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llege_finder_py\"/>
    </mc:Choice>
  </mc:AlternateContent>
  <xr:revisionPtr revIDLastSave="0" documentId="13_ncr:1_{90BAD19F-96E7-4A66-B1B0-FD32882D71B4}" xr6:coauthVersionLast="45" xr6:coauthVersionMax="45" xr10:uidLastSave="{00000000-0000-0000-0000-000000000000}"/>
  <bookViews>
    <workbookView xWindow="-25252" yWindow="4438" windowWidth="25370" windowHeight="13758" xr2:uid="{00000000-000D-0000-FFFF-FFFF00000000}"/>
  </bookViews>
  <sheets>
    <sheet name="ComputerScience_ALLMajors" sheetId="92" r:id="rId1"/>
    <sheet name="ComputerScience" sheetId="84" r:id="rId2"/>
    <sheet name="InformationScience" sheetId="88" r:id="rId3"/>
    <sheet name="ComputerInfoTech" sheetId="86" r:id="rId4"/>
    <sheet name="SystemsAnalysis" sheetId="89" r:id="rId5"/>
    <sheet name="SoftwareMediaApps" sheetId="90" r:id="rId6"/>
    <sheet name="SystemsNetworking" sheetId="9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3" i="92" l="1"/>
  <c r="E358" i="92"/>
  <c r="E1188" i="92"/>
  <c r="E1367" i="92"/>
  <c r="E130" i="92"/>
  <c r="E197" i="92"/>
  <c r="E829" i="92"/>
  <c r="E629" i="92"/>
  <c r="E590" i="92"/>
  <c r="E911" i="92"/>
  <c r="E775" i="92"/>
  <c r="E945" i="92"/>
  <c r="E972" i="92"/>
  <c r="E946" i="92"/>
  <c r="E799" i="92"/>
  <c r="E1189" i="92"/>
  <c r="E1088" i="92"/>
  <c r="E1046" i="92"/>
  <c r="E1312" i="92"/>
  <c r="E1254" i="92"/>
  <c r="E332" i="92"/>
  <c r="E614" i="92"/>
  <c r="E64" i="92"/>
  <c r="E34" i="92"/>
  <c r="E53" i="92"/>
  <c r="E1190" i="92"/>
  <c r="E91" i="92"/>
  <c r="E581" i="92"/>
  <c r="E190" i="92"/>
  <c r="E533" i="92"/>
  <c r="E1191" i="92"/>
  <c r="E1255" i="92"/>
  <c r="E947" i="92"/>
  <c r="E480" i="92"/>
  <c r="E642" i="92"/>
  <c r="E886" i="92"/>
  <c r="E1192" i="92"/>
  <c r="E887" i="92"/>
  <c r="E1193" i="92"/>
  <c r="E1007" i="92"/>
  <c r="E1368" i="92"/>
  <c r="E854" i="92"/>
  <c r="E492" i="92"/>
  <c r="E275" i="92"/>
  <c r="E1089" i="92"/>
  <c r="E308" i="92"/>
  <c r="E1256" i="92"/>
  <c r="E800" i="92"/>
  <c r="E1313" i="92"/>
  <c r="E497" i="92"/>
  <c r="E1149" i="92"/>
  <c r="E269" i="92"/>
  <c r="E830" i="92"/>
  <c r="E1047" i="92"/>
  <c r="E56" i="92"/>
  <c r="E247" i="92"/>
  <c r="E663" i="92"/>
  <c r="E746" i="92"/>
  <c r="E831" i="92"/>
  <c r="E228" i="92"/>
  <c r="E1048" i="92"/>
  <c r="E1090" i="92"/>
  <c r="E700" i="92"/>
  <c r="E88" i="92"/>
  <c r="E1257" i="92"/>
  <c r="E1049" i="92"/>
  <c r="E912" i="92"/>
  <c r="E1150" i="92"/>
  <c r="E309" i="92"/>
  <c r="E1008" i="92"/>
  <c r="E913" i="92"/>
  <c r="E1369" i="92"/>
  <c r="E1194" i="92"/>
  <c r="E747" i="92"/>
  <c r="E1314" i="92"/>
  <c r="E1050" i="92"/>
  <c r="E260" i="92"/>
  <c r="E173" i="92"/>
  <c r="E1258" i="92"/>
  <c r="E1051" i="92"/>
  <c r="E1259" i="92"/>
  <c r="E776" i="92"/>
  <c r="E683" i="92"/>
  <c r="E426" i="92"/>
  <c r="E1091" i="92"/>
  <c r="E1151" i="92"/>
  <c r="E1195" i="92"/>
  <c r="E948" i="92"/>
  <c r="E194" i="92"/>
  <c r="E701" i="92"/>
  <c r="E372" i="92"/>
  <c r="E724" i="92"/>
  <c r="E343" i="92"/>
  <c r="E411" i="92"/>
  <c r="E534" i="92"/>
  <c r="E1196" i="92"/>
  <c r="E427" i="92"/>
  <c r="E777" i="92"/>
  <c r="E914" i="92"/>
  <c r="E1009" i="92"/>
  <c r="E137" i="92"/>
  <c r="E1197" i="92"/>
  <c r="E291" i="92"/>
  <c r="E472" i="92"/>
  <c r="E1092" i="92"/>
  <c r="E1260" i="92"/>
  <c r="E664" i="92"/>
  <c r="E725" i="92"/>
  <c r="E615" i="92"/>
  <c r="E535" i="92"/>
  <c r="E1093" i="92"/>
  <c r="E748" i="92"/>
  <c r="E949" i="92"/>
  <c r="E1315" i="92"/>
  <c r="E665" i="92"/>
  <c r="E14" i="92"/>
  <c r="E201" i="92"/>
  <c r="E1261" i="92"/>
  <c r="E188" i="92"/>
  <c r="E421" i="92"/>
  <c r="E1316" i="92"/>
  <c r="E1262" i="92"/>
  <c r="E643" i="92"/>
  <c r="E915" i="92"/>
  <c r="E453" i="92"/>
  <c r="E644" i="92"/>
  <c r="E973" i="92"/>
  <c r="E726" i="92"/>
  <c r="E1317" i="92"/>
  <c r="E1198" i="92"/>
  <c r="E684" i="92"/>
  <c r="E493" i="92"/>
  <c r="E749" i="92"/>
  <c r="E727" i="92"/>
  <c r="E1199" i="92"/>
  <c r="E381" i="92"/>
  <c r="E105" i="92"/>
  <c r="E616" i="92"/>
  <c r="E801" i="92"/>
  <c r="E1200" i="92"/>
  <c r="E522" i="92"/>
  <c r="E888" i="92"/>
  <c r="E121" i="92"/>
  <c r="E299" i="92"/>
  <c r="E412" i="92"/>
  <c r="E702" i="92"/>
  <c r="E1010" i="92"/>
  <c r="E916" i="92"/>
  <c r="E1011" i="92"/>
  <c r="E1052" i="92"/>
  <c r="E728" i="92"/>
  <c r="E1012" i="92"/>
  <c r="E802" i="92"/>
  <c r="E422" i="92"/>
  <c r="E729" i="92"/>
  <c r="E645" i="92"/>
  <c r="E1263" i="92"/>
  <c r="E359" i="92"/>
  <c r="E428" i="92"/>
  <c r="E523" i="92"/>
  <c r="E750" i="92"/>
  <c r="E1201" i="92"/>
  <c r="E180" i="92"/>
  <c r="E803" i="92"/>
  <c r="E703" i="92"/>
  <c r="E591" i="92"/>
  <c r="E1094" i="92"/>
  <c r="E1013" i="92"/>
  <c r="E730" i="92"/>
  <c r="E481" i="92"/>
  <c r="E804" i="92"/>
  <c r="E1014" i="92"/>
  <c r="E889" i="92"/>
  <c r="E1264" i="92"/>
  <c r="E1095" i="92"/>
  <c r="E751" i="92"/>
  <c r="E832" i="92"/>
  <c r="E917" i="92"/>
  <c r="E855" i="92"/>
  <c r="E890" i="92"/>
  <c r="E805" i="92"/>
  <c r="E646" i="92"/>
  <c r="E413" i="92"/>
  <c r="E283" i="92"/>
  <c r="E573" i="92"/>
  <c r="E1370" i="92"/>
  <c r="E1096" i="92"/>
  <c r="E5" i="92"/>
  <c r="E950" i="92"/>
  <c r="E1318" i="92"/>
  <c r="E315" i="92"/>
  <c r="E1152" i="92"/>
  <c r="E1053" i="92"/>
  <c r="E617" i="92"/>
  <c r="E150" i="92"/>
  <c r="E704" i="92"/>
  <c r="E1054" i="92"/>
  <c r="E429" i="92"/>
  <c r="E68" i="92"/>
  <c r="E1055" i="92"/>
  <c r="E482" i="92"/>
  <c r="E974" i="92"/>
  <c r="E975" i="92"/>
  <c r="E731" i="92"/>
  <c r="E891" i="92"/>
  <c r="E951" i="92"/>
  <c r="E806" i="92"/>
  <c r="E398" i="92"/>
  <c r="E952" i="92"/>
  <c r="E350" i="92"/>
  <c r="E69" i="92"/>
  <c r="E1097" i="92"/>
  <c r="E1056" i="92"/>
  <c r="E1153" i="92"/>
  <c r="E405" i="92"/>
  <c r="E953" i="92"/>
  <c r="E976" i="92"/>
  <c r="E292" i="92"/>
  <c r="E1202" i="92"/>
  <c r="E465" i="92"/>
  <c r="E1203" i="92"/>
  <c r="E752" i="92"/>
  <c r="E101" i="92"/>
  <c r="E602" i="92"/>
  <c r="E335" i="92"/>
  <c r="E287" i="92"/>
  <c r="E1098" i="92"/>
  <c r="E666" i="92"/>
  <c r="E297" i="92"/>
  <c r="E1015" i="92"/>
  <c r="E954" i="92"/>
  <c r="E977" i="92"/>
  <c r="E1371" i="92"/>
  <c r="E667" i="92"/>
  <c r="E1099" i="92"/>
  <c r="E199" i="92"/>
  <c r="E1100" i="92"/>
  <c r="E1265" i="92"/>
  <c r="E117" i="92"/>
  <c r="E1319" i="92"/>
  <c r="E1204" i="92"/>
  <c r="E1057" i="92"/>
  <c r="E807" i="92"/>
  <c r="E1016" i="92"/>
  <c r="E436" i="92"/>
  <c r="E110" i="92"/>
  <c r="E300" i="92"/>
  <c r="E918" i="92"/>
  <c r="E284" i="92"/>
  <c r="E1320" i="92"/>
  <c r="E1154" i="92"/>
  <c r="E978" i="92"/>
  <c r="E856" i="92"/>
  <c r="E115" i="92"/>
  <c r="E778" i="92"/>
  <c r="E979" i="92"/>
  <c r="E732" i="92"/>
  <c r="E551" i="92"/>
  <c r="E1372" i="92"/>
  <c r="E1373" i="92"/>
  <c r="E808" i="92"/>
  <c r="E229" i="92"/>
  <c r="E919" i="92"/>
  <c r="E1321" i="92"/>
  <c r="E1155" i="92"/>
  <c r="E833" i="92"/>
  <c r="E293" i="92"/>
  <c r="E1205" i="92"/>
  <c r="E1101" i="92"/>
  <c r="E320" i="92"/>
  <c r="E1058" i="92"/>
  <c r="E1322" i="92"/>
  <c r="E834" i="92"/>
  <c r="E1323" i="92"/>
  <c r="E536" i="92"/>
  <c r="E303" i="92"/>
  <c r="E668" i="92"/>
  <c r="E1102" i="92"/>
  <c r="E980" i="92"/>
  <c r="E1374" i="92"/>
  <c r="E443" i="92"/>
  <c r="E248" i="92"/>
  <c r="E753" i="92"/>
  <c r="E779" i="92"/>
  <c r="E387" i="92"/>
  <c r="E294" i="92"/>
  <c r="E892" i="92"/>
  <c r="E1375" i="92"/>
  <c r="E1103" i="92"/>
  <c r="E230" i="92"/>
  <c r="E592" i="92"/>
  <c r="E454" i="92"/>
  <c r="E705" i="92"/>
  <c r="E981" i="92"/>
  <c r="E388" i="92"/>
  <c r="E1017" i="92"/>
  <c r="E430" i="92"/>
  <c r="E920" i="92"/>
  <c r="E1324" i="92"/>
  <c r="E1059" i="92"/>
  <c r="E367" i="92"/>
  <c r="E494" i="92"/>
  <c r="E552" i="92"/>
  <c r="E1104" i="92"/>
  <c r="E360" i="92"/>
  <c r="E285" i="92"/>
  <c r="E566" i="92"/>
  <c r="E32" i="92"/>
  <c r="E1325" i="92"/>
  <c r="E1105" i="92"/>
  <c r="E508" i="92"/>
  <c r="E780" i="92"/>
  <c r="E921" i="92"/>
  <c r="E1266" i="92"/>
  <c r="E647" i="92"/>
  <c r="E1106" i="92"/>
  <c r="E567" i="92"/>
  <c r="E98" i="92"/>
  <c r="E733" i="92"/>
  <c r="E382" i="92"/>
  <c r="E754" i="92"/>
  <c r="E224" i="92"/>
  <c r="E509" i="92"/>
  <c r="E1206" i="92"/>
  <c r="E373" i="92"/>
  <c r="E1107" i="92"/>
  <c r="E1207" i="92"/>
  <c r="E406" i="92"/>
  <c r="E1208" i="92"/>
  <c r="E374" i="92"/>
  <c r="E60" i="92"/>
  <c r="E1060" i="92"/>
  <c r="E982" i="92"/>
  <c r="E304" i="92"/>
  <c r="E983" i="92"/>
  <c r="E45" i="92"/>
  <c r="E80" i="92"/>
  <c r="E28" i="92"/>
  <c r="E25" i="92"/>
  <c r="E316" i="92"/>
  <c r="E414" i="92"/>
  <c r="E431" i="92"/>
  <c r="E1267" i="92"/>
  <c r="E1156" i="92"/>
  <c r="E553" i="92"/>
  <c r="E57" i="92"/>
  <c r="E618" i="92"/>
  <c r="E104" i="92"/>
  <c r="E706" i="92"/>
  <c r="E857" i="92"/>
  <c r="E554" i="92"/>
  <c r="E1268" i="92"/>
  <c r="E858" i="92"/>
  <c r="E65" i="92"/>
  <c r="E483" i="92"/>
  <c r="E1061" i="92"/>
  <c r="E444" i="92"/>
  <c r="E685" i="92"/>
  <c r="E1108" i="92"/>
  <c r="E809" i="92"/>
  <c r="E114" i="92"/>
  <c r="E84" i="92"/>
  <c r="E74" i="92"/>
  <c r="E142" i="92"/>
  <c r="E686" i="92"/>
  <c r="E1109" i="92"/>
  <c r="E1269" i="92"/>
  <c r="E128" i="92"/>
  <c r="E1157" i="92"/>
  <c r="E555" i="92"/>
  <c r="E432" i="92"/>
  <c r="E859" i="92"/>
  <c r="E1158" i="92"/>
  <c r="E253" i="92"/>
  <c r="E1110" i="92"/>
  <c r="E893" i="92"/>
  <c r="E288" i="92"/>
  <c r="E781" i="92"/>
  <c r="E289" i="92"/>
  <c r="E1270" i="92"/>
  <c r="E1326" i="92"/>
  <c r="E22" i="92"/>
  <c r="E1271" i="92"/>
  <c r="E860" i="92"/>
  <c r="E77" i="92"/>
  <c r="E118" i="92"/>
  <c r="E707" i="92"/>
  <c r="E1209" i="92"/>
  <c r="E375" i="92"/>
  <c r="E361" i="92"/>
  <c r="E1327" i="92"/>
  <c r="E603" i="92"/>
  <c r="E251" i="92"/>
  <c r="E286" i="92"/>
  <c r="E955" i="92"/>
  <c r="E630" i="92"/>
  <c r="E1210" i="92"/>
  <c r="E1272" i="92"/>
  <c r="E92" i="92"/>
  <c r="E922" i="92"/>
  <c r="E66" i="92"/>
  <c r="E82" i="92"/>
  <c r="E157" i="92"/>
  <c r="E648" i="92"/>
  <c r="E894" i="92"/>
  <c r="E782" i="92"/>
  <c r="E835" i="92"/>
  <c r="E810" i="92"/>
  <c r="E344" i="92"/>
  <c r="E187" i="92"/>
  <c r="E1211" i="92"/>
  <c r="E861" i="92"/>
  <c r="E510" i="92"/>
  <c r="E133" i="92"/>
  <c r="E473" i="92"/>
  <c r="E266" i="92"/>
  <c r="E1273" i="92"/>
  <c r="E708" i="92"/>
  <c r="E582" i="92"/>
  <c r="E836" i="92"/>
  <c r="E619" i="92"/>
  <c r="E604" i="92"/>
  <c r="E631" i="92"/>
  <c r="E862" i="92"/>
  <c r="E1212" i="92"/>
  <c r="E734" i="92"/>
  <c r="E368" i="92"/>
  <c r="E1062" i="92"/>
  <c r="E1111" i="92"/>
  <c r="E144" i="92"/>
  <c r="E13" i="92"/>
  <c r="E153" i="92"/>
  <c r="E1274" i="92"/>
  <c r="E568" i="92"/>
  <c r="E1018" i="92"/>
  <c r="E1275" i="92"/>
  <c r="E1328" i="92"/>
  <c r="E1159" i="92"/>
  <c r="E1112" i="92"/>
  <c r="E524" i="92"/>
  <c r="E556" i="92"/>
  <c r="E1329" i="92"/>
  <c r="E632" i="92"/>
  <c r="E537" i="92"/>
  <c r="E1063" i="92"/>
  <c r="E956" i="92"/>
  <c r="E1213" i="92"/>
  <c r="E346" i="92"/>
  <c r="E1276" i="92"/>
  <c r="E1277" i="92"/>
  <c r="E984" i="92"/>
  <c r="E1064" i="92"/>
  <c r="E605" i="92"/>
  <c r="E957" i="92"/>
  <c r="E783" i="92"/>
  <c r="E985" i="92"/>
  <c r="E383" i="92"/>
  <c r="E1160" i="92"/>
  <c r="E423" i="92"/>
  <c r="E1278" i="92"/>
  <c r="E837" i="92"/>
  <c r="E1376" i="92"/>
  <c r="E353" i="92"/>
  <c r="E495" i="92"/>
  <c r="E525" i="92"/>
  <c r="E474" i="92"/>
  <c r="E1279" i="92"/>
  <c r="E437" i="92"/>
  <c r="E620" i="92"/>
  <c r="E498" i="92"/>
  <c r="E182" i="92"/>
  <c r="E1330" i="92"/>
  <c r="E52" i="92"/>
  <c r="E71" i="92"/>
  <c r="E475" i="92"/>
  <c r="E538" i="92"/>
  <c r="E351" i="92"/>
  <c r="E526" i="92"/>
  <c r="E44" i="92"/>
  <c r="E15" i="92"/>
  <c r="E1280" i="92"/>
  <c r="E1331" i="92"/>
  <c r="E1113" i="92"/>
  <c r="E31" i="92"/>
  <c r="E709" i="92"/>
  <c r="E122" i="92"/>
  <c r="E1332" i="92"/>
  <c r="E687" i="92"/>
  <c r="E389" i="92"/>
  <c r="E354" i="92"/>
  <c r="E1214" i="92"/>
  <c r="E171" i="92"/>
  <c r="E1281" i="92"/>
  <c r="E1215" i="92"/>
  <c r="E511" i="92"/>
  <c r="E95" i="92"/>
  <c r="E50" i="92"/>
  <c r="E1333" i="92"/>
  <c r="E863" i="92"/>
  <c r="E864" i="92"/>
  <c r="E1377" i="92"/>
  <c r="E633" i="92"/>
  <c r="E1216" i="92"/>
  <c r="E1334" i="92"/>
  <c r="E688" i="92"/>
  <c r="E484" i="92"/>
  <c r="E126" i="92"/>
  <c r="E390" i="92"/>
  <c r="E72" i="92"/>
  <c r="E1335" i="92"/>
  <c r="E327" i="92"/>
  <c r="E499" i="92"/>
  <c r="E1114" i="92"/>
  <c r="E1115" i="92"/>
  <c r="E593" i="92"/>
  <c r="E355" i="92"/>
  <c r="E3" i="92"/>
  <c r="E986" i="92"/>
  <c r="E1161" i="92"/>
  <c r="E1282" i="92"/>
  <c r="E1378" i="92"/>
  <c r="E424" i="92"/>
  <c r="E254" i="92"/>
  <c r="E669" i="92"/>
  <c r="E649" i="92"/>
  <c r="E735" i="92"/>
  <c r="E1379" i="92"/>
  <c r="E1217" i="92"/>
  <c r="E1065" i="92"/>
  <c r="E1380" i="92"/>
  <c r="E356" i="92"/>
  <c r="E557" i="92"/>
  <c r="E1381" i="92"/>
  <c r="E1218" i="92"/>
  <c r="E239" i="92"/>
  <c r="E1336" i="92"/>
  <c r="E261" i="92"/>
  <c r="E923" i="92"/>
  <c r="E634" i="92"/>
  <c r="E220" i="92"/>
  <c r="E1019" i="92"/>
  <c r="E811" i="92"/>
  <c r="E1116" i="92"/>
  <c r="E476" i="92"/>
  <c r="E895" i="92"/>
  <c r="E755" i="92"/>
  <c r="E987" i="92"/>
  <c r="E154" i="92"/>
  <c r="E865" i="92"/>
  <c r="E924" i="92"/>
  <c r="E958" i="92"/>
  <c r="E1162" i="92"/>
  <c r="E399" i="92"/>
  <c r="E12" i="92"/>
  <c r="E1337" i="92"/>
  <c r="E866" i="92"/>
  <c r="E812" i="92"/>
  <c r="E1219" i="92"/>
  <c r="E1066" i="92"/>
  <c r="E1338" i="92"/>
  <c r="E1283" i="92"/>
  <c r="E174" i="92"/>
  <c r="E134" i="92"/>
  <c r="E736" i="92"/>
  <c r="E569" i="92"/>
  <c r="E896" i="92"/>
  <c r="E1382" i="92"/>
  <c r="E988" i="92"/>
  <c r="E500" i="92"/>
  <c r="E1284" i="92"/>
  <c r="E925" i="92"/>
  <c r="E1285" i="92"/>
  <c r="E1383" i="92"/>
  <c r="E1220" i="92"/>
  <c r="E1384" i="92"/>
  <c r="E737" i="92"/>
  <c r="E1020" i="92"/>
  <c r="E1385" i="92"/>
  <c r="E376" i="92"/>
  <c r="E813" i="92"/>
  <c r="E527" i="92"/>
  <c r="E926" i="92"/>
  <c r="E1221" i="92"/>
  <c r="E1386" i="92"/>
  <c r="E1387" i="92"/>
  <c r="E1067" i="92"/>
  <c r="E445" i="92"/>
  <c r="E1068" i="92"/>
  <c r="E1388" i="92"/>
  <c r="E621" i="92"/>
  <c r="E1021" i="92"/>
  <c r="E1117" i="92"/>
  <c r="E1389" i="92"/>
  <c r="E1390" i="92"/>
  <c r="E1339" i="92"/>
  <c r="E1340" i="92"/>
  <c r="E425" i="92"/>
  <c r="E41" i="92"/>
  <c r="E1222" i="92"/>
  <c r="E1391" i="92"/>
  <c r="E1286" i="92"/>
  <c r="E606" i="92"/>
  <c r="E135" i="92"/>
  <c r="E1022" i="92"/>
  <c r="E1341" i="92"/>
  <c r="E1023" i="92"/>
  <c r="E407" i="92"/>
  <c r="E1392" i="92"/>
  <c r="E384" i="92"/>
  <c r="E225" i="92"/>
  <c r="E1393" i="92"/>
  <c r="E1287" i="92"/>
  <c r="E446" i="92"/>
  <c r="E459" i="92"/>
  <c r="E146" i="92"/>
  <c r="E756" i="92"/>
  <c r="E583" i="92"/>
  <c r="E391" i="92"/>
  <c r="E38" i="92"/>
  <c r="E1342" i="92"/>
  <c r="E784" i="92"/>
  <c r="E1069" i="92"/>
  <c r="E276" i="92"/>
  <c r="E867" i="92"/>
  <c r="E310" i="92"/>
  <c r="E868" i="92"/>
  <c r="E1163" i="92"/>
  <c r="E466" i="92"/>
  <c r="E814" i="92"/>
  <c r="E198" i="92"/>
  <c r="E477" i="92"/>
  <c r="E270" i="92"/>
  <c r="E336" i="92"/>
  <c r="E333" i="92"/>
  <c r="E1070" i="92"/>
  <c r="E1118" i="92"/>
  <c r="E4" i="92"/>
  <c r="E165" i="92"/>
  <c r="E1071" i="92"/>
  <c r="E670" i="92"/>
  <c r="E710" i="92"/>
  <c r="E1394" i="92"/>
  <c r="E1395" i="92"/>
  <c r="E1072" i="92"/>
  <c r="E959" i="92"/>
  <c r="E1024" i="92"/>
  <c r="E1025" i="92"/>
  <c r="E1343" i="92"/>
  <c r="E1223" i="92"/>
  <c r="E622" i="92"/>
  <c r="E1344" i="92"/>
  <c r="E21" i="92"/>
  <c r="E960" i="92"/>
  <c r="E1164" i="92"/>
  <c r="E897" i="92"/>
  <c r="E539" i="92"/>
  <c r="E1345" i="92"/>
  <c r="E1396" i="92"/>
  <c r="E1288" i="92"/>
  <c r="E240" i="92"/>
  <c r="E467" i="92"/>
  <c r="E757" i="92"/>
  <c r="G1253" i="92"/>
  <c r="G358" i="92"/>
  <c r="G1188" i="92"/>
  <c r="G1367" i="92"/>
  <c r="G130" i="92"/>
  <c r="G197" i="92"/>
  <c r="G829" i="92"/>
  <c r="G629" i="92"/>
  <c r="G590" i="92"/>
  <c r="G911" i="92"/>
  <c r="G775" i="92"/>
  <c r="G945" i="92"/>
  <c r="G972" i="92"/>
  <c r="G946" i="92"/>
  <c r="G799" i="92"/>
  <c r="G1189" i="92"/>
  <c r="G1088" i="92"/>
  <c r="G1046" i="92"/>
  <c r="G1312" i="92"/>
  <c r="G1254" i="92"/>
  <c r="G332" i="92"/>
  <c r="G614" i="92"/>
  <c r="G64" i="92"/>
  <c r="G34" i="92"/>
  <c r="G53" i="92"/>
  <c r="G1190" i="92"/>
  <c r="G91" i="92"/>
  <c r="G581" i="92"/>
  <c r="G190" i="92"/>
  <c r="G533" i="92"/>
  <c r="G1191" i="92"/>
  <c r="G1255" i="92"/>
  <c r="G947" i="92"/>
  <c r="G480" i="92"/>
  <c r="G642" i="92"/>
  <c r="G886" i="92"/>
  <c r="G1192" i="92"/>
  <c r="G887" i="92"/>
  <c r="G1193" i="92"/>
  <c r="G1007" i="92"/>
  <c r="G1368" i="92"/>
  <c r="G854" i="92"/>
  <c r="G492" i="92"/>
  <c r="G275" i="92"/>
  <c r="G1089" i="92"/>
  <c r="G308" i="92"/>
  <c r="G1256" i="92"/>
  <c r="G800" i="92"/>
  <c r="G1313" i="92"/>
  <c r="G497" i="92"/>
  <c r="G1149" i="92"/>
  <c r="G269" i="92"/>
  <c r="G830" i="92"/>
  <c r="G1047" i="92"/>
  <c r="G56" i="92"/>
  <c r="G247" i="92"/>
  <c r="G663" i="92"/>
  <c r="G746" i="92"/>
  <c r="G831" i="92"/>
  <c r="G228" i="92"/>
  <c r="G1048" i="92"/>
  <c r="G1090" i="92"/>
  <c r="G700" i="92"/>
  <c r="G88" i="92"/>
  <c r="G1257" i="92"/>
  <c r="G1049" i="92"/>
  <c r="G912" i="92"/>
  <c r="G1150" i="92"/>
  <c r="G309" i="92"/>
  <c r="G1008" i="92"/>
  <c r="G913" i="92"/>
  <c r="G1369" i="92"/>
  <c r="G1194" i="92"/>
  <c r="G747" i="92"/>
  <c r="G1314" i="92"/>
  <c r="G1050" i="92"/>
  <c r="G260" i="92"/>
  <c r="G173" i="92"/>
  <c r="G1258" i="92"/>
  <c r="G1051" i="92"/>
  <c r="G1259" i="92"/>
  <c r="G776" i="92"/>
  <c r="G683" i="92"/>
  <c r="G426" i="92"/>
  <c r="G1091" i="92"/>
  <c r="G1151" i="92"/>
  <c r="G1195" i="92"/>
  <c r="G948" i="92"/>
  <c r="G194" i="92"/>
  <c r="G701" i="92"/>
  <c r="G372" i="92"/>
  <c r="G724" i="92"/>
  <c r="G343" i="92"/>
  <c r="G411" i="92"/>
  <c r="G534" i="92"/>
  <c r="G1196" i="92"/>
  <c r="G427" i="92"/>
  <c r="G777" i="92"/>
  <c r="G914" i="92"/>
  <c r="G1009" i="92"/>
  <c r="G137" i="92"/>
  <c r="G1197" i="92"/>
  <c r="G291" i="92"/>
  <c r="G472" i="92"/>
  <c r="G1092" i="92"/>
  <c r="G1260" i="92"/>
  <c r="G664" i="92"/>
  <c r="G725" i="92"/>
  <c r="G615" i="92"/>
  <c r="G535" i="92"/>
  <c r="G1093" i="92"/>
  <c r="G748" i="92"/>
  <c r="G949" i="92"/>
  <c r="G1315" i="92"/>
  <c r="G665" i="92"/>
  <c r="G14" i="92"/>
  <c r="G201" i="92"/>
  <c r="G1261" i="92"/>
  <c r="G188" i="92"/>
  <c r="G421" i="92"/>
  <c r="G1316" i="92"/>
  <c r="G1262" i="92"/>
  <c r="G643" i="92"/>
  <c r="G915" i="92"/>
  <c r="G453" i="92"/>
  <c r="G644" i="92"/>
  <c r="G973" i="92"/>
  <c r="G726" i="92"/>
  <c r="G1317" i="92"/>
  <c r="G1198" i="92"/>
  <c r="G684" i="92"/>
  <c r="G493" i="92"/>
  <c r="G749" i="92"/>
  <c r="G727" i="92"/>
  <c r="G1199" i="92"/>
  <c r="G381" i="92"/>
  <c r="G105" i="92"/>
  <c r="G616" i="92"/>
  <c r="G801" i="92"/>
  <c r="G1200" i="92"/>
  <c r="G522" i="92"/>
  <c r="G888" i="92"/>
  <c r="G121" i="92"/>
  <c r="G299" i="92"/>
  <c r="G412" i="92"/>
  <c r="G702" i="92"/>
  <c r="G1010" i="92"/>
  <c r="G916" i="92"/>
  <c r="G1011" i="92"/>
  <c r="G1052" i="92"/>
  <c r="G728" i="92"/>
  <c r="G1012" i="92"/>
  <c r="G802" i="92"/>
  <c r="G422" i="92"/>
  <c r="G729" i="92"/>
  <c r="G645" i="92"/>
  <c r="G1263" i="92"/>
  <c r="G359" i="92"/>
  <c r="G428" i="92"/>
  <c r="G523" i="92"/>
  <c r="G750" i="92"/>
  <c r="G1201" i="92"/>
  <c r="G180" i="92"/>
  <c r="G803" i="92"/>
  <c r="G703" i="92"/>
  <c r="G591" i="92"/>
  <c r="G1094" i="92"/>
  <c r="G1013" i="92"/>
  <c r="G730" i="92"/>
  <c r="G481" i="92"/>
  <c r="G804" i="92"/>
  <c r="G1014" i="92"/>
  <c r="G889" i="92"/>
  <c r="G1264" i="92"/>
  <c r="G1095" i="92"/>
  <c r="G751" i="92"/>
  <c r="G832" i="92"/>
  <c r="G917" i="92"/>
  <c r="G855" i="92"/>
  <c r="G890" i="92"/>
  <c r="G805" i="92"/>
  <c r="G646" i="92"/>
  <c r="G413" i="92"/>
  <c r="G283" i="92"/>
  <c r="G573" i="92"/>
  <c r="G1370" i="92"/>
  <c r="G1096" i="92"/>
  <c r="G5" i="92"/>
  <c r="G950" i="92"/>
  <c r="G1318" i="92"/>
  <c r="G315" i="92"/>
  <c r="G1152" i="92"/>
  <c r="G1053" i="92"/>
  <c r="G617" i="92"/>
  <c r="G150" i="92"/>
  <c r="G704" i="92"/>
  <c r="G1054" i="92"/>
  <c r="G429" i="92"/>
  <c r="G68" i="92"/>
  <c r="G1055" i="92"/>
  <c r="G482" i="92"/>
  <c r="G974" i="92"/>
  <c r="G975" i="92"/>
  <c r="G731" i="92"/>
  <c r="G891" i="92"/>
  <c r="G951" i="92"/>
  <c r="G806" i="92"/>
  <c r="G398" i="92"/>
  <c r="G952" i="92"/>
  <c r="G350" i="92"/>
  <c r="G69" i="92"/>
  <c r="G1097" i="92"/>
  <c r="G1056" i="92"/>
  <c r="G1153" i="92"/>
  <c r="G405" i="92"/>
  <c r="G953" i="92"/>
  <c r="G976" i="92"/>
  <c r="G292" i="92"/>
  <c r="G1202" i="92"/>
  <c r="G465" i="92"/>
  <c r="G1203" i="92"/>
  <c r="G752" i="92"/>
  <c r="G101" i="92"/>
  <c r="G602" i="92"/>
  <c r="G335" i="92"/>
  <c r="G287" i="92"/>
  <c r="G1098" i="92"/>
  <c r="G666" i="92"/>
  <c r="G297" i="92"/>
  <c r="G1015" i="92"/>
  <c r="G954" i="92"/>
  <c r="G977" i="92"/>
  <c r="G1371" i="92"/>
  <c r="G667" i="92"/>
  <c r="G1099" i="92"/>
  <c r="G199" i="92"/>
  <c r="G1100" i="92"/>
  <c r="G1265" i="92"/>
  <c r="G117" i="92"/>
  <c r="G1319" i="92"/>
  <c r="G1204" i="92"/>
  <c r="G1057" i="92"/>
  <c r="G807" i="92"/>
  <c r="G1016" i="92"/>
  <c r="G436" i="92"/>
  <c r="G110" i="92"/>
  <c r="G300" i="92"/>
  <c r="G918" i="92"/>
  <c r="G284" i="92"/>
  <c r="G1320" i="92"/>
  <c r="G1154" i="92"/>
  <c r="G978" i="92"/>
  <c r="G856" i="92"/>
  <c r="G115" i="92"/>
  <c r="G778" i="92"/>
  <c r="G979" i="92"/>
  <c r="G732" i="92"/>
  <c r="G551" i="92"/>
  <c r="G1372" i="92"/>
  <c r="G1373" i="92"/>
  <c r="G808" i="92"/>
  <c r="G229" i="92"/>
  <c r="G919" i="92"/>
  <c r="G1321" i="92"/>
  <c r="G1155" i="92"/>
  <c r="G833" i="92"/>
  <c r="G293" i="92"/>
  <c r="G1205" i="92"/>
  <c r="G1101" i="92"/>
  <c r="G320" i="92"/>
  <c r="G1058" i="92"/>
  <c r="G1322" i="92"/>
  <c r="G834" i="92"/>
  <c r="G1323" i="92"/>
  <c r="G536" i="92"/>
  <c r="G303" i="92"/>
  <c r="G668" i="92"/>
  <c r="G1102" i="92"/>
  <c r="G980" i="92"/>
  <c r="G1374" i="92"/>
  <c r="G443" i="92"/>
  <c r="G248" i="92"/>
  <c r="G753" i="92"/>
  <c r="G779" i="92"/>
  <c r="G387" i="92"/>
  <c r="G294" i="92"/>
  <c r="G892" i="92"/>
  <c r="G1375" i="92"/>
  <c r="G1103" i="92"/>
  <c r="G230" i="92"/>
  <c r="G592" i="92"/>
  <c r="G454" i="92"/>
  <c r="G705" i="92"/>
  <c r="G981" i="92"/>
  <c r="G388" i="92"/>
  <c r="G1017" i="92"/>
  <c r="G430" i="92"/>
  <c r="G920" i="92"/>
  <c r="G1324" i="92"/>
  <c r="G1059" i="92"/>
  <c r="G367" i="92"/>
  <c r="G494" i="92"/>
  <c r="G552" i="92"/>
  <c r="G1104" i="92"/>
  <c r="G360" i="92"/>
  <c r="G285" i="92"/>
  <c r="G566" i="92"/>
  <c r="G32" i="92"/>
  <c r="G1325" i="92"/>
  <c r="G1105" i="92"/>
  <c r="G508" i="92"/>
  <c r="G780" i="92"/>
  <c r="G921" i="92"/>
  <c r="G1266" i="92"/>
  <c r="G647" i="92"/>
  <c r="G1106" i="92"/>
  <c r="G567" i="92"/>
  <c r="G98" i="92"/>
  <c r="G733" i="92"/>
  <c r="G382" i="92"/>
  <c r="G754" i="92"/>
  <c r="G224" i="92"/>
  <c r="G509" i="92"/>
  <c r="G1206" i="92"/>
  <c r="G373" i="92"/>
  <c r="G1107" i="92"/>
  <c r="G1207" i="92"/>
  <c r="G406" i="92"/>
  <c r="G1208" i="92"/>
  <c r="G374" i="92"/>
  <c r="G60" i="92"/>
  <c r="G1060" i="92"/>
  <c r="G982" i="92"/>
  <c r="G304" i="92"/>
  <c r="G983" i="92"/>
  <c r="G45" i="92"/>
  <c r="G80" i="92"/>
  <c r="G28" i="92"/>
  <c r="G25" i="92"/>
  <c r="G316" i="92"/>
  <c r="G414" i="92"/>
  <c r="G431" i="92"/>
  <c r="G1267" i="92"/>
  <c r="G1156" i="92"/>
  <c r="G553" i="92"/>
  <c r="G57" i="92"/>
  <c r="G618" i="92"/>
  <c r="G104" i="92"/>
  <c r="G706" i="92"/>
  <c r="G857" i="92"/>
  <c r="G554" i="92"/>
  <c r="G1268" i="92"/>
  <c r="G858" i="92"/>
  <c r="G65" i="92"/>
  <c r="G483" i="92"/>
  <c r="G1061" i="92"/>
  <c r="G444" i="92"/>
  <c r="G685" i="92"/>
  <c r="G1108" i="92"/>
  <c r="G809" i="92"/>
  <c r="G114" i="92"/>
  <c r="G84" i="92"/>
  <c r="G74" i="92"/>
  <c r="G142" i="92"/>
  <c r="G686" i="92"/>
  <c r="G1109" i="92"/>
  <c r="G1269" i="92"/>
  <c r="G128" i="92"/>
  <c r="G1157" i="92"/>
  <c r="G555" i="92"/>
  <c r="G432" i="92"/>
  <c r="G859" i="92"/>
  <c r="G1158" i="92"/>
  <c r="G253" i="92"/>
  <c r="G1110" i="92"/>
  <c r="G893" i="92"/>
  <c r="G288" i="92"/>
  <c r="G781" i="92"/>
  <c r="G289" i="92"/>
  <c r="G1270" i="92"/>
  <c r="G1326" i="92"/>
  <c r="G22" i="92"/>
  <c r="G1271" i="92"/>
  <c r="G860" i="92"/>
  <c r="G77" i="92"/>
  <c r="G118" i="92"/>
  <c r="G707" i="92"/>
  <c r="G1209" i="92"/>
  <c r="G375" i="92"/>
  <c r="G361" i="92"/>
  <c r="G1327" i="92"/>
  <c r="G603" i="92"/>
  <c r="G251" i="92"/>
  <c r="G286" i="92"/>
  <c r="G955" i="92"/>
  <c r="G630" i="92"/>
  <c r="G1210" i="92"/>
  <c r="G1272" i="92"/>
  <c r="G92" i="92"/>
  <c r="G922" i="92"/>
  <c r="G66" i="92"/>
  <c r="G82" i="92"/>
  <c r="G157" i="92"/>
  <c r="G648" i="92"/>
  <c r="G894" i="92"/>
  <c r="G782" i="92"/>
  <c r="G835" i="92"/>
  <c r="G810" i="92"/>
  <c r="G344" i="92"/>
  <c r="G187" i="92"/>
  <c r="G1211" i="92"/>
  <c r="G861" i="92"/>
  <c r="G510" i="92"/>
  <c r="G133" i="92"/>
  <c r="G473" i="92"/>
  <c r="G266" i="92"/>
  <c r="G1273" i="92"/>
  <c r="G708" i="92"/>
  <c r="G582" i="92"/>
  <c r="G836" i="92"/>
  <c r="G619" i="92"/>
  <c r="G604" i="92"/>
  <c r="G631" i="92"/>
  <c r="G862" i="92"/>
  <c r="G1212" i="92"/>
  <c r="G734" i="92"/>
  <c r="G368" i="92"/>
  <c r="G1062" i="92"/>
  <c r="G1111" i="92"/>
  <c r="G144" i="92"/>
  <c r="G13" i="92"/>
  <c r="G153" i="92"/>
  <c r="G1274" i="92"/>
  <c r="G568" i="92"/>
  <c r="G1018" i="92"/>
  <c r="G1275" i="92"/>
  <c r="G1328" i="92"/>
  <c r="G1159" i="92"/>
  <c r="G1112" i="92"/>
  <c r="G524" i="92"/>
  <c r="G556" i="92"/>
  <c r="G1329" i="92"/>
  <c r="G632" i="92"/>
  <c r="G537" i="92"/>
  <c r="G1063" i="92"/>
  <c r="G956" i="92"/>
  <c r="G1213" i="92"/>
  <c r="G346" i="92"/>
  <c r="G1276" i="92"/>
  <c r="G1277" i="92"/>
  <c r="G984" i="92"/>
  <c r="G1064" i="92"/>
  <c r="G605" i="92"/>
  <c r="G957" i="92"/>
  <c r="G783" i="92"/>
  <c r="G985" i="92"/>
  <c r="G383" i="92"/>
  <c r="G1160" i="92"/>
  <c r="G423" i="92"/>
  <c r="G1278" i="92"/>
  <c r="G837" i="92"/>
  <c r="G1376" i="92"/>
  <c r="G353" i="92"/>
  <c r="G495" i="92"/>
  <c r="G525" i="92"/>
  <c r="G474" i="92"/>
  <c r="G1279" i="92"/>
  <c r="G437" i="92"/>
  <c r="G620" i="92"/>
  <c r="G498" i="92"/>
  <c r="G182" i="92"/>
  <c r="G1330" i="92"/>
  <c r="G52" i="92"/>
  <c r="G71" i="92"/>
  <c r="G475" i="92"/>
  <c r="G538" i="92"/>
  <c r="G351" i="92"/>
  <c r="G526" i="92"/>
  <c r="G44" i="92"/>
  <c r="G15" i="92"/>
  <c r="G1280" i="92"/>
  <c r="G1331" i="92"/>
  <c r="G1113" i="92"/>
  <c r="G31" i="92"/>
  <c r="G709" i="92"/>
  <c r="G122" i="92"/>
  <c r="G1332" i="92"/>
  <c r="G687" i="92"/>
  <c r="G389" i="92"/>
  <c r="G354" i="92"/>
  <c r="G1214" i="92"/>
  <c r="G171" i="92"/>
  <c r="G1281" i="92"/>
  <c r="G1215" i="92"/>
  <c r="G511" i="92"/>
  <c r="G95" i="92"/>
  <c r="G50" i="92"/>
  <c r="G1333" i="92"/>
  <c r="G863" i="92"/>
  <c r="G864" i="92"/>
  <c r="G1377" i="92"/>
  <c r="G633" i="92"/>
  <c r="G1216" i="92"/>
  <c r="G1334" i="92"/>
  <c r="G688" i="92"/>
  <c r="G484" i="92"/>
  <c r="G126" i="92"/>
  <c r="G390" i="92"/>
  <c r="G72" i="92"/>
  <c r="G1335" i="92"/>
  <c r="G327" i="92"/>
  <c r="G499" i="92"/>
  <c r="G1114" i="92"/>
  <c r="G1115" i="92"/>
  <c r="G593" i="92"/>
  <c r="G355" i="92"/>
  <c r="G3" i="92"/>
  <c r="G986" i="92"/>
  <c r="G1161" i="92"/>
  <c r="G1282" i="92"/>
  <c r="G1378" i="92"/>
  <c r="G424" i="92"/>
  <c r="G254" i="92"/>
  <c r="G669" i="92"/>
  <c r="G649" i="92"/>
  <c r="G735" i="92"/>
  <c r="G1379" i="92"/>
  <c r="G1217" i="92"/>
  <c r="G1065" i="92"/>
  <c r="G1380" i="92"/>
  <c r="G356" i="92"/>
  <c r="G557" i="92"/>
  <c r="G1381" i="92"/>
  <c r="G1218" i="92"/>
  <c r="G239" i="92"/>
  <c r="G1336" i="92"/>
  <c r="G261" i="92"/>
  <c r="G923" i="92"/>
  <c r="G634" i="92"/>
  <c r="G220" i="92"/>
  <c r="G1019" i="92"/>
  <c r="G811" i="92"/>
  <c r="G1116" i="92"/>
  <c r="G476" i="92"/>
  <c r="G895" i="92"/>
  <c r="G755" i="92"/>
  <c r="G987" i="92"/>
  <c r="G154" i="92"/>
  <c r="G865" i="92"/>
  <c r="G924" i="92"/>
  <c r="G958" i="92"/>
  <c r="G1162" i="92"/>
  <c r="G399" i="92"/>
  <c r="G12" i="92"/>
  <c r="G1337" i="92"/>
  <c r="G866" i="92"/>
  <c r="G812" i="92"/>
  <c r="G1219" i="92"/>
  <c r="G1066" i="92"/>
  <c r="G1338" i="92"/>
  <c r="G1283" i="92"/>
  <c r="G174" i="92"/>
  <c r="G134" i="92"/>
  <c r="G736" i="92"/>
  <c r="G569" i="92"/>
  <c r="G896" i="92"/>
  <c r="G1382" i="92"/>
  <c r="G988" i="92"/>
  <c r="G500" i="92"/>
  <c r="G1284" i="92"/>
  <c r="G925" i="92"/>
  <c r="G1285" i="92"/>
  <c r="G1383" i="92"/>
  <c r="G1220" i="92"/>
  <c r="G1384" i="92"/>
  <c r="G737" i="92"/>
  <c r="G1020" i="92"/>
  <c r="G1385" i="92"/>
  <c r="G376" i="92"/>
  <c r="G813" i="92"/>
  <c r="G527" i="92"/>
  <c r="G926" i="92"/>
  <c r="G1221" i="92"/>
  <c r="G1386" i="92"/>
  <c r="G1387" i="92"/>
  <c r="G1067" i="92"/>
  <c r="G445" i="92"/>
  <c r="G1068" i="92"/>
  <c r="G1388" i="92"/>
  <c r="G621" i="92"/>
  <c r="G1021" i="92"/>
  <c r="G1117" i="92"/>
  <c r="G1389" i="92"/>
  <c r="G1390" i="92"/>
  <c r="G1339" i="92"/>
  <c r="G1340" i="92"/>
  <c r="G425" i="92"/>
  <c r="G41" i="92"/>
  <c r="G1222" i="92"/>
  <c r="G1391" i="92"/>
  <c r="G1286" i="92"/>
  <c r="G606" i="92"/>
  <c r="G135" i="92"/>
  <c r="G1022" i="92"/>
  <c r="G1341" i="92"/>
  <c r="G1023" i="92"/>
  <c r="G407" i="92"/>
  <c r="G1392" i="92"/>
  <c r="G384" i="92"/>
  <c r="G225" i="92"/>
  <c r="G1393" i="92"/>
  <c r="G1287" i="92"/>
  <c r="G446" i="92"/>
  <c r="G459" i="92"/>
  <c r="G146" i="92"/>
  <c r="G756" i="92"/>
  <c r="G583" i="92"/>
  <c r="G391" i="92"/>
  <c r="G38" i="92"/>
  <c r="G1342" i="92"/>
  <c r="G784" i="92"/>
  <c r="G1069" i="92"/>
  <c r="G276" i="92"/>
  <c r="G867" i="92"/>
  <c r="G310" i="92"/>
  <c r="G868" i="92"/>
  <c r="G1163" i="92"/>
  <c r="G466" i="92"/>
  <c r="G814" i="92"/>
  <c r="G198" i="92"/>
  <c r="G477" i="92"/>
  <c r="G270" i="92"/>
  <c r="G336" i="92"/>
  <c r="G333" i="92"/>
  <c r="G1070" i="92"/>
  <c r="G1118" i="92"/>
  <c r="G4" i="92"/>
  <c r="G165" i="92"/>
  <c r="G1071" i="92"/>
  <c r="G670" i="92"/>
  <c r="G710" i="92"/>
  <c r="G1394" i="92"/>
  <c r="G1395" i="92"/>
  <c r="G1072" i="92"/>
  <c r="G959" i="92"/>
  <c r="G1024" i="92"/>
  <c r="G1025" i="92"/>
  <c r="G1343" i="92"/>
  <c r="G1223" i="92"/>
  <c r="G622" i="92"/>
  <c r="G1344" i="92"/>
  <c r="G21" i="92"/>
  <c r="G960" i="92"/>
  <c r="G1164" i="92"/>
  <c r="G897" i="92"/>
  <c r="G539" i="92"/>
  <c r="G1345" i="92"/>
  <c r="G1396" i="92"/>
  <c r="G1288" i="92"/>
  <c r="G240" i="92"/>
  <c r="G467" i="92"/>
  <c r="G757" i="92"/>
  <c r="I1253" i="92"/>
  <c r="I358" i="92"/>
  <c r="I1188" i="92"/>
  <c r="I1367" i="92"/>
  <c r="I130" i="92"/>
  <c r="I197" i="92"/>
  <c r="I829" i="92"/>
  <c r="I629" i="92"/>
  <c r="I590" i="92"/>
  <c r="I911" i="92"/>
  <c r="I775" i="92"/>
  <c r="I945" i="92"/>
  <c r="I972" i="92"/>
  <c r="I946" i="92"/>
  <c r="I799" i="92"/>
  <c r="I1189" i="92"/>
  <c r="I1088" i="92"/>
  <c r="I1046" i="92"/>
  <c r="I1312" i="92"/>
  <c r="I1254" i="92"/>
  <c r="I332" i="92"/>
  <c r="I614" i="92"/>
  <c r="I64" i="92"/>
  <c r="I34" i="92"/>
  <c r="I53" i="92"/>
  <c r="I1190" i="92"/>
  <c r="I91" i="92"/>
  <c r="I581" i="92"/>
  <c r="I190" i="92"/>
  <c r="I533" i="92"/>
  <c r="I1191" i="92"/>
  <c r="I1255" i="92"/>
  <c r="I947" i="92"/>
  <c r="I480" i="92"/>
  <c r="I642" i="92"/>
  <c r="I886" i="92"/>
  <c r="I1192" i="92"/>
  <c r="I887" i="92"/>
  <c r="I1193" i="92"/>
  <c r="I1007" i="92"/>
  <c r="I1368" i="92"/>
  <c r="I854" i="92"/>
  <c r="I492" i="92"/>
  <c r="I275" i="92"/>
  <c r="I1089" i="92"/>
  <c r="I308" i="92"/>
  <c r="I1256" i="92"/>
  <c r="I800" i="92"/>
  <c r="I1313" i="92"/>
  <c r="I497" i="92"/>
  <c r="I1149" i="92"/>
  <c r="I269" i="92"/>
  <c r="I830" i="92"/>
  <c r="I1047" i="92"/>
  <c r="I56" i="92"/>
  <c r="I247" i="92"/>
  <c r="I663" i="92"/>
  <c r="I746" i="92"/>
  <c r="I831" i="92"/>
  <c r="I228" i="92"/>
  <c r="I1048" i="92"/>
  <c r="I1090" i="92"/>
  <c r="I700" i="92"/>
  <c r="I88" i="92"/>
  <c r="I1257" i="92"/>
  <c r="I1049" i="92"/>
  <c r="I912" i="92"/>
  <c r="I1150" i="92"/>
  <c r="I309" i="92"/>
  <c r="I1008" i="92"/>
  <c r="I913" i="92"/>
  <c r="I1369" i="92"/>
  <c r="I1194" i="92"/>
  <c r="I747" i="92"/>
  <c r="I1314" i="92"/>
  <c r="I1050" i="92"/>
  <c r="I260" i="92"/>
  <c r="I173" i="92"/>
  <c r="I1258" i="92"/>
  <c r="I1051" i="92"/>
  <c r="I1259" i="92"/>
  <c r="I776" i="92"/>
  <c r="I683" i="92"/>
  <c r="I426" i="92"/>
  <c r="I1091" i="92"/>
  <c r="I1151" i="92"/>
  <c r="I1195" i="92"/>
  <c r="I948" i="92"/>
  <c r="I194" i="92"/>
  <c r="I701" i="92"/>
  <c r="I372" i="92"/>
  <c r="I724" i="92"/>
  <c r="I343" i="92"/>
  <c r="I411" i="92"/>
  <c r="I534" i="92"/>
  <c r="I1196" i="92"/>
  <c r="I427" i="92"/>
  <c r="I777" i="92"/>
  <c r="I914" i="92"/>
  <c r="I1009" i="92"/>
  <c r="I137" i="92"/>
  <c r="I1197" i="92"/>
  <c r="I291" i="92"/>
  <c r="I472" i="92"/>
  <c r="I1092" i="92"/>
  <c r="I1260" i="92"/>
  <c r="I664" i="92"/>
  <c r="I725" i="92"/>
  <c r="I615" i="92"/>
  <c r="I535" i="92"/>
  <c r="I1093" i="92"/>
  <c r="I748" i="92"/>
  <c r="I949" i="92"/>
  <c r="I1315" i="92"/>
  <c r="I665" i="92"/>
  <c r="I14" i="92"/>
  <c r="I201" i="92"/>
  <c r="I1261" i="92"/>
  <c r="I188" i="92"/>
  <c r="I421" i="92"/>
  <c r="I1316" i="92"/>
  <c r="I1262" i="92"/>
  <c r="I643" i="92"/>
  <c r="I915" i="92"/>
  <c r="I453" i="92"/>
  <c r="I644" i="92"/>
  <c r="I973" i="92"/>
  <c r="I726" i="92"/>
  <c r="I1317" i="92"/>
  <c r="I1198" i="92"/>
  <c r="I684" i="92"/>
  <c r="I493" i="92"/>
  <c r="I749" i="92"/>
  <c r="I727" i="92"/>
  <c r="I1199" i="92"/>
  <c r="I381" i="92"/>
  <c r="I105" i="92"/>
  <c r="I616" i="92"/>
  <c r="I801" i="92"/>
  <c r="I1200" i="92"/>
  <c r="I522" i="92"/>
  <c r="I888" i="92"/>
  <c r="I121" i="92"/>
  <c r="I299" i="92"/>
  <c r="I412" i="92"/>
  <c r="I702" i="92"/>
  <c r="I1010" i="92"/>
  <c r="I916" i="92"/>
  <c r="I1011" i="92"/>
  <c r="I1052" i="92"/>
  <c r="I728" i="92"/>
  <c r="I1012" i="92"/>
  <c r="I802" i="92"/>
  <c r="I422" i="92"/>
  <c r="I729" i="92"/>
  <c r="I645" i="92"/>
  <c r="I1263" i="92"/>
  <c r="I359" i="92"/>
  <c r="I428" i="92"/>
  <c r="I523" i="92"/>
  <c r="I750" i="92"/>
  <c r="I1201" i="92"/>
  <c r="I180" i="92"/>
  <c r="I803" i="92"/>
  <c r="I703" i="92"/>
  <c r="I591" i="92"/>
  <c r="I1094" i="92"/>
  <c r="I1013" i="92"/>
  <c r="I730" i="92"/>
  <c r="I481" i="92"/>
  <c r="I804" i="92"/>
  <c r="I1014" i="92"/>
  <c r="I889" i="92"/>
  <c r="I1264" i="92"/>
  <c r="I1095" i="92"/>
  <c r="I751" i="92"/>
  <c r="I832" i="92"/>
  <c r="I917" i="92"/>
  <c r="I855" i="92"/>
  <c r="I890" i="92"/>
  <c r="I805" i="92"/>
  <c r="I646" i="92"/>
  <c r="I413" i="92"/>
  <c r="I283" i="92"/>
  <c r="I573" i="92"/>
  <c r="I1370" i="92"/>
  <c r="I1096" i="92"/>
  <c r="I5" i="92"/>
  <c r="I950" i="92"/>
  <c r="I1318" i="92"/>
  <c r="I315" i="92"/>
  <c r="I1152" i="92"/>
  <c r="I1053" i="92"/>
  <c r="I617" i="92"/>
  <c r="I150" i="92"/>
  <c r="I704" i="92"/>
  <c r="I1054" i="92"/>
  <c r="I429" i="92"/>
  <c r="I68" i="92"/>
  <c r="I1055" i="92"/>
  <c r="I482" i="92"/>
  <c r="I974" i="92"/>
  <c r="I975" i="92"/>
  <c r="I731" i="92"/>
  <c r="I891" i="92"/>
  <c r="I951" i="92"/>
  <c r="I806" i="92"/>
  <c r="I398" i="92"/>
  <c r="I952" i="92"/>
  <c r="I350" i="92"/>
  <c r="I69" i="92"/>
  <c r="I1097" i="92"/>
  <c r="I1056" i="92"/>
  <c r="I1153" i="92"/>
  <c r="I405" i="92"/>
  <c r="I953" i="92"/>
  <c r="I976" i="92"/>
  <c r="I292" i="92"/>
  <c r="I1202" i="92"/>
  <c r="I465" i="92"/>
  <c r="I1203" i="92"/>
  <c r="I752" i="92"/>
  <c r="I101" i="92"/>
  <c r="I602" i="92"/>
  <c r="I335" i="92"/>
  <c r="I287" i="92"/>
  <c r="I1098" i="92"/>
  <c r="I666" i="92"/>
  <c r="I297" i="92"/>
  <c r="I1015" i="92"/>
  <c r="I954" i="92"/>
  <c r="I977" i="92"/>
  <c r="I1371" i="92"/>
  <c r="I667" i="92"/>
  <c r="I1099" i="92"/>
  <c r="I199" i="92"/>
  <c r="I1100" i="92"/>
  <c r="I1265" i="92"/>
  <c r="I117" i="92"/>
  <c r="I1319" i="92"/>
  <c r="I1204" i="92"/>
  <c r="I1057" i="92"/>
  <c r="I807" i="92"/>
  <c r="I1016" i="92"/>
  <c r="I436" i="92"/>
  <c r="I110" i="92"/>
  <c r="I300" i="92"/>
  <c r="I918" i="92"/>
  <c r="I284" i="92"/>
  <c r="I1320" i="92"/>
  <c r="I1154" i="92"/>
  <c r="I978" i="92"/>
  <c r="I856" i="92"/>
  <c r="I115" i="92"/>
  <c r="I778" i="92"/>
  <c r="I979" i="92"/>
  <c r="I732" i="92"/>
  <c r="I551" i="92"/>
  <c r="I1372" i="92"/>
  <c r="I1373" i="92"/>
  <c r="I808" i="92"/>
  <c r="I229" i="92"/>
  <c r="I919" i="92"/>
  <c r="I1321" i="92"/>
  <c r="I1155" i="92"/>
  <c r="I833" i="92"/>
  <c r="I293" i="92"/>
  <c r="I1205" i="92"/>
  <c r="I1101" i="92"/>
  <c r="I320" i="92"/>
  <c r="I1058" i="92"/>
  <c r="I1322" i="92"/>
  <c r="I834" i="92"/>
  <c r="I1323" i="92"/>
  <c r="I536" i="92"/>
  <c r="I303" i="92"/>
  <c r="I668" i="92"/>
  <c r="I1102" i="92"/>
  <c r="I980" i="92"/>
  <c r="I1374" i="92"/>
  <c r="I443" i="92"/>
  <c r="I248" i="92"/>
  <c r="I753" i="92"/>
  <c r="I779" i="92"/>
  <c r="I387" i="92"/>
  <c r="I294" i="92"/>
  <c r="I892" i="92"/>
  <c r="I1375" i="92"/>
  <c r="I1103" i="92"/>
  <c r="I230" i="92"/>
  <c r="I592" i="92"/>
  <c r="I454" i="92"/>
  <c r="I705" i="92"/>
  <c r="I981" i="92"/>
  <c r="I388" i="92"/>
  <c r="I1017" i="92"/>
  <c r="I430" i="92"/>
  <c r="I920" i="92"/>
  <c r="I1324" i="92"/>
  <c r="I1059" i="92"/>
  <c r="I367" i="92"/>
  <c r="I494" i="92"/>
  <c r="I552" i="92"/>
  <c r="I1104" i="92"/>
  <c r="I360" i="92"/>
  <c r="I285" i="92"/>
  <c r="I566" i="92"/>
  <c r="I32" i="92"/>
  <c r="I1325" i="92"/>
  <c r="I1105" i="92"/>
  <c r="I508" i="92"/>
  <c r="I780" i="92"/>
  <c r="I921" i="92"/>
  <c r="I1266" i="92"/>
  <c r="I647" i="92"/>
  <c r="I1106" i="92"/>
  <c r="I567" i="92"/>
  <c r="I98" i="92"/>
  <c r="I733" i="92"/>
  <c r="I382" i="92"/>
  <c r="I754" i="92"/>
  <c r="I224" i="92"/>
  <c r="I509" i="92"/>
  <c r="I1206" i="92"/>
  <c r="I373" i="92"/>
  <c r="I1107" i="92"/>
  <c r="I1207" i="92"/>
  <c r="I406" i="92"/>
  <c r="I1208" i="92"/>
  <c r="I374" i="92"/>
  <c r="I60" i="92"/>
  <c r="I1060" i="92"/>
  <c r="I982" i="92"/>
  <c r="I304" i="92"/>
  <c r="I983" i="92"/>
  <c r="I45" i="92"/>
  <c r="I80" i="92"/>
  <c r="I28" i="92"/>
  <c r="I25" i="92"/>
  <c r="I316" i="92"/>
  <c r="I414" i="92"/>
  <c r="I431" i="92"/>
  <c r="I1267" i="92"/>
  <c r="I1156" i="92"/>
  <c r="I553" i="92"/>
  <c r="I57" i="92"/>
  <c r="I618" i="92"/>
  <c r="I104" i="92"/>
  <c r="I706" i="92"/>
  <c r="I857" i="92"/>
  <c r="I554" i="92"/>
  <c r="I1268" i="92"/>
  <c r="I858" i="92"/>
  <c r="I65" i="92"/>
  <c r="I483" i="92"/>
  <c r="I1061" i="92"/>
  <c r="I444" i="92"/>
  <c r="I685" i="92"/>
  <c r="I1108" i="92"/>
  <c r="I809" i="92"/>
  <c r="I114" i="92"/>
  <c r="I84" i="92"/>
  <c r="I74" i="92"/>
  <c r="I142" i="92"/>
  <c r="I686" i="92"/>
  <c r="I1109" i="92"/>
  <c r="I1269" i="92"/>
  <c r="I128" i="92"/>
  <c r="I1157" i="92"/>
  <c r="I555" i="92"/>
  <c r="I432" i="92"/>
  <c r="I859" i="92"/>
  <c r="I1158" i="92"/>
  <c r="I253" i="92"/>
  <c r="I1110" i="92"/>
  <c r="I893" i="92"/>
  <c r="I288" i="92"/>
  <c r="I781" i="92"/>
  <c r="I289" i="92"/>
  <c r="I1270" i="92"/>
  <c r="I1326" i="92"/>
  <c r="I22" i="92"/>
  <c r="I1271" i="92"/>
  <c r="I860" i="92"/>
  <c r="I77" i="92"/>
  <c r="I118" i="92"/>
  <c r="I707" i="92"/>
  <c r="I1209" i="92"/>
  <c r="I375" i="92"/>
  <c r="I361" i="92"/>
  <c r="I1327" i="92"/>
  <c r="I603" i="92"/>
  <c r="I251" i="92"/>
  <c r="I286" i="92"/>
  <c r="I955" i="92"/>
  <c r="I630" i="92"/>
  <c r="I1210" i="92"/>
  <c r="I1272" i="92"/>
  <c r="I92" i="92"/>
  <c r="I922" i="92"/>
  <c r="I66" i="92"/>
  <c r="I82" i="92"/>
  <c r="I157" i="92"/>
  <c r="I648" i="92"/>
  <c r="I894" i="92"/>
  <c r="I782" i="92"/>
  <c r="I835" i="92"/>
  <c r="I810" i="92"/>
  <c r="I344" i="92"/>
  <c r="I187" i="92"/>
  <c r="I1211" i="92"/>
  <c r="I861" i="92"/>
  <c r="I510" i="92"/>
  <c r="I133" i="92"/>
  <c r="I473" i="92"/>
  <c r="I266" i="92"/>
  <c r="I1273" i="92"/>
  <c r="I708" i="92"/>
  <c r="I582" i="92"/>
  <c r="I836" i="92"/>
  <c r="I619" i="92"/>
  <c r="I604" i="92"/>
  <c r="I631" i="92"/>
  <c r="I862" i="92"/>
  <c r="I1212" i="92"/>
  <c r="I734" i="92"/>
  <c r="I368" i="92"/>
  <c r="I1062" i="92"/>
  <c r="I1111" i="92"/>
  <c r="I144" i="92"/>
  <c r="I13" i="92"/>
  <c r="I153" i="92"/>
  <c r="I1274" i="92"/>
  <c r="I568" i="92"/>
  <c r="I1018" i="92"/>
  <c r="I1275" i="92"/>
  <c r="I1328" i="92"/>
  <c r="I1159" i="92"/>
  <c r="I1112" i="92"/>
  <c r="I524" i="92"/>
  <c r="I556" i="92"/>
  <c r="I1329" i="92"/>
  <c r="I632" i="92"/>
  <c r="I537" i="92"/>
  <c r="I1063" i="92"/>
  <c r="I956" i="92"/>
  <c r="I1213" i="92"/>
  <c r="I346" i="92"/>
  <c r="I1276" i="92"/>
  <c r="I1277" i="92"/>
  <c r="I984" i="92"/>
  <c r="I1064" i="92"/>
  <c r="I605" i="92"/>
  <c r="I957" i="92"/>
  <c r="I783" i="92"/>
  <c r="I985" i="92"/>
  <c r="I383" i="92"/>
  <c r="I1160" i="92"/>
  <c r="I423" i="92"/>
  <c r="I1278" i="92"/>
  <c r="I837" i="92"/>
  <c r="I1376" i="92"/>
  <c r="I353" i="92"/>
  <c r="I495" i="92"/>
  <c r="I525" i="92"/>
  <c r="I474" i="92"/>
  <c r="I1279" i="92"/>
  <c r="I437" i="92"/>
  <c r="I620" i="92"/>
  <c r="I498" i="92"/>
  <c r="I182" i="92"/>
  <c r="I1330" i="92"/>
  <c r="I52" i="92"/>
  <c r="I71" i="92"/>
  <c r="I475" i="92"/>
  <c r="I538" i="92"/>
  <c r="I351" i="92"/>
  <c r="I526" i="92"/>
  <c r="I44" i="92"/>
  <c r="I15" i="92"/>
  <c r="I1280" i="92"/>
  <c r="I1331" i="92"/>
  <c r="I1113" i="92"/>
  <c r="I31" i="92"/>
  <c r="I709" i="92"/>
  <c r="I122" i="92"/>
  <c r="I1332" i="92"/>
  <c r="I687" i="92"/>
  <c r="I389" i="92"/>
  <c r="I354" i="92"/>
  <c r="I1214" i="92"/>
  <c r="I171" i="92"/>
  <c r="I1281" i="92"/>
  <c r="I1215" i="92"/>
  <c r="I511" i="92"/>
  <c r="I95" i="92"/>
  <c r="I50" i="92"/>
  <c r="I1333" i="92"/>
  <c r="I863" i="92"/>
  <c r="I864" i="92"/>
  <c r="I1377" i="92"/>
  <c r="I633" i="92"/>
  <c r="I1216" i="92"/>
  <c r="I1334" i="92"/>
  <c r="I688" i="92"/>
  <c r="I484" i="92"/>
  <c r="I126" i="92"/>
  <c r="I390" i="92"/>
  <c r="I72" i="92"/>
  <c r="I1335" i="92"/>
  <c r="I327" i="92"/>
  <c r="I499" i="92"/>
  <c r="I1114" i="92"/>
  <c r="I1115" i="92"/>
  <c r="I593" i="92"/>
  <c r="I355" i="92"/>
  <c r="I3" i="92"/>
  <c r="I986" i="92"/>
  <c r="I1161" i="92"/>
  <c r="I1282" i="92"/>
  <c r="I1378" i="92"/>
  <c r="I424" i="92"/>
  <c r="I254" i="92"/>
  <c r="I669" i="92"/>
  <c r="I649" i="92"/>
  <c r="I735" i="92"/>
  <c r="I1379" i="92"/>
  <c r="I1217" i="92"/>
  <c r="I1065" i="92"/>
  <c r="I1380" i="92"/>
  <c r="I356" i="92"/>
  <c r="I557" i="92"/>
  <c r="I1381" i="92"/>
  <c r="I1218" i="92"/>
  <c r="I239" i="92"/>
  <c r="I1336" i="92"/>
  <c r="I261" i="92"/>
  <c r="I923" i="92"/>
  <c r="I634" i="92"/>
  <c r="I220" i="92"/>
  <c r="I1019" i="92"/>
  <c r="I811" i="92"/>
  <c r="I1116" i="92"/>
  <c r="I476" i="92"/>
  <c r="I895" i="92"/>
  <c r="I755" i="92"/>
  <c r="I987" i="92"/>
  <c r="I154" i="92"/>
  <c r="I865" i="92"/>
  <c r="I924" i="92"/>
  <c r="I958" i="92"/>
  <c r="I1162" i="92"/>
  <c r="I399" i="92"/>
  <c r="I12" i="92"/>
  <c r="I1337" i="92"/>
  <c r="I866" i="92"/>
  <c r="I812" i="92"/>
  <c r="I1219" i="92"/>
  <c r="I1066" i="92"/>
  <c r="I1338" i="92"/>
  <c r="I1283" i="92"/>
  <c r="I174" i="92"/>
  <c r="I134" i="92"/>
  <c r="I736" i="92"/>
  <c r="I569" i="92"/>
  <c r="I896" i="92"/>
  <c r="I1382" i="92"/>
  <c r="I988" i="92"/>
  <c r="I500" i="92"/>
  <c r="I1284" i="92"/>
  <c r="I925" i="92"/>
  <c r="I1285" i="92"/>
  <c r="I1383" i="92"/>
  <c r="I1220" i="92"/>
  <c r="I1384" i="92"/>
  <c r="I737" i="92"/>
  <c r="I1020" i="92"/>
  <c r="I1385" i="92"/>
  <c r="I376" i="92"/>
  <c r="I813" i="92"/>
  <c r="I527" i="92"/>
  <c r="I926" i="92"/>
  <c r="I1221" i="92"/>
  <c r="I1386" i="92"/>
  <c r="I1387" i="92"/>
  <c r="I1067" i="92"/>
  <c r="I445" i="92"/>
  <c r="I1068" i="92"/>
  <c r="I1388" i="92"/>
  <c r="I621" i="92"/>
  <c r="I1021" i="92"/>
  <c r="I1117" i="92"/>
  <c r="I1389" i="92"/>
  <c r="I1390" i="92"/>
  <c r="I1339" i="92"/>
  <c r="I1340" i="92"/>
  <c r="I425" i="92"/>
  <c r="I41" i="92"/>
  <c r="I1222" i="92"/>
  <c r="I1391" i="92"/>
  <c r="I1286" i="92"/>
  <c r="I606" i="92"/>
  <c r="I135" i="92"/>
  <c r="I1022" i="92"/>
  <c r="I1341" i="92"/>
  <c r="I1023" i="92"/>
  <c r="I407" i="92"/>
  <c r="I1392" i="92"/>
  <c r="I384" i="92"/>
  <c r="I225" i="92"/>
  <c r="I1393" i="92"/>
  <c r="I1287" i="92"/>
  <c r="I446" i="92"/>
  <c r="I459" i="92"/>
  <c r="I146" i="92"/>
  <c r="I756" i="92"/>
  <c r="I583" i="92"/>
  <c r="I391" i="92"/>
  <c r="I38" i="92"/>
  <c r="I1342" i="92"/>
  <c r="I784" i="92"/>
  <c r="I1069" i="92"/>
  <c r="I276" i="92"/>
  <c r="I867" i="92"/>
  <c r="I310" i="92"/>
  <c r="I868" i="92"/>
  <c r="I1163" i="92"/>
  <c r="I466" i="92"/>
  <c r="I814" i="92"/>
  <c r="I198" i="92"/>
  <c r="I477" i="92"/>
  <c r="I270" i="92"/>
  <c r="I336" i="92"/>
  <c r="I333" i="92"/>
  <c r="I1070" i="92"/>
  <c r="I1118" i="92"/>
  <c r="I4" i="92"/>
  <c r="I165" i="92"/>
  <c r="I1071" i="92"/>
  <c r="I670" i="92"/>
  <c r="I710" i="92"/>
  <c r="I1394" i="92"/>
  <c r="I1395" i="92"/>
  <c r="I1072" i="92"/>
  <c r="I959" i="92"/>
  <c r="I1024" i="92"/>
  <c r="I1025" i="92"/>
  <c r="I1343" i="92"/>
  <c r="I1223" i="92"/>
  <c r="I622" i="92"/>
  <c r="I1344" i="92"/>
  <c r="I21" i="92"/>
  <c r="I960" i="92"/>
  <c r="I1164" i="92"/>
  <c r="I897" i="92"/>
  <c r="I539" i="92"/>
  <c r="I1345" i="92"/>
  <c r="I1396" i="92"/>
  <c r="I1288" i="92"/>
  <c r="I240" i="92"/>
  <c r="I467" i="92"/>
  <c r="I757" i="92"/>
  <c r="K1253" i="92"/>
  <c r="K358" i="92"/>
  <c r="K1188" i="92"/>
  <c r="K1367" i="92"/>
  <c r="K130" i="92"/>
  <c r="K197" i="92"/>
  <c r="K829" i="92"/>
  <c r="K629" i="92"/>
  <c r="K590" i="92"/>
  <c r="K911" i="92"/>
  <c r="K775" i="92"/>
  <c r="K945" i="92"/>
  <c r="K972" i="92"/>
  <c r="K946" i="92"/>
  <c r="K799" i="92"/>
  <c r="K1189" i="92"/>
  <c r="K1088" i="92"/>
  <c r="K1046" i="92"/>
  <c r="K1312" i="92"/>
  <c r="K1254" i="92"/>
  <c r="K332" i="92"/>
  <c r="K614" i="92"/>
  <c r="K64" i="92"/>
  <c r="K34" i="92"/>
  <c r="K53" i="92"/>
  <c r="K1190" i="92"/>
  <c r="K91" i="92"/>
  <c r="K581" i="92"/>
  <c r="K190" i="92"/>
  <c r="K533" i="92"/>
  <c r="K1191" i="92"/>
  <c r="K1255" i="92"/>
  <c r="K947" i="92"/>
  <c r="K480" i="92"/>
  <c r="K642" i="92"/>
  <c r="K886" i="92"/>
  <c r="K1192" i="92"/>
  <c r="K887" i="92"/>
  <c r="K1193" i="92"/>
  <c r="K1007" i="92"/>
  <c r="K1368" i="92"/>
  <c r="K854" i="92"/>
  <c r="K492" i="92"/>
  <c r="K275" i="92"/>
  <c r="K1089" i="92"/>
  <c r="K308" i="92"/>
  <c r="K1256" i="92"/>
  <c r="K800" i="92"/>
  <c r="K1313" i="92"/>
  <c r="K497" i="92"/>
  <c r="K1149" i="92"/>
  <c r="K269" i="92"/>
  <c r="K830" i="92"/>
  <c r="K1047" i="92"/>
  <c r="K56" i="92"/>
  <c r="K247" i="92"/>
  <c r="K663" i="92"/>
  <c r="K746" i="92"/>
  <c r="K831" i="92"/>
  <c r="K228" i="92"/>
  <c r="K1048" i="92"/>
  <c r="K1090" i="92"/>
  <c r="K700" i="92"/>
  <c r="K88" i="92"/>
  <c r="K1257" i="92"/>
  <c r="K1049" i="92"/>
  <c r="K912" i="92"/>
  <c r="K1150" i="92"/>
  <c r="K309" i="92"/>
  <c r="K1008" i="92"/>
  <c r="K913" i="92"/>
  <c r="K1369" i="92"/>
  <c r="K1194" i="92"/>
  <c r="K747" i="92"/>
  <c r="K1314" i="92"/>
  <c r="K1050" i="92"/>
  <c r="K260" i="92"/>
  <c r="K173" i="92"/>
  <c r="K1258" i="92"/>
  <c r="K1051" i="92"/>
  <c r="K1259" i="92"/>
  <c r="K776" i="92"/>
  <c r="K683" i="92"/>
  <c r="K426" i="92"/>
  <c r="K1091" i="92"/>
  <c r="K1151" i="92"/>
  <c r="K1195" i="92"/>
  <c r="K948" i="92"/>
  <c r="K194" i="92"/>
  <c r="K701" i="92"/>
  <c r="K372" i="92"/>
  <c r="K724" i="92"/>
  <c r="K343" i="92"/>
  <c r="K411" i="92"/>
  <c r="K534" i="92"/>
  <c r="K1196" i="92"/>
  <c r="K427" i="92"/>
  <c r="K777" i="92"/>
  <c r="K914" i="92"/>
  <c r="K1009" i="92"/>
  <c r="K137" i="92"/>
  <c r="K1197" i="92"/>
  <c r="K291" i="92"/>
  <c r="K472" i="92"/>
  <c r="K1092" i="92"/>
  <c r="K1260" i="92"/>
  <c r="K664" i="92"/>
  <c r="K725" i="92"/>
  <c r="K615" i="92"/>
  <c r="K535" i="92"/>
  <c r="K1093" i="92"/>
  <c r="K748" i="92"/>
  <c r="K949" i="92"/>
  <c r="K1315" i="92"/>
  <c r="K665" i="92"/>
  <c r="K14" i="92"/>
  <c r="K201" i="92"/>
  <c r="K1261" i="92"/>
  <c r="K188" i="92"/>
  <c r="K421" i="92"/>
  <c r="K1316" i="92"/>
  <c r="K1262" i="92"/>
  <c r="K643" i="92"/>
  <c r="K915" i="92"/>
  <c r="K453" i="92"/>
  <c r="K644" i="92"/>
  <c r="K973" i="92"/>
  <c r="K726" i="92"/>
  <c r="K1317" i="92"/>
  <c r="K1198" i="92"/>
  <c r="K684" i="92"/>
  <c r="K493" i="92"/>
  <c r="K749" i="92"/>
  <c r="K727" i="92"/>
  <c r="K1199" i="92"/>
  <c r="K381" i="92"/>
  <c r="K105" i="92"/>
  <c r="K616" i="92"/>
  <c r="K801" i="92"/>
  <c r="K1200" i="92"/>
  <c r="K522" i="92"/>
  <c r="K888" i="92"/>
  <c r="K121" i="92"/>
  <c r="K299" i="92"/>
  <c r="K412" i="92"/>
  <c r="K702" i="92"/>
  <c r="K1010" i="92"/>
  <c r="K916" i="92"/>
  <c r="K1011" i="92"/>
  <c r="K1052" i="92"/>
  <c r="K728" i="92"/>
  <c r="K1012" i="92"/>
  <c r="K802" i="92"/>
  <c r="K422" i="92"/>
  <c r="K729" i="92"/>
  <c r="K645" i="92"/>
  <c r="K1263" i="92"/>
  <c r="K359" i="92"/>
  <c r="K428" i="92"/>
  <c r="K523" i="92"/>
  <c r="K750" i="92"/>
  <c r="K1201" i="92"/>
  <c r="K180" i="92"/>
  <c r="K803" i="92"/>
  <c r="K703" i="92"/>
  <c r="K591" i="92"/>
  <c r="K1094" i="92"/>
  <c r="K1013" i="92"/>
  <c r="K730" i="92"/>
  <c r="K481" i="92"/>
  <c r="K804" i="92"/>
  <c r="K1014" i="92"/>
  <c r="K889" i="92"/>
  <c r="K1264" i="92"/>
  <c r="K1095" i="92"/>
  <c r="K751" i="92"/>
  <c r="K832" i="92"/>
  <c r="K917" i="92"/>
  <c r="K855" i="92"/>
  <c r="K890" i="92"/>
  <c r="K805" i="92"/>
  <c r="K646" i="92"/>
  <c r="K413" i="92"/>
  <c r="K283" i="92"/>
  <c r="K573" i="92"/>
  <c r="K1370" i="92"/>
  <c r="K1096" i="92"/>
  <c r="K5" i="92"/>
  <c r="K950" i="92"/>
  <c r="K1318" i="92"/>
  <c r="K315" i="92"/>
  <c r="K1152" i="92"/>
  <c r="K1053" i="92"/>
  <c r="K617" i="92"/>
  <c r="K150" i="92"/>
  <c r="K704" i="92"/>
  <c r="K1054" i="92"/>
  <c r="K429" i="92"/>
  <c r="K68" i="92"/>
  <c r="K1055" i="92"/>
  <c r="K482" i="92"/>
  <c r="K974" i="92"/>
  <c r="K975" i="92"/>
  <c r="K731" i="92"/>
  <c r="K891" i="92"/>
  <c r="K951" i="92"/>
  <c r="K806" i="92"/>
  <c r="K398" i="92"/>
  <c r="K952" i="92"/>
  <c r="K350" i="92"/>
  <c r="K69" i="92"/>
  <c r="K1097" i="92"/>
  <c r="K1056" i="92"/>
  <c r="K1153" i="92"/>
  <c r="K405" i="92"/>
  <c r="K953" i="92"/>
  <c r="K976" i="92"/>
  <c r="K292" i="92"/>
  <c r="K1202" i="92"/>
  <c r="K465" i="92"/>
  <c r="K1203" i="92"/>
  <c r="K752" i="92"/>
  <c r="K101" i="92"/>
  <c r="K602" i="92"/>
  <c r="K335" i="92"/>
  <c r="K287" i="92"/>
  <c r="K1098" i="92"/>
  <c r="K666" i="92"/>
  <c r="K297" i="92"/>
  <c r="K1015" i="92"/>
  <c r="K954" i="92"/>
  <c r="K977" i="92"/>
  <c r="K1371" i="92"/>
  <c r="K667" i="92"/>
  <c r="K1099" i="92"/>
  <c r="K199" i="92"/>
  <c r="K1100" i="92"/>
  <c r="K1265" i="92"/>
  <c r="K117" i="92"/>
  <c r="K1319" i="92"/>
  <c r="K1204" i="92"/>
  <c r="K1057" i="92"/>
  <c r="K807" i="92"/>
  <c r="K1016" i="92"/>
  <c r="K436" i="92"/>
  <c r="K110" i="92"/>
  <c r="K300" i="92"/>
  <c r="K918" i="92"/>
  <c r="K284" i="92"/>
  <c r="K1320" i="92"/>
  <c r="K1154" i="92"/>
  <c r="K978" i="92"/>
  <c r="K856" i="92"/>
  <c r="K115" i="92"/>
  <c r="K778" i="92"/>
  <c r="K979" i="92"/>
  <c r="K732" i="92"/>
  <c r="K551" i="92"/>
  <c r="K1372" i="92"/>
  <c r="K1373" i="92"/>
  <c r="K808" i="92"/>
  <c r="K229" i="92"/>
  <c r="K919" i="92"/>
  <c r="K1321" i="92"/>
  <c r="K1155" i="92"/>
  <c r="K833" i="92"/>
  <c r="K293" i="92"/>
  <c r="K1205" i="92"/>
  <c r="K1101" i="92"/>
  <c r="K320" i="92"/>
  <c r="K1058" i="92"/>
  <c r="K1322" i="92"/>
  <c r="K834" i="92"/>
  <c r="K1323" i="92"/>
  <c r="K536" i="92"/>
  <c r="K303" i="92"/>
  <c r="K668" i="92"/>
  <c r="K1102" i="92"/>
  <c r="K980" i="92"/>
  <c r="K1374" i="92"/>
  <c r="K443" i="92"/>
  <c r="K248" i="92"/>
  <c r="K753" i="92"/>
  <c r="K779" i="92"/>
  <c r="K387" i="92"/>
  <c r="K294" i="92"/>
  <c r="K892" i="92"/>
  <c r="K1375" i="92"/>
  <c r="K1103" i="92"/>
  <c r="K230" i="92"/>
  <c r="K592" i="92"/>
  <c r="K454" i="92"/>
  <c r="K705" i="92"/>
  <c r="K981" i="92"/>
  <c r="K388" i="92"/>
  <c r="K1017" i="92"/>
  <c r="K430" i="92"/>
  <c r="K920" i="92"/>
  <c r="K1324" i="92"/>
  <c r="K1059" i="92"/>
  <c r="K367" i="92"/>
  <c r="K494" i="92"/>
  <c r="K552" i="92"/>
  <c r="K1104" i="92"/>
  <c r="K360" i="92"/>
  <c r="K285" i="92"/>
  <c r="K566" i="92"/>
  <c r="K32" i="92"/>
  <c r="K1325" i="92"/>
  <c r="K1105" i="92"/>
  <c r="K508" i="92"/>
  <c r="K780" i="92"/>
  <c r="K921" i="92"/>
  <c r="K1266" i="92"/>
  <c r="K647" i="92"/>
  <c r="K1106" i="92"/>
  <c r="K567" i="92"/>
  <c r="K98" i="92"/>
  <c r="K733" i="92"/>
  <c r="K382" i="92"/>
  <c r="K754" i="92"/>
  <c r="K224" i="92"/>
  <c r="K509" i="92"/>
  <c r="K1206" i="92"/>
  <c r="K373" i="92"/>
  <c r="K1107" i="92"/>
  <c r="K1207" i="92"/>
  <c r="K406" i="92"/>
  <c r="K1208" i="92"/>
  <c r="K374" i="92"/>
  <c r="K60" i="92"/>
  <c r="K1060" i="92"/>
  <c r="K982" i="92"/>
  <c r="K304" i="92"/>
  <c r="K983" i="92"/>
  <c r="K45" i="92"/>
  <c r="K80" i="92"/>
  <c r="K28" i="92"/>
  <c r="K25" i="92"/>
  <c r="K316" i="92"/>
  <c r="K414" i="92"/>
  <c r="K431" i="92"/>
  <c r="K1267" i="92"/>
  <c r="K1156" i="92"/>
  <c r="K553" i="92"/>
  <c r="K57" i="92"/>
  <c r="K618" i="92"/>
  <c r="K104" i="92"/>
  <c r="K706" i="92"/>
  <c r="K857" i="92"/>
  <c r="K554" i="92"/>
  <c r="K1268" i="92"/>
  <c r="K858" i="92"/>
  <c r="K65" i="92"/>
  <c r="K483" i="92"/>
  <c r="K1061" i="92"/>
  <c r="K444" i="92"/>
  <c r="K685" i="92"/>
  <c r="K1108" i="92"/>
  <c r="K809" i="92"/>
  <c r="K114" i="92"/>
  <c r="K84" i="92"/>
  <c r="K74" i="92"/>
  <c r="K142" i="92"/>
  <c r="K686" i="92"/>
  <c r="K1109" i="92"/>
  <c r="K1269" i="92"/>
  <c r="K128" i="92"/>
  <c r="K1157" i="92"/>
  <c r="K555" i="92"/>
  <c r="K432" i="92"/>
  <c r="K859" i="92"/>
  <c r="K1158" i="92"/>
  <c r="K253" i="92"/>
  <c r="K1110" i="92"/>
  <c r="K893" i="92"/>
  <c r="K288" i="92"/>
  <c r="K781" i="92"/>
  <c r="K289" i="92"/>
  <c r="K1270" i="92"/>
  <c r="K1326" i="92"/>
  <c r="K22" i="92"/>
  <c r="K1271" i="92"/>
  <c r="K860" i="92"/>
  <c r="K77" i="92"/>
  <c r="K118" i="92"/>
  <c r="K707" i="92"/>
  <c r="K1209" i="92"/>
  <c r="K375" i="92"/>
  <c r="K361" i="92"/>
  <c r="K1327" i="92"/>
  <c r="K603" i="92"/>
  <c r="K251" i="92"/>
  <c r="K286" i="92"/>
  <c r="K955" i="92"/>
  <c r="K630" i="92"/>
  <c r="K1210" i="92"/>
  <c r="K1272" i="92"/>
  <c r="K92" i="92"/>
  <c r="K922" i="92"/>
  <c r="K66" i="92"/>
  <c r="K82" i="92"/>
  <c r="K157" i="92"/>
  <c r="K648" i="92"/>
  <c r="K894" i="92"/>
  <c r="K782" i="92"/>
  <c r="K835" i="92"/>
  <c r="K810" i="92"/>
  <c r="K344" i="92"/>
  <c r="K187" i="92"/>
  <c r="K1211" i="92"/>
  <c r="K861" i="92"/>
  <c r="K510" i="92"/>
  <c r="K133" i="92"/>
  <c r="K473" i="92"/>
  <c r="K266" i="92"/>
  <c r="K1273" i="92"/>
  <c r="K708" i="92"/>
  <c r="K582" i="92"/>
  <c r="K836" i="92"/>
  <c r="K619" i="92"/>
  <c r="K604" i="92"/>
  <c r="K631" i="92"/>
  <c r="K862" i="92"/>
  <c r="K1212" i="92"/>
  <c r="K734" i="92"/>
  <c r="K368" i="92"/>
  <c r="K1062" i="92"/>
  <c r="K1111" i="92"/>
  <c r="K144" i="92"/>
  <c r="K13" i="92"/>
  <c r="K153" i="92"/>
  <c r="K1274" i="92"/>
  <c r="K568" i="92"/>
  <c r="K1018" i="92"/>
  <c r="K1275" i="92"/>
  <c r="K1328" i="92"/>
  <c r="K1159" i="92"/>
  <c r="K1112" i="92"/>
  <c r="K524" i="92"/>
  <c r="K556" i="92"/>
  <c r="K1329" i="92"/>
  <c r="K632" i="92"/>
  <c r="K537" i="92"/>
  <c r="K1063" i="92"/>
  <c r="K956" i="92"/>
  <c r="K1213" i="92"/>
  <c r="K346" i="92"/>
  <c r="K1276" i="92"/>
  <c r="K1277" i="92"/>
  <c r="K984" i="92"/>
  <c r="K1064" i="92"/>
  <c r="K605" i="92"/>
  <c r="K957" i="92"/>
  <c r="K783" i="92"/>
  <c r="K985" i="92"/>
  <c r="K383" i="92"/>
  <c r="K1160" i="92"/>
  <c r="K423" i="92"/>
  <c r="K1278" i="92"/>
  <c r="K837" i="92"/>
  <c r="K1376" i="92"/>
  <c r="K353" i="92"/>
  <c r="K495" i="92"/>
  <c r="K525" i="92"/>
  <c r="K474" i="92"/>
  <c r="K1279" i="92"/>
  <c r="K437" i="92"/>
  <c r="K620" i="92"/>
  <c r="K498" i="92"/>
  <c r="K182" i="92"/>
  <c r="K1330" i="92"/>
  <c r="K52" i="92"/>
  <c r="K71" i="92"/>
  <c r="K475" i="92"/>
  <c r="K538" i="92"/>
  <c r="K351" i="92"/>
  <c r="K526" i="92"/>
  <c r="K44" i="92"/>
  <c r="K15" i="92"/>
  <c r="K1280" i="92"/>
  <c r="K1331" i="92"/>
  <c r="K1113" i="92"/>
  <c r="K31" i="92"/>
  <c r="K709" i="92"/>
  <c r="K122" i="92"/>
  <c r="K1332" i="92"/>
  <c r="K687" i="92"/>
  <c r="K389" i="92"/>
  <c r="K354" i="92"/>
  <c r="K1214" i="92"/>
  <c r="K171" i="92"/>
  <c r="K1281" i="92"/>
  <c r="K1215" i="92"/>
  <c r="K511" i="92"/>
  <c r="K95" i="92"/>
  <c r="K50" i="92"/>
  <c r="K1333" i="92"/>
  <c r="K863" i="92"/>
  <c r="K864" i="92"/>
  <c r="K1377" i="92"/>
  <c r="K633" i="92"/>
  <c r="K1216" i="92"/>
  <c r="K1334" i="92"/>
  <c r="K688" i="92"/>
  <c r="K484" i="92"/>
  <c r="K126" i="92"/>
  <c r="K390" i="92"/>
  <c r="K72" i="92"/>
  <c r="K1335" i="92"/>
  <c r="K327" i="92"/>
  <c r="K499" i="92"/>
  <c r="K1114" i="92"/>
  <c r="K1115" i="92"/>
  <c r="K593" i="92"/>
  <c r="K355" i="92"/>
  <c r="K3" i="92"/>
  <c r="K986" i="92"/>
  <c r="K1161" i="92"/>
  <c r="K1282" i="92"/>
  <c r="K1378" i="92"/>
  <c r="K424" i="92"/>
  <c r="K254" i="92"/>
  <c r="K669" i="92"/>
  <c r="K649" i="92"/>
  <c r="K735" i="92"/>
  <c r="K1379" i="92"/>
  <c r="K1217" i="92"/>
  <c r="K1065" i="92"/>
  <c r="K1380" i="92"/>
  <c r="K356" i="92"/>
  <c r="K557" i="92"/>
  <c r="K1381" i="92"/>
  <c r="K1218" i="92"/>
  <c r="K239" i="92"/>
  <c r="K1336" i="92"/>
  <c r="K261" i="92"/>
  <c r="K923" i="92"/>
  <c r="K634" i="92"/>
  <c r="K220" i="92"/>
  <c r="K1019" i="92"/>
  <c r="K811" i="92"/>
  <c r="K1116" i="92"/>
  <c r="K476" i="92"/>
  <c r="K895" i="92"/>
  <c r="K755" i="92"/>
  <c r="K987" i="92"/>
  <c r="K154" i="92"/>
  <c r="K865" i="92"/>
  <c r="K924" i="92"/>
  <c r="K958" i="92"/>
  <c r="K1162" i="92"/>
  <c r="K399" i="92"/>
  <c r="K12" i="92"/>
  <c r="K1337" i="92"/>
  <c r="K866" i="92"/>
  <c r="K812" i="92"/>
  <c r="K1219" i="92"/>
  <c r="K1066" i="92"/>
  <c r="K1338" i="92"/>
  <c r="K1283" i="92"/>
  <c r="K174" i="92"/>
  <c r="K134" i="92"/>
  <c r="K736" i="92"/>
  <c r="K569" i="92"/>
  <c r="K896" i="92"/>
  <c r="K1382" i="92"/>
  <c r="K988" i="92"/>
  <c r="K500" i="92"/>
  <c r="K1284" i="92"/>
  <c r="K925" i="92"/>
  <c r="K1285" i="92"/>
  <c r="K1383" i="92"/>
  <c r="K1220" i="92"/>
  <c r="K1384" i="92"/>
  <c r="K737" i="92"/>
  <c r="K1020" i="92"/>
  <c r="K1385" i="92"/>
  <c r="K376" i="92"/>
  <c r="K813" i="92"/>
  <c r="K527" i="92"/>
  <c r="K926" i="92"/>
  <c r="K1221" i="92"/>
  <c r="K1386" i="92"/>
  <c r="K1387" i="92"/>
  <c r="K1067" i="92"/>
  <c r="K445" i="92"/>
  <c r="K1068" i="92"/>
  <c r="K1388" i="92"/>
  <c r="K621" i="92"/>
  <c r="K1021" i="92"/>
  <c r="K1117" i="92"/>
  <c r="K1389" i="92"/>
  <c r="K1390" i="92"/>
  <c r="K1339" i="92"/>
  <c r="K1340" i="92"/>
  <c r="K425" i="92"/>
  <c r="K41" i="92"/>
  <c r="K1222" i="92"/>
  <c r="K1391" i="92"/>
  <c r="K1286" i="92"/>
  <c r="K606" i="92"/>
  <c r="K135" i="92"/>
  <c r="K1022" i="92"/>
  <c r="K1341" i="92"/>
  <c r="K1023" i="92"/>
  <c r="K407" i="92"/>
  <c r="K1392" i="92"/>
  <c r="K384" i="92"/>
  <c r="K225" i="92"/>
  <c r="K1393" i="92"/>
  <c r="K1287" i="92"/>
  <c r="K446" i="92"/>
  <c r="K459" i="92"/>
  <c r="K146" i="92"/>
  <c r="K756" i="92"/>
  <c r="K583" i="92"/>
  <c r="K391" i="92"/>
  <c r="K38" i="92"/>
  <c r="K1342" i="92"/>
  <c r="K784" i="92"/>
  <c r="K1069" i="92"/>
  <c r="K276" i="92"/>
  <c r="K867" i="92"/>
  <c r="K310" i="92"/>
  <c r="K868" i="92"/>
  <c r="K1163" i="92"/>
  <c r="K466" i="92"/>
  <c r="K814" i="92"/>
  <c r="K198" i="92"/>
  <c r="K477" i="92"/>
  <c r="K270" i="92"/>
  <c r="K336" i="92"/>
  <c r="K333" i="92"/>
  <c r="K1070" i="92"/>
  <c r="K1118" i="92"/>
  <c r="K4" i="92"/>
  <c r="K165" i="92"/>
  <c r="K1071" i="92"/>
  <c r="K670" i="92"/>
  <c r="K710" i="92"/>
  <c r="K1394" i="92"/>
  <c r="K1395" i="92"/>
  <c r="K1072" i="92"/>
  <c r="K959" i="92"/>
  <c r="K1024" i="92"/>
  <c r="K1025" i="92"/>
  <c r="K1343" i="92"/>
  <c r="K1223" i="92"/>
  <c r="K622" i="92"/>
  <c r="K1344" i="92"/>
  <c r="K21" i="92"/>
  <c r="K960" i="92"/>
  <c r="K1164" i="92"/>
  <c r="K897" i="92"/>
  <c r="K539" i="92"/>
  <c r="K1345" i="92"/>
  <c r="K1396" i="92"/>
  <c r="K1288" i="92"/>
  <c r="K240" i="92"/>
  <c r="K467" i="92"/>
  <c r="K757" i="92"/>
  <c r="M1253" i="92"/>
  <c r="M358" i="92"/>
  <c r="M1188" i="92"/>
  <c r="M1367" i="92"/>
  <c r="M130" i="92"/>
  <c r="M197" i="92"/>
  <c r="M829" i="92"/>
  <c r="M629" i="92"/>
  <c r="M590" i="92"/>
  <c r="M911" i="92"/>
  <c r="M775" i="92"/>
  <c r="M945" i="92"/>
  <c r="M972" i="92"/>
  <c r="M946" i="92"/>
  <c r="M799" i="92"/>
  <c r="M1189" i="92"/>
  <c r="M1088" i="92"/>
  <c r="M1046" i="92"/>
  <c r="M1312" i="92"/>
  <c r="M1254" i="92"/>
  <c r="M332" i="92"/>
  <c r="M614" i="92"/>
  <c r="M64" i="92"/>
  <c r="M34" i="92"/>
  <c r="M53" i="92"/>
  <c r="M1190" i="92"/>
  <c r="M91" i="92"/>
  <c r="M581" i="92"/>
  <c r="M190" i="92"/>
  <c r="M533" i="92"/>
  <c r="M1191" i="92"/>
  <c r="M1255" i="92"/>
  <c r="M947" i="92"/>
  <c r="M480" i="92"/>
  <c r="M642" i="92"/>
  <c r="M886" i="92"/>
  <c r="M1192" i="92"/>
  <c r="M887" i="92"/>
  <c r="M1193" i="92"/>
  <c r="M1007" i="92"/>
  <c r="M1368" i="92"/>
  <c r="M854" i="92"/>
  <c r="M492" i="92"/>
  <c r="M275" i="92"/>
  <c r="M1089" i="92"/>
  <c r="M308" i="92"/>
  <c r="M1256" i="92"/>
  <c r="M800" i="92"/>
  <c r="M1313" i="92"/>
  <c r="M497" i="92"/>
  <c r="M1149" i="92"/>
  <c r="M269" i="92"/>
  <c r="M830" i="92"/>
  <c r="M1047" i="92"/>
  <c r="M56" i="92"/>
  <c r="M247" i="92"/>
  <c r="M663" i="92"/>
  <c r="M746" i="92"/>
  <c r="M831" i="92"/>
  <c r="M228" i="92"/>
  <c r="M1048" i="92"/>
  <c r="M1090" i="92"/>
  <c r="M700" i="92"/>
  <c r="M88" i="92"/>
  <c r="M1257" i="92"/>
  <c r="M1049" i="92"/>
  <c r="M912" i="92"/>
  <c r="M1150" i="92"/>
  <c r="M309" i="92"/>
  <c r="M1008" i="92"/>
  <c r="M913" i="92"/>
  <c r="M1369" i="92"/>
  <c r="M1194" i="92"/>
  <c r="M747" i="92"/>
  <c r="M1314" i="92"/>
  <c r="M1050" i="92"/>
  <c r="M260" i="92"/>
  <c r="M173" i="92"/>
  <c r="M1258" i="92"/>
  <c r="M1051" i="92"/>
  <c r="M1259" i="92"/>
  <c r="M776" i="92"/>
  <c r="M683" i="92"/>
  <c r="M426" i="92"/>
  <c r="M1091" i="92"/>
  <c r="M1151" i="92"/>
  <c r="M1195" i="92"/>
  <c r="M948" i="92"/>
  <c r="M194" i="92"/>
  <c r="M701" i="92"/>
  <c r="M372" i="92"/>
  <c r="M724" i="92"/>
  <c r="M343" i="92"/>
  <c r="M411" i="92"/>
  <c r="M534" i="92"/>
  <c r="M1196" i="92"/>
  <c r="M427" i="92"/>
  <c r="M777" i="92"/>
  <c r="M914" i="92"/>
  <c r="M1009" i="92"/>
  <c r="M137" i="92"/>
  <c r="M1197" i="92"/>
  <c r="M291" i="92"/>
  <c r="M472" i="92"/>
  <c r="M1092" i="92"/>
  <c r="M1260" i="92"/>
  <c r="M664" i="92"/>
  <c r="M725" i="92"/>
  <c r="M615" i="92"/>
  <c r="M535" i="92"/>
  <c r="M1093" i="92"/>
  <c r="M748" i="92"/>
  <c r="M949" i="92"/>
  <c r="M1315" i="92"/>
  <c r="M665" i="92"/>
  <c r="M14" i="92"/>
  <c r="M201" i="92"/>
  <c r="M1261" i="92"/>
  <c r="M188" i="92"/>
  <c r="M421" i="92"/>
  <c r="M1316" i="92"/>
  <c r="M1262" i="92"/>
  <c r="M643" i="92"/>
  <c r="M915" i="92"/>
  <c r="M453" i="92"/>
  <c r="M644" i="92"/>
  <c r="M973" i="92"/>
  <c r="M726" i="92"/>
  <c r="M1317" i="92"/>
  <c r="M1198" i="92"/>
  <c r="M684" i="92"/>
  <c r="M493" i="92"/>
  <c r="M749" i="92"/>
  <c r="M727" i="92"/>
  <c r="M1199" i="92"/>
  <c r="M381" i="92"/>
  <c r="M105" i="92"/>
  <c r="M616" i="92"/>
  <c r="M801" i="92"/>
  <c r="M1200" i="92"/>
  <c r="M522" i="92"/>
  <c r="M888" i="92"/>
  <c r="M121" i="92"/>
  <c r="M299" i="92"/>
  <c r="M412" i="92"/>
  <c r="M702" i="92"/>
  <c r="M1010" i="92"/>
  <c r="M916" i="92"/>
  <c r="M1011" i="92"/>
  <c r="M1052" i="92"/>
  <c r="M728" i="92"/>
  <c r="M1012" i="92"/>
  <c r="M802" i="92"/>
  <c r="M422" i="92"/>
  <c r="M729" i="92"/>
  <c r="M645" i="92"/>
  <c r="M1263" i="92"/>
  <c r="M359" i="92"/>
  <c r="M428" i="92"/>
  <c r="M523" i="92"/>
  <c r="M750" i="92"/>
  <c r="M1201" i="92"/>
  <c r="M180" i="92"/>
  <c r="M803" i="92"/>
  <c r="M703" i="92"/>
  <c r="M591" i="92"/>
  <c r="M1094" i="92"/>
  <c r="M1013" i="92"/>
  <c r="M730" i="92"/>
  <c r="M481" i="92"/>
  <c r="M804" i="92"/>
  <c r="M1014" i="92"/>
  <c r="M889" i="92"/>
  <c r="M1264" i="92"/>
  <c r="M1095" i="92"/>
  <c r="M751" i="92"/>
  <c r="M832" i="92"/>
  <c r="M917" i="92"/>
  <c r="M855" i="92"/>
  <c r="M890" i="92"/>
  <c r="M805" i="92"/>
  <c r="M646" i="92"/>
  <c r="M413" i="92"/>
  <c r="M283" i="92"/>
  <c r="M573" i="92"/>
  <c r="M1370" i="92"/>
  <c r="M1096" i="92"/>
  <c r="M5" i="92"/>
  <c r="M950" i="92"/>
  <c r="M1318" i="92"/>
  <c r="M315" i="92"/>
  <c r="M1152" i="92"/>
  <c r="M1053" i="92"/>
  <c r="M617" i="92"/>
  <c r="M150" i="92"/>
  <c r="M704" i="92"/>
  <c r="M1054" i="92"/>
  <c r="M429" i="92"/>
  <c r="M68" i="92"/>
  <c r="M1055" i="92"/>
  <c r="M482" i="92"/>
  <c r="M974" i="92"/>
  <c r="M975" i="92"/>
  <c r="M731" i="92"/>
  <c r="M891" i="92"/>
  <c r="M951" i="92"/>
  <c r="M806" i="92"/>
  <c r="M398" i="92"/>
  <c r="M952" i="92"/>
  <c r="M350" i="92"/>
  <c r="M69" i="92"/>
  <c r="M1097" i="92"/>
  <c r="M1056" i="92"/>
  <c r="M1153" i="92"/>
  <c r="M405" i="92"/>
  <c r="M953" i="92"/>
  <c r="M976" i="92"/>
  <c r="M292" i="92"/>
  <c r="M1202" i="92"/>
  <c r="M465" i="92"/>
  <c r="M1203" i="92"/>
  <c r="M752" i="92"/>
  <c r="M101" i="92"/>
  <c r="M602" i="92"/>
  <c r="M335" i="92"/>
  <c r="M287" i="92"/>
  <c r="M1098" i="92"/>
  <c r="M666" i="92"/>
  <c r="M297" i="92"/>
  <c r="M1015" i="92"/>
  <c r="M954" i="92"/>
  <c r="M977" i="92"/>
  <c r="M1371" i="92"/>
  <c r="M667" i="92"/>
  <c r="M1099" i="92"/>
  <c r="M199" i="92"/>
  <c r="M1100" i="92"/>
  <c r="M1265" i="92"/>
  <c r="M117" i="92"/>
  <c r="M1319" i="92"/>
  <c r="M1204" i="92"/>
  <c r="M1057" i="92"/>
  <c r="M807" i="92"/>
  <c r="M1016" i="92"/>
  <c r="M436" i="92"/>
  <c r="M110" i="92"/>
  <c r="M300" i="92"/>
  <c r="M918" i="92"/>
  <c r="M284" i="92"/>
  <c r="M1320" i="92"/>
  <c r="M1154" i="92"/>
  <c r="M978" i="92"/>
  <c r="M856" i="92"/>
  <c r="M115" i="92"/>
  <c r="M778" i="92"/>
  <c r="M979" i="92"/>
  <c r="M732" i="92"/>
  <c r="M551" i="92"/>
  <c r="M1372" i="92"/>
  <c r="M1373" i="92"/>
  <c r="M808" i="92"/>
  <c r="M229" i="92"/>
  <c r="M919" i="92"/>
  <c r="M1321" i="92"/>
  <c r="M1155" i="92"/>
  <c r="M833" i="92"/>
  <c r="M293" i="92"/>
  <c r="M1205" i="92"/>
  <c r="M1101" i="92"/>
  <c r="M320" i="92"/>
  <c r="M1058" i="92"/>
  <c r="M1322" i="92"/>
  <c r="M834" i="92"/>
  <c r="M1323" i="92"/>
  <c r="M536" i="92"/>
  <c r="M303" i="92"/>
  <c r="M668" i="92"/>
  <c r="M1102" i="92"/>
  <c r="M980" i="92"/>
  <c r="M1374" i="92"/>
  <c r="M443" i="92"/>
  <c r="M248" i="92"/>
  <c r="M753" i="92"/>
  <c r="M779" i="92"/>
  <c r="M387" i="92"/>
  <c r="M294" i="92"/>
  <c r="M892" i="92"/>
  <c r="M1375" i="92"/>
  <c r="M1103" i="92"/>
  <c r="M230" i="92"/>
  <c r="M592" i="92"/>
  <c r="M454" i="92"/>
  <c r="M705" i="92"/>
  <c r="M981" i="92"/>
  <c r="M388" i="92"/>
  <c r="M1017" i="92"/>
  <c r="M430" i="92"/>
  <c r="M920" i="92"/>
  <c r="M1324" i="92"/>
  <c r="M1059" i="92"/>
  <c r="M367" i="92"/>
  <c r="M494" i="92"/>
  <c r="M552" i="92"/>
  <c r="M1104" i="92"/>
  <c r="M360" i="92"/>
  <c r="M285" i="92"/>
  <c r="M566" i="92"/>
  <c r="M32" i="92"/>
  <c r="M1325" i="92"/>
  <c r="M1105" i="92"/>
  <c r="M508" i="92"/>
  <c r="M780" i="92"/>
  <c r="M921" i="92"/>
  <c r="M1266" i="92"/>
  <c r="M647" i="92"/>
  <c r="M1106" i="92"/>
  <c r="M567" i="92"/>
  <c r="M98" i="92"/>
  <c r="M733" i="92"/>
  <c r="M382" i="92"/>
  <c r="M754" i="92"/>
  <c r="M224" i="92"/>
  <c r="M509" i="92"/>
  <c r="M1206" i="92"/>
  <c r="M373" i="92"/>
  <c r="M1107" i="92"/>
  <c r="M1207" i="92"/>
  <c r="M406" i="92"/>
  <c r="M1208" i="92"/>
  <c r="M374" i="92"/>
  <c r="M60" i="92"/>
  <c r="M1060" i="92"/>
  <c r="M982" i="92"/>
  <c r="M304" i="92"/>
  <c r="M983" i="92"/>
  <c r="M45" i="92"/>
  <c r="M80" i="92"/>
  <c r="M28" i="92"/>
  <c r="M25" i="92"/>
  <c r="M316" i="92"/>
  <c r="M414" i="92"/>
  <c r="M431" i="92"/>
  <c r="M1267" i="92"/>
  <c r="M1156" i="92"/>
  <c r="M553" i="92"/>
  <c r="M57" i="92"/>
  <c r="M618" i="92"/>
  <c r="M104" i="92"/>
  <c r="M706" i="92"/>
  <c r="M857" i="92"/>
  <c r="M554" i="92"/>
  <c r="M1268" i="92"/>
  <c r="M858" i="92"/>
  <c r="M65" i="92"/>
  <c r="M483" i="92"/>
  <c r="M1061" i="92"/>
  <c r="M444" i="92"/>
  <c r="M685" i="92"/>
  <c r="M1108" i="92"/>
  <c r="M809" i="92"/>
  <c r="M114" i="92"/>
  <c r="M84" i="92"/>
  <c r="M74" i="92"/>
  <c r="M142" i="92"/>
  <c r="M686" i="92"/>
  <c r="M1109" i="92"/>
  <c r="M1269" i="92"/>
  <c r="M128" i="92"/>
  <c r="M1157" i="92"/>
  <c r="M555" i="92"/>
  <c r="M432" i="92"/>
  <c r="M859" i="92"/>
  <c r="M1158" i="92"/>
  <c r="M253" i="92"/>
  <c r="M1110" i="92"/>
  <c r="M893" i="92"/>
  <c r="M288" i="92"/>
  <c r="M781" i="92"/>
  <c r="M289" i="92"/>
  <c r="M1270" i="92"/>
  <c r="M1326" i="92"/>
  <c r="M22" i="92"/>
  <c r="M1271" i="92"/>
  <c r="M860" i="92"/>
  <c r="M77" i="92"/>
  <c r="M118" i="92"/>
  <c r="M707" i="92"/>
  <c r="M1209" i="92"/>
  <c r="M375" i="92"/>
  <c r="M361" i="92"/>
  <c r="M1327" i="92"/>
  <c r="M603" i="92"/>
  <c r="M251" i="92"/>
  <c r="M286" i="92"/>
  <c r="M955" i="92"/>
  <c r="M630" i="92"/>
  <c r="M1210" i="92"/>
  <c r="M1272" i="92"/>
  <c r="M92" i="92"/>
  <c r="M922" i="92"/>
  <c r="M66" i="92"/>
  <c r="M82" i="92"/>
  <c r="M157" i="92"/>
  <c r="M648" i="92"/>
  <c r="M894" i="92"/>
  <c r="M782" i="92"/>
  <c r="M835" i="92"/>
  <c r="M810" i="92"/>
  <c r="M344" i="92"/>
  <c r="M187" i="92"/>
  <c r="M1211" i="92"/>
  <c r="M861" i="92"/>
  <c r="M510" i="92"/>
  <c r="M133" i="92"/>
  <c r="M473" i="92"/>
  <c r="M266" i="92"/>
  <c r="M1273" i="92"/>
  <c r="M708" i="92"/>
  <c r="M582" i="92"/>
  <c r="M836" i="92"/>
  <c r="M619" i="92"/>
  <c r="M604" i="92"/>
  <c r="M631" i="92"/>
  <c r="M862" i="92"/>
  <c r="M1212" i="92"/>
  <c r="M734" i="92"/>
  <c r="M368" i="92"/>
  <c r="M1062" i="92"/>
  <c r="M1111" i="92"/>
  <c r="M144" i="92"/>
  <c r="M13" i="92"/>
  <c r="M153" i="92"/>
  <c r="M1274" i="92"/>
  <c r="M568" i="92"/>
  <c r="M1018" i="92"/>
  <c r="M1275" i="92"/>
  <c r="M1328" i="92"/>
  <c r="M1159" i="92"/>
  <c r="M1112" i="92"/>
  <c r="M524" i="92"/>
  <c r="M556" i="92"/>
  <c r="M1329" i="92"/>
  <c r="M632" i="92"/>
  <c r="M537" i="92"/>
  <c r="M1063" i="92"/>
  <c r="M956" i="92"/>
  <c r="M1213" i="92"/>
  <c r="M346" i="92"/>
  <c r="M1276" i="92"/>
  <c r="M1277" i="92"/>
  <c r="M984" i="92"/>
  <c r="M1064" i="92"/>
  <c r="M605" i="92"/>
  <c r="M957" i="92"/>
  <c r="M783" i="92"/>
  <c r="M985" i="92"/>
  <c r="M383" i="92"/>
  <c r="M1160" i="92"/>
  <c r="M423" i="92"/>
  <c r="M1278" i="92"/>
  <c r="M837" i="92"/>
  <c r="M1376" i="92"/>
  <c r="M353" i="92"/>
  <c r="M495" i="92"/>
  <c r="M525" i="92"/>
  <c r="M474" i="92"/>
  <c r="M1279" i="92"/>
  <c r="M437" i="92"/>
  <c r="M620" i="92"/>
  <c r="M498" i="92"/>
  <c r="M182" i="92"/>
  <c r="M1330" i="92"/>
  <c r="M52" i="92"/>
  <c r="M71" i="92"/>
  <c r="M475" i="92"/>
  <c r="M538" i="92"/>
  <c r="M351" i="92"/>
  <c r="M526" i="92"/>
  <c r="M44" i="92"/>
  <c r="M15" i="92"/>
  <c r="M1280" i="92"/>
  <c r="M1331" i="92"/>
  <c r="M1113" i="92"/>
  <c r="M31" i="92"/>
  <c r="M709" i="92"/>
  <c r="M122" i="92"/>
  <c r="M1332" i="92"/>
  <c r="M687" i="92"/>
  <c r="M389" i="92"/>
  <c r="M354" i="92"/>
  <c r="M1214" i="92"/>
  <c r="M171" i="92"/>
  <c r="M1281" i="92"/>
  <c r="M1215" i="92"/>
  <c r="M511" i="92"/>
  <c r="M95" i="92"/>
  <c r="M50" i="92"/>
  <c r="M1333" i="92"/>
  <c r="M863" i="92"/>
  <c r="M864" i="92"/>
  <c r="M1377" i="92"/>
  <c r="M633" i="92"/>
  <c r="M1216" i="92"/>
  <c r="M1334" i="92"/>
  <c r="M688" i="92"/>
  <c r="M484" i="92"/>
  <c r="M126" i="92"/>
  <c r="M390" i="92"/>
  <c r="M72" i="92"/>
  <c r="M1335" i="92"/>
  <c r="M327" i="92"/>
  <c r="M499" i="92"/>
  <c r="M1114" i="92"/>
  <c r="M1115" i="92"/>
  <c r="M593" i="92"/>
  <c r="M355" i="92"/>
  <c r="M3" i="92"/>
  <c r="M986" i="92"/>
  <c r="M1161" i="92"/>
  <c r="M1282" i="92"/>
  <c r="M1378" i="92"/>
  <c r="M424" i="92"/>
  <c r="M254" i="92"/>
  <c r="M669" i="92"/>
  <c r="M649" i="92"/>
  <c r="M735" i="92"/>
  <c r="M1379" i="92"/>
  <c r="M1217" i="92"/>
  <c r="M1065" i="92"/>
  <c r="M1380" i="92"/>
  <c r="M356" i="92"/>
  <c r="M557" i="92"/>
  <c r="M1381" i="92"/>
  <c r="M1218" i="92"/>
  <c r="M239" i="92"/>
  <c r="M1336" i="92"/>
  <c r="M261" i="92"/>
  <c r="M923" i="92"/>
  <c r="M634" i="92"/>
  <c r="M220" i="92"/>
  <c r="M1019" i="92"/>
  <c r="M811" i="92"/>
  <c r="M1116" i="92"/>
  <c r="M476" i="92"/>
  <c r="M895" i="92"/>
  <c r="M755" i="92"/>
  <c r="M987" i="92"/>
  <c r="M154" i="92"/>
  <c r="M865" i="92"/>
  <c r="M924" i="92"/>
  <c r="M958" i="92"/>
  <c r="M1162" i="92"/>
  <c r="M399" i="92"/>
  <c r="M12" i="92"/>
  <c r="M1337" i="92"/>
  <c r="M866" i="92"/>
  <c r="M812" i="92"/>
  <c r="M1219" i="92"/>
  <c r="M1066" i="92"/>
  <c r="M1338" i="92"/>
  <c r="M1283" i="92"/>
  <c r="M174" i="92"/>
  <c r="M134" i="92"/>
  <c r="M736" i="92"/>
  <c r="M569" i="92"/>
  <c r="M896" i="92"/>
  <c r="M1382" i="92"/>
  <c r="M988" i="92"/>
  <c r="M500" i="92"/>
  <c r="M1284" i="92"/>
  <c r="M925" i="92"/>
  <c r="M1285" i="92"/>
  <c r="M1383" i="92"/>
  <c r="M1220" i="92"/>
  <c r="M1384" i="92"/>
  <c r="M737" i="92"/>
  <c r="M1020" i="92"/>
  <c r="M1385" i="92"/>
  <c r="M376" i="92"/>
  <c r="M813" i="92"/>
  <c r="M527" i="92"/>
  <c r="M926" i="92"/>
  <c r="M1221" i="92"/>
  <c r="M1386" i="92"/>
  <c r="M1387" i="92"/>
  <c r="M1067" i="92"/>
  <c r="M445" i="92"/>
  <c r="M1068" i="92"/>
  <c r="M1388" i="92"/>
  <c r="M621" i="92"/>
  <c r="M1021" i="92"/>
  <c r="M1117" i="92"/>
  <c r="M1389" i="92"/>
  <c r="M1390" i="92"/>
  <c r="M1339" i="92"/>
  <c r="M1340" i="92"/>
  <c r="M425" i="92"/>
  <c r="M41" i="92"/>
  <c r="M1222" i="92"/>
  <c r="M1391" i="92"/>
  <c r="M1286" i="92"/>
  <c r="M606" i="92"/>
  <c r="M135" i="92"/>
  <c r="M1022" i="92"/>
  <c r="M1341" i="92"/>
  <c r="M1023" i="92"/>
  <c r="M407" i="92"/>
  <c r="M1392" i="92"/>
  <c r="M384" i="92"/>
  <c r="M225" i="92"/>
  <c r="M1393" i="92"/>
  <c r="M1287" i="92"/>
  <c r="M446" i="92"/>
  <c r="M459" i="92"/>
  <c r="M146" i="92"/>
  <c r="M756" i="92"/>
  <c r="M583" i="92"/>
  <c r="M391" i="92"/>
  <c r="M38" i="92"/>
  <c r="M1342" i="92"/>
  <c r="M784" i="92"/>
  <c r="M1069" i="92"/>
  <c r="M276" i="92"/>
  <c r="M867" i="92"/>
  <c r="M310" i="92"/>
  <c r="M868" i="92"/>
  <c r="M1163" i="92"/>
  <c r="M466" i="92"/>
  <c r="M814" i="92"/>
  <c r="M198" i="92"/>
  <c r="M477" i="92"/>
  <c r="M270" i="92"/>
  <c r="M336" i="92"/>
  <c r="M333" i="92"/>
  <c r="M1070" i="92"/>
  <c r="M1118" i="92"/>
  <c r="M4" i="92"/>
  <c r="M165" i="92"/>
  <c r="M1071" i="92"/>
  <c r="M670" i="92"/>
  <c r="M710" i="92"/>
  <c r="M1394" i="92"/>
  <c r="M1395" i="92"/>
  <c r="M1072" i="92"/>
  <c r="M959" i="92"/>
  <c r="M1024" i="92"/>
  <c r="M1025" i="92"/>
  <c r="M1343" i="92"/>
  <c r="M1223" i="92"/>
  <c r="M622" i="92"/>
  <c r="M1344" i="92"/>
  <c r="M21" i="92"/>
  <c r="M960" i="92"/>
  <c r="M1164" i="92"/>
  <c r="M897" i="92"/>
  <c r="M539" i="92"/>
  <c r="M1345" i="92"/>
  <c r="M1396" i="92"/>
  <c r="M1288" i="92"/>
  <c r="M240" i="92"/>
  <c r="M467" i="92"/>
  <c r="M757" i="92"/>
  <c r="O1253" i="92"/>
  <c r="O358" i="92"/>
  <c r="O1188" i="92"/>
  <c r="O1367" i="92"/>
  <c r="O130" i="92"/>
  <c r="O197" i="92"/>
  <c r="O829" i="92"/>
  <c r="O629" i="92"/>
  <c r="O590" i="92"/>
  <c r="O911" i="92"/>
  <c r="O775" i="92"/>
  <c r="O945" i="92"/>
  <c r="O972" i="92"/>
  <c r="O946" i="92"/>
  <c r="O799" i="92"/>
  <c r="O1189" i="92"/>
  <c r="O1088" i="92"/>
  <c r="O1046" i="92"/>
  <c r="O1312" i="92"/>
  <c r="O1254" i="92"/>
  <c r="O332" i="92"/>
  <c r="O614" i="92"/>
  <c r="O64" i="92"/>
  <c r="O34" i="92"/>
  <c r="O53" i="92"/>
  <c r="O1190" i="92"/>
  <c r="O91" i="92"/>
  <c r="O581" i="92"/>
  <c r="O190" i="92"/>
  <c r="O533" i="92"/>
  <c r="O1191" i="92"/>
  <c r="O1255" i="92"/>
  <c r="O947" i="92"/>
  <c r="O480" i="92"/>
  <c r="O642" i="92"/>
  <c r="O886" i="92"/>
  <c r="O1192" i="92"/>
  <c r="O887" i="92"/>
  <c r="O1193" i="92"/>
  <c r="O1007" i="92"/>
  <c r="O1368" i="92"/>
  <c r="O854" i="92"/>
  <c r="O492" i="92"/>
  <c r="O275" i="92"/>
  <c r="O1089" i="92"/>
  <c r="O308" i="92"/>
  <c r="O1256" i="92"/>
  <c r="O800" i="92"/>
  <c r="O1313" i="92"/>
  <c r="O497" i="92"/>
  <c r="O1149" i="92"/>
  <c r="O269" i="92"/>
  <c r="O830" i="92"/>
  <c r="O1047" i="92"/>
  <c r="O56" i="92"/>
  <c r="O247" i="92"/>
  <c r="O663" i="92"/>
  <c r="O746" i="92"/>
  <c r="O831" i="92"/>
  <c r="O228" i="92"/>
  <c r="O1048" i="92"/>
  <c r="O1090" i="92"/>
  <c r="O700" i="92"/>
  <c r="O88" i="92"/>
  <c r="O1257" i="92"/>
  <c r="O1049" i="92"/>
  <c r="O912" i="92"/>
  <c r="O1150" i="92"/>
  <c r="O309" i="92"/>
  <c r="O1008" i="92"/>
  <c r="O913" i="92"/>
  <c r="O1369" i="92"/>
  <c r="O1194" i="92"/>
  <c r="O747" i="92"/>
  <c r="O1314" i="92"/>
  <c r="O1050" i="92"/>
  <c r="O260" i="92"/>
  <c r="O173" i="92"/>
  <c r="O1258" i="92"/>
  <c r="O1051" i="92"/>
  <c r="O1259" i="92"/>
  <c r="O776" i="92"/>
  <c r="O683" i="92"/>
  <c r="O426" i="92"/>
  <c r="O1091" i="92"/>
  <c r="O1151" i="92"/>
  <c r="O1195" i="92"/>
  <c r="O948" i="92"/>
  <c r="O194" i="92"/>
  <c r="O701" i="92"/>
  <c r="O372" i="92"/>
  <c r="O724" i="92"/>
  <c r="O343" i="92"/>
  <c r="O411" i="92"/>
  <c r="O534" i="92"/>
  <c r="O1196" i="92"/>
  <c r="O427" i="92"/>
  <c r="O777" i="92"/>
  <c r="O914" i="92"/>
  <c r="O1009" i="92"/>
  <c r="O137" i="92"/>
  <c r="O1197" i="92"/>
  <c r="O291" i="92"/>
  <c r="O472" i="92"/>
  <c r="O1092" i="92"/>
  <c r="O1260" i="92"/>
  <c r="O664" i="92"/>
  <c r="O725" i="92"/>
  <c r="O615" i="92"/>
  <c r="O535" i="92"/>
  <c r="O1093" i="92"/>
  <c r="O748" i="92"/>
  <c r="O949" i="92"/>
  <c r="O1315" i="92"/>
  <c r="O665" i="92"/>
  <c r="O14" i="92"/>
  <c r="O201" i="92"/>
  <c r="O1261" i="92"/>
  <c r="O188" i="92"/>
  <c r="O421" i="92"/>
  <c r="O1316" i="92"/>
  <c r="O1262" i="92"/>
  <c r="O643" i="92"/>
  <c r="O915" i="92"/>
  <c r="O453" i="92"/>
  <c r="O644" i="92"/>
  <c r="O973" i="92"/>
  <c r="O726" i="92"/>
  <c r="O1317" i="92"/>
  <c r="O1198" i="92"/>
  <c r="O684" i="92"/>
  <c r="O493" i="92"/>
  <c r="O749" i="92"/>
  <c r="O727" i="92"/>
  <c r="O1199" i="92"/>
  <c r="O381" i="92"/>
  <c r="O105" i="92"/>
  <c r="O616" i="92"/>
  <c r="O801" i="92"/>
  <c r="O1200" i="92"/>
  <c r="O522" i="92"/>
  <c r="O888" i="92"/>
  <c r="O121" i="92"/>
  <c r="O299" i="92"/>
  <c r="O412" i="92"/>
  <c r="O702" i="92"/>
  <c r="O1010" i="92"/>
  <c r="O916" i="92"/>
  <c r="O1011" i="92"/>
  <c r="O1052" i="92"/>
  <c r="O728" i="92"/>
  <c r="O1012" i="92"/>
  <c r="O802" i="92"/>
  <c r="O422" i="92"/>
  <c r="O729" i="92"/>
  <c r="O645" i="92"/>
  <c r="O1263" i="92"/>
  <c r="O359" i="92"/>
  <c r="O428" i="92"/>
  <c r="O523" i="92"/>
  <c r="O750" i="92"/>
  <c r="O1201" i="92"/>
  <c r="O180" i="92"/>
  <c r="O803" i="92"/>
  <c r="O703" i="92"/>
  <c r="O591" i="92"/>
  <c r="O1094" i="92"/>
  <c r="O1013" i="92"/>
  <c r="O730" i="92"/>
  <c r="O481" i="92"/>
  <c r="O804" i="92"/>
  <c r="O1014" i="92"/>
  <c r="O889" i="92"/>
  <c r="O1264" i="92"/>
  <c r="O1095" i="92"/>
  <c r="O751" i="92"/>
  <c r="O832" i="92"/>
  <c r="O917" i="92"/>
  <c r="O855" i="92"/>
  <c r="O890" i="92"/>
  <c r="O805" i="92"/>
  <c r="O646" i="92"/>
  <c r="O413" i="92"/>
  <c r="O283" i="92"/>
  <c r="O573" i="92"/>
  <c r="O1370" i="92"/>
  <c r="O1096" i="92"/>
  <c r="O5" i="92"/>
  <c r="O950" i="92"/>
  <c r="O1318" i="92"/>
  <c r="O315" i="92"/>
  <c r="O1152" i="92"/>
  <c r="O1053" i="92"/>
  <c r="O617" i="92"/>
  <c r="O150" i="92"/>
  <c r="O704" i="92"/>
  <c r="O1054" i="92"/>
  <c r="O429" i="92"/>
  <c r="O68" i="92"/>
  <c r="O1055" i="92"/>
  <c r="O482" i="92"/>
  <c r="O974" i="92"/>
  <c r="O975" i="92"/>
  <c r="O731" i="92"/>
  <c r="O891" i="92"/>
  <c r="O951" i="92"/>
  <c r="O806" i="92"/>
  <c r="O398" i="92"/>
  <c r="O952" i="92"/>
  <c r="O350" i="92"/>
  <c r="O69" i="92"/>
  <c r="O1097" i="92"/>
  <c r="O1056" i="92"/>
  <c r="O1153" i="92"/>
  <c r="O405" i="92"/>
  <c r="O953" i="92"/>
  <c r="O976" i="92"/>
  <c r="O292" i="92"/>
  <c r="O1202" i="92"/>
  <c r="O465" i="92"/>
  <c r="O1203" i="92"/>
  <c r="O752" i="92"/>
  <c r="O101" i="92"/>
  <c r="O602" i="92"/>
  <c r="O335" i="92"/>
  <c r="O287" i="92"/>
  <c r="O1098" i="92"/>
  <c r="O666" i="92"/>
  <c r="O297" i="92"/>
  <c r="O1015" i="92"/>
  <c r="O954" i="92"/>
  <c r="O977" i="92"/>
  <c r="O1371" i="92"/>
  <c r="O667" i="92"/>
  <c r="O1099" i="92"/>
  <c r="O199" i="92"/>
  <c r="O1100" i="92"/>
  <c r="O1265" i="92"/>
  <c r="O117" i="92"/>
  <c r="O1319" i="92"/>
  <c r="O1204" i="92"/>
  <c r="O1057" i="92"/>
  <c r="O807" i="92"/>
  <c r="O1016" i="92"/>
  <c r="O436" i="92"/>
  <c r="O110" i="92"/>
  <c r="O300" i="92"/>
  <c r="O918" i="92"/>
  <c r="O284" i="92"/>
  <c r="O1320" i="92"/>
  <c r="O1154" i="92"/>
  <c r="O978" i="92"/>
  <c r="O856" i="92"/>
  <c r="O115" i="92"/>
  <c r="O778" i="92"/>
  <c r="O979" i="92"/>
  <c r="O732" i="92"/>
  <c r="O551" i="92"/>
  <c r="O1372" i="92"/>
  <c r="O1373" i="92"/>
  <c r="O808" i="92"/>
  <c r="O229" i="92"/>
  <c r="O919" i="92"/>
  <c r="O1321" i="92"/>
  <c r="O1155" i="92"/>
  <c r="O833" i="92"/>
  <c r="O293" i="92"/>
  <c r="O1205" i="92"/>
  <c r="O1101" i="92"/>
  <c r="O320" i="92"/>
  <c r="O1058" i="92"/>
  <c r="O1322" i="92"/>
  <c r="O834" i="92"/>
  <c r="O1323" i="92"/>
  <c r="O536" i="92"/>
  <c r="O303" i="92"/>
  <c r="O668" i="92"/>
  <c r="O1102" i="92"/>
  <c r="O980" i="92"/>
  <c r="O1374" i="92"/>
  <c r="O443" i="92"/>
  <c r="O248" i="92"/>
  <c r="O753" i="92"/>
  <c r="O779" i="92"/>
  <c r="O387" i="92"/>
  <c r="O294" i="92"/>
  <c r="O892" i="92"/>
  <c r="O1375" i="92"/>
  <c r="O1103" i="92"/>
  <c r="O230" i="92"/>
  <c r="O592" i="92"/>
  <c r="O454" i="92"/>
  <c r="O705" i="92"/>
  <c r="O981" i="92"/>
  <c r="O388" i="92"/>
  <c r="O1017" i="92"/>
  <c r="O430" i="92"/>
  <c r="O920" i="92"/>
  <c r="O1324" i="92"/>
  <c r="O1059" i="92"/>
  <c r="O367" i="92"/>
  <c r="O494" i="92"/>
  <c r="O552" i="92"/>
  <c r="O1104" i="92"/>
  <c r="O360" i="92"/>
  <c r="O285" i="92"/>
  <c r="O566" i="92"/>
  <c r="O32" i="92"/>
  <c r="O1325" i="92"/>
  <c r="O1105" i="92"/>
  <c r="O508" i="92"/>
  <c r="O780" i="92"/>
  <c r="O921" i="92"/>
  <c r="O1266" i="92"/>
  <c r="O647" i="92"/>
  <c r="O1106" i="92"/>
  <c r="O567" i="92"/>
  <c r="O98" i="92"/>
  <c r="O733" i="92"/>
  <c r="O382" i="92"/>
  <c r="O754" i="92"/>
  <c r="O224" i="92"/>
  <c r="O509" i="92"/>
  <c r="O1206" i="92"/>
  <c r="O373" i="92"/>
  <c r="O1107" i="92"/>
  <c r="O1207" i="92"/>
  <c r="O406" i="92"/>
  <c r="O1208" i="92"/>
  <c r="O374" i="92"/>
  <c r="O60" i="92"/>
  <c r="O1060" i="92"/>
  <c r="O982" i="92"/>
  <c r="O304" i="92"/>
  <c r="O983" i="92"/>
  <c r="O45" i="92"/>
  <c r="O80" i="92"/>
  <c r="O28" i="92"/>
  <c r="O25" i="92"/>
  <c r="O316" i="92"/>
  <c r="O414" i="92"/>
  <c r="O431" i="92"/>
  <c r="O1267" i="92"/>
  <c r="O1156" i="92"/>
  <c r="O553" i="92"/>
  <c r="O57" i="92"/>
  <c r="O618" i="92"/>
  <c r="O104" i="92"/>
  <c r="O706" i="92"/>
  <c r="O857" i="92"/>
  <c r="O554" i="92"/>
  <c r="O1268" i="92"/>
  <c r="O858" i="92"/>
  <c r="O65" i="92"/>
  <c r="O483" i="92"/>
  <c r="O1061" i="92"/>
  <c r="O444" i="92"/>
  <c r="O685" i="92"/>
  <c r="O1108" i="92"/>
  <c r="O809" i="92"/>
  <c r="O114" i="92"/>
  <c r="O84" i="92"/>
  <c r="O74" i="92"/>
  <c r="O142" i="92"/>
  <c r="O686" i="92"/>
  <c r="O1109" i="92"/>
  <c r="O1269" i="92"/>
  <c r="O128" i="92"/>
  <c r="O1157" i="92"/>
  <c r="O555" i="92"/>
  <c r="O432" i="92"/>
  <c r="O859" i="92"/>
  <c r="O1158" i="92"/>
  <c r="O253" i="92"/>
  <c r="O1110" i="92"/>
  <c r="O893" i="92"/>
  <c r="O288" i="92"/>
  <c r="O781" i="92"/>
  <c r="O289" i="92"/>
  <c r="O1270" i="92"/>
  <c r="O1326" i="92"/>
  <c r="O22" i="92"/>
  <c r="O1271" i="92"/>
  <c r="O860" i="92"/>
  <c r="O77" i="92"/>
  <c r="O118" i="92"/>
  <c r="O707" i="92"/>
  <c r="O1209" i="92"/>
  <c r="O375" i="92"/>
  <c r="O361" i="92"/>
  <c r="O1327" i="92"/>
  <c r="O603" i="92"/>
  <c r="O251" i="92"/>
  <c r="O286" i="92"/>
  <c r="O955" i="92"/>
  <c r="O630" i="92"/>
  <c r="O1210" i="92"/>
  <c r="O1272" i="92"/>
  <c r="O92" i="92"/>
  <c r="O922" i="92"/>
  <c r="O66" i="92"/>
  <c r="O82" i="92"/>
  <c r="O157" i="92"/>
  <c r="O648" i="92"/>
  <c r="O894" i="92"/>
  <c r="O782" i="92"/>
  <c r="O835" i="92"/>
  <c r="O810" i="92"/>
  <c r="O344" i="92"/>
  <c r="O187" i="92"/>
  <c r="O1211" i="92"/>
  <c r="O861" i="92"/>
  <c r="O510" i="92"/>
  <c r="O133" i="92"/>
  <c r="O473" i="92"/>
  <c r="O266" i="92"/>
  <c r="O1273" i="92"/>
  <c r="O708" i="92"/>
  <c r="O582" i="92"/>
  <c r="O836" i="92"/>
  <c r="O619" i="92"/>
  <c r="O604" i="92"/>
  <c r="O631" i="92"/>
  <c r="O862" i="92"/>
  <c r="O1212" i="92"/>
  <c r="O734" i="92"/>
  <c r="O368" i="92"/>
  <c r="O1062" i="92"/>
  <c r="O1111" i="92"/>
  <c r="O144" i="92"/>
  <c r="O13" i="92"/>
  <c r="O153" i="92"/>
  <c r="O1274" i="92"/>
  <c r="O568" i="92"/>
  <c r="O1018" i="92"/>
  <c r="O1275" i="92"/>
  <c r="O1328" i="92"/>
  <c r="O1159" i="92"/>
  <c r="O1112" i="92"/>
  <c r="O524" i="92"/>
  <c r="O556" i="92"/>
  <c r="O1329" i="92"/>
  <c r="O632" i="92"/>
  <c r="O537" i="92"/>
  <c r="O1063" i="92"/>
  <c r="O956" i="92"/>
  <c r="O1213" i="92"/>
  <c r="O346" i="92"/>
  <c r="O1276" i="92"/>
  <c r="O1277" i="92"/>
  <c r="O984" i="92"/>
  <c r="O1064" i="92"/>
  <c r="O605" i="92"/>
  <c r="O957" i="92"/>
  <c r="O783" i="92"/>
  <c r="O985" i="92"/>
  <c r="O383" i="92"/>
  <c r="O1160" i="92"/>
  <c r="O423" i="92"/>
  <c r="O1278" i="92"/>
  <c r="O837" i="92"/>
  <c r="O1376" i="92"/>
  <c r="O353" i="92"/>
  <c r="O495" i="92"/>
  <c r="O525" i="92"/>
  <c r="O474" i="92"/>
  <c r="O1279" i="92"/>
  <c r="O437" i="92"/>
  <c r="O620" i="92"/>
  <c r="O498" i="92"/>
  <c r="O182" i="92"/>
  <c r="O1330" i="92"/>
  <c r="O52" i="92"/>
  <c r="O71" i="92"/>
  <c r="O475" i="92"/>
  <c r="O538" i="92"/>
  <c r="O351" i="92"/>
  <c r="O526" i="92"/>
  <c r="O44" i="92"/>
  <c r="O15" i="92"/>
  <c r="O1280" i="92"/>
  <c r="O1331" i="92"/>
  <c r="O1113" i="92"/>
  <c r="O31" i="92"/>
  <c r="O709" i="92"/>
  <c r="O122" i="92"/>
  <c r="O1332" i="92"/>
  <c r="O687" i="92"/>
  <c r="O389" i="92"/>
  <c r="O354" i="92"/>
  <c r="O1214" i="92"/>
  <c r="O171" i="92"/>
  <c r="O1281" i="92"/>
  <c r="O1215" i="92"/>
  <c r="O511" i="92"/>
  <c r="O95" i="92"/>
  <c r="O50" i="92"/>
  <c r="O1333" i="92"/>
  <c r="O863" i="92"/>
  <c r="O864" i="92"/>
  <c r="O1377" i="92"/>
  <c r="O633" i="92"/>
  <c r="O1216" i="92"/>
  <c r="O1334" i="92"/>
  <c r="O688" i="92"/>
  <c r="O484" i="92"/>
  <c r="O126" i="92"/>
  <c r="O390" i="92"/>
  <c r="O72" i="92"/>
  <c r="O1335" i="92"/>
  <c r="O327" i="92"/>
  <c r="O499" i="92"/>
  <c r="O1114" i="92"/>
  <c r="O1115" i="92"/>
  <c r="O593" i="92"/>
  <c r="O355" i="92"/>
  <c r="O3" i="92"/>
  <c r="O986" i="92"/>
  <c r="O1161" i="92"/>
  <c r="O1282" i="92"/>
  <c r="O1378" i="92"/>
  <c r="O424" i="92"/>
  <c r="O254" i="92"/>
  <c r="O669" i="92"/>
  <c r="O649" i="92"/>
  <c r="O735" i="92"/>
  <c r="O1379" i="92"/>
  <c r="O1217" i="92"/>
  <c r="O1065" i="92"/>
  <c r="O1380" i="92"/>
  <c r="O356" i="92"/>
  <c r="O557" i="92"/>
  <c r="O1381" i="92"/>
  <c r="O1218" i="92"/>
  <c r="O239" i="92"/>
  <c r="O1336" i="92"/>
  <c r="O261" i="92"/>
  <c r="O923" i="92"/>
  <c r="O634" i="92"/>
  <c r="O220" i="92"/>
  <c r="O1019" i="92"/>
  <c r="O811" i="92"/>
  <c r="O1116" i="92"/>
  <c r="O476" i="92"/>
  <c r="O895" i="92"/>
  <c r="O755" i="92"/>
  <c r="O987" i="92"/>
  <c r="O154" i="92"/>
  <c r="O865" i="92"/>
  <c r="O924" i="92"/>
  <c r="O958" i="92"/>
  <c r="O1162" i="92"/>
  <c r="O399" i="92"/>
  <c r="O12" i="92"/>
  <c r="O1337" i="92"/>
  <c r="O866" i="92"/>
  <c r="O812" i="92"/>
  <c r="O1219" i="92"/>
  <c r="O1066" i="92"/>
  <c r="O1338" i="92"/>
  <c r="O1283" i="92"/>
  <c r="O174" i="92"/>
  <c r="O134" i="92"/>
  <c r="O736" i="92"/>
  <c r="O569" i="92"/>
  <c r="O896" i="92"/>
  <c r="O1382" i="92"/>
  <c r="O988" i="92"/>
  <c r="O500" i="92"/>
  <c r="O1284" i="92"/>
  <c r="O925" i="92"/>
  <c r="O1285" i="92"/>
  <c r="O1383" i="92"/>
  <c r="O1220" i="92"/>
  <c r="O1384" i="92"/>
  <c r="O737" i="92"/>
  <c r="O1020" i="92"/>
  <c r="O1385" i="92"/>
  <c r="O376" i="92"/>
  <c r="O813" i="92"/>
  <c r="O527" i="92"/>
  <c r="O926" i="92"/>
  <c r="O1221" i="92"/>
  <c r="O1386" i="92"/>
  <c r="O1387" i="92"/>
  <c r="O1067" i="92"/>
  <c r="O445" i="92"/>
  <c r="O1068" i="92"/>
  <c r="O1388" i="92"/>
  <c r="O621" i="92"/>
  <c r="O1021" i="92"/>
  <c r="O1117" i="92"/>
  <c r="O1389" i="92"/>
  <c r="O1390" i="92"/>
  <c r="O1339" i="92"/>
  <c r="O1340" i="92"/>
  <c r="O425" i="92"/>
  <c r="O41" i="92"/>
  <c r="O1222" i="92"/>
  <c r="O1391" i="92"/>
  <c r="O1286" i="92"/>
  <c r="O606" i="92"/>
  <c r="O135" i="92"/>
  <c r="O1022" i="92"/>
  <c r="O1341" i="92"/>
  <c r="O1023" i="92"/>
  <c r="O407" i="92"/>
  <c r="O1392" i="92"/>
  <c r="O384" i="92"/>
  <c r="O225" i="92"/>
  <c r="O1393" i="92"/>
  <c r="O1287" i="92"/>
  <c r="O446" i="92"/>
  <c r="O459" i="92"/>
  <c r="O146" i="92"/>
  <c r="O756" i="92"/>
  <c r="O583" i="92"/>
  <c r="O391" i="92"/>
  <c r="O38" i="92"/>
  <c r="O1342" i="92"/>
  <c r="O784" i="92"/>
  <c r="O1069" i="92"/>
  <c r="O276" i="92"/>
  <c r="O867" i="92"/>
  <c r="O310" i="92"/>
  <c r="O868" i="92"/>
  <c r="O1163" i="92"/>
  <c r="O466" i="92"/>
  <c r="O814" i="92"/>
  <c r="O198" i="92"/>
  <c r="O477" i="92"/>
  <c r="O270" i="92"/>
  <c r="O336" i="92"/>
  <c r="O333" i="92"/>
  <c r="O1070" i="92"/>
  <c r="O1118" i="92"/>
  <c r="O4" i="92"/>
  <c r="O165" i="92"/>
  <c r="O1071" i="92"/>
  <c r="O670" i="92"/>
  <c r="O710" i="92"/>
  <c r="O1394" i="92"/>
  <c r="O1395" i="92"/>
  <c r="O1072" i="92"/>
  <c r="O959" i="92"/>
  <c r="O1024" i="92"/>
  <c r="O1025" i="92"/>
  <c r="O1343" i="92"/>
  <c r="O1223" i="92"/>
  <c r="O622" i="92"/>
  <c r="O1344" i="92"/>
  <c r="O21" i="92"/>
  <c r="O960" i="92"/>
  <c r="O1164" i="92"/>
  <c r="O897" i="92"/>
  <c r="O539" i="92"/>
  <c r="O1345" i="92"/>
  <c r="O1396" i="92"/>
  <c r="O1288" i="92"/>
  <c r="O240" i="92"/>
  <c r="O467" i="92"/>
  <c r="O757" i="92"/>
  <c r="Q1253" i="92"/>
  <c r="Q358" i="92"/>
  <c r="Q1188" i="92"/>
  <c r="Q1367" i="92"/>
  <c r="Q130" i="92"/>
  <c r="Q197" i="92"/>
  <c r="Q829" i="92"/>
  <c r="Q629" i="92"/>
  <c r="Q590" i="92"/>
  <c r="Q911" i="92"/>
  <c r="Q775" i="92"/>
  <c r="Q945" i="92"/>
  <c r="Q972" i="92"/>
  <c r="Q946" i="92"/>
  <c r="Q799" i="92"/>
  <c r="Q1189" i="92"/>
  <c r="Q1088" i="92"/>
  <c r="Q1046" i="92"/>
  <c r="Q1312" i="92"/>
  <c r="Q1254" i="92"/>
  <c r="Q332" i="92"/>
  <c r="Q614" i="92"/>
  <c r="Q64" i="92"/>
  <c r="Q34" i="92"/>
  <c r="Q53" i="92"/>
  <c r="Q1190" i="92"/>
  <c r="Q91" i="92"/>
  <c r="Q581" i="92"/>
  <c r="Q190" i="92"/>
  <c r="Q533" i="92"/>
  <c r="Q1191" i="92"/>
  <c r="Q1255" i="92"/>
  <c r="Q947" i="92"/>
  <c r="Q480" i="92"/>
  <c r="Q642" i="92"/>
  <c r="Q886" i="92"/>
  <c r="Q1192" i="92"/>
  <c r="Q887" i="92"/>
  <c r="Q1193" i="92"/>
  <c r="Q1007" i="92"/>
  <c r="Q1368" i="92"/>
  <c r="Q854" i="92"/>
  <c r="Q492" i="92"/>
  <c r="Q275" i="92"/>
  <c r="Q1089" i="92"/>
  <c r="Q308" i="92"/>
  <c r="Q1256" i="92"/>
  <c r="Q800" i="92"/>
  <c r="Q1313" i="92"/>
  <c r="Q497" i="92"/>
  <c r="Q1149" i="92"/>
  <c r="Q269" i="92"/>
  <c r="Q830" i="92"/>
  <c r="Q1047" i="92"/>
  <c r="Q56" i="92"/>
  <c r="Q247" i="92"/>
  <c r="Q663" i="92"/>
  <c r="Q746" i="92"/>
  <c r="Q831" i="92"/>
  <c r="Q228" i="92"/>
  <c r="Q1048" i="92"/>
  <c r="Q1090" i="92"/>
  <c r="Q700" i="92"/>
  <c r="Q88" i="92"/>
  <c r="Q1257" i="92"/>
  <c r="Q1049" i="92"/>
  <c r="Q912" i="92"/>
  <c r="Q1150" i="92"/>
  <c r="Q309" i="92"/>
  <c r="Q1008" i="92"/>
  <c r="Q913" i="92"/>
  <c r="Q1369" i="92"/>
  <c r="Q1194" i="92"/>
  <c r="Q747" i="92"/>
  <c r="Q1314" i="92"/>
  <c r="Q1050" i="92"/>
  <c r="Q260" i="92"/>
  <c r="Q173" i="92"/>
  <c r="Q1258" i="92"/>
  <c r="Q1051" i="92"/>
  <c r="Q1259" i="92"/>
  <c r="Q776" i="92"/>
  <c r="Q683" i="92"/>
  <c r="Q426" i="92"/>
  <c r="Q1091" i="92"/>
  <c r="Q1151" i="92"/>
  <c r="Q1195" i="92"/>
  <c r="Q948" i="92"/>
  <c r="Q194" i="92"/>
  <c r="Q701" i="92"/>
  <c r="Q372" i="92"/>
  <c r="Q724" i="92"/>
  <c r="Q343" i="92"/>
  <c r="Q411" i="92"/>
  <c r="Q534" i="92"/>
  <c r="Q1196" i="92"/>
  <c r="Q427" i="92"/>
  <c r="Q777" i="92"/>
  <c r="Q914" i="92"/>
  <c r="Q1009" i="92"/>
  <c r="Q137" i="92"/>
  <c r="Q1197" i="92"/>
  <c r="Q291" i="92"/>
  <c r="Q472" i="92"/>
  <c r="Q1092" i="92"/>
  <c r="Q1260" i="92"/>
  <c r="Q664" i="92"/>
  <c r="Q725" i="92"/>
  <c r="Q615" i="92"/>
  <c r="Q535" i="92"/>
  <c r="Q1093" i="92"/>
  <c r="Q748" i="92"/>
  <c r="Q949" i="92"/>
  <c r="Q1315" i="92"/>
  <c r="Q665" i="92"/>
  <c r="Q14" i="92"/>
  <c r="Q201" i="92"/>
  <c r="Q1261" i="92"/>
  <c r="Q188" i="92"/>
  <c r="Q421" i="92"/>
  <c r="Q1316" i="92"/>
  <c r="Q1262" i="92"/>
  <c r="Q643" i="92"/>
  <c r="Q915" i="92"/>
  <c r="Q453" i="92"/>
  <c r="Q644" i="92"/>
  <c r="Q973" i="92"/>
  <c r="Q726" i="92"/>
  <c r="Q1317" i="92"/>
  <c r="Q1198" i="92"/>
  <c r="Q684" i="92"/>
  <c r="Q493" i="92"/>
  <c r="Q749" i="92"/>
  <c r="Q727" i="92"/>
  <c r="Q1199" i="92"/>
  <c r="Q381" i="92"/>
  <c r="Q105" i="92"/>
  <c r="Q616" i="92"/>
  <c r="Q801" i="92"/>
  <c r="Q1200" i="92"/>
  <c r="Q522" i="92"/>
  <c r="Q888" i="92"/>
  <c r="Q121" i="92"/>
  <c r="Q299" i="92"/>
  <c r="Q412" i="92"/>
  <c r="Q702" i="92"/>
  <c r="Q1010" i="92"/>
  <c r="Q916" i="92"/>
  <c r="Q1011" i="92"/>
  <c r="Q1052" i="92"/>
  <c r="Q728" i="92"/>
  <c r="Q1012" i="92"/>
  <c r="Q802" i="92"/>
  <c r="Q422" i="92"/>
  <c r="Q729" i="92"/>
  <c r="Q645" i="92"/>
  <c r="Q1263" i="92"/>
  <c r="Q359" i="92"/>
  <c r="Q428" i="92"/>
  <c r="Q523" i="92"/>
  <c r="Q750" i="92"/>
  <c r="Q1201" i="92"/>
  <c r="Q180" i="92"/>
  <c r="Q803" i="92"/>
  <c r="Q703" i="92"/>
  <c r="Q591" i="92"/>
  <c r="Q1094" i="92"/>
  <c r="Q1013" i="92"/>
  <c r="Q730" i="92"/>
  <c r="Q481" i="92"/>
  <c r="Q804" i="92"/>
  <c r="Q1014" i="92"/>
  <c r="Q889" i="92"/>
  <c r="Q1264" i="92"/>
  <c r="Q1095" i="92"/>
  <c r="Q751" i="92"/>
  <c r="Q832" i="92"/>
  <c r="Q917" i="92"/>
  <c r="Q855" i="92"/>
  <c r="Q890" i="92"/>
  <c r="Q805" i="92"/>
  <c r="Q646" i="92"/>
  <c r="Q413" i="92"/>
  <c r="Q283" i="92"/>
  <c r="Q573" i="92"/>
  <c r="Q1370" i="92"/>
  <c r="Q1096" i="92"/>
  <c r="Q5" i="92"/>
  <c r="Q950" i="92"/>
  <c r="Q1318" i="92"/>
  <c r="Q315" i="92"/>
  <c r="Q1152" i="92"/>
  <c r="Q1053" i="92"/>
  <c r="Q617" i="92"/>
  <c r="Q150" i="92"/>
  <c r="Q704" i="92"/>
  <c r="Q1054" i="92"/>
  <c r="Q429" i="92"/>
  <c r="Q68" i="92"/>
  <c r="Q1055" i="92"/>
  <c r="Q482" i="92"/>
  <c r="Q974" i="92"/>
  <c r="Q975" i="92"/>
  <c r="Q731" i="92"/>
  <c r="Q891" i="92"/>
  <c r="Q951" i="92"/>
  <c r="Q806" i="92"/>
  <c r="Q398" i="92"/>
  <c r="Q952" i="92"/>
  <c r="Q350" i="92"/>
  <c r="Q69" i="92"/>
  <c r="Q1097" i="92"/>
  <c r="Q1056" i="92"/>
  <c r="Q1153" i="92"/>
  <c r="Q405" i="92"/>
  <c r="Q953" i="92"/>
  <c r="Q976" i="92"/>
  <c r="Q292" i="92"/>
  <c r="Q1202" i="92"/>
  <c r="Q465" i="92"/>
  <c r="Q1203" i="92"/>
  <c r="Q752" i="92"/>
  <c r="Q101" i="92"/>
  <c r="Q602" i="92"/>
  <c r="Q335" i="92"/>
  <c r="Q287" i="92"/>
  <c r="Q1098" i="92"/>
  <c r="Q666" i="92"/>
  <c r="Q297" i="92"/>
  <c r="Q1015" i="92"/>
  <c r="Q954" i="92"/>
  <c r="Q977" i="92"/>
  <c r="Q1371" i="92"/>
  <c r="Q667" i="92"/>
  <c r="Q1099" i="92"/>
  <c r="Q199" i="92"/>
  <c r="Q1100" i="92"/>
  <c r="Q1265" i="92"/>
  <c r="Q117" i="92"/>
  <c r="Q1319" i="92"/>
  <c r="Q1204" i="92"/>
  <c r="Q1057" i="92"/>
  <c r="Q807" i="92"/>
  <c r="Q1016" i="92"/>
  <c r="Q436" i="92"/>
  <c r="Q110" i="92"/>
  <c r="Q300" i="92"/>
  <c r="Q918" i="92"/>
  <c r="Q284" i="92"/>
  <c r="Q1320" i="92"/>
  <c r="Q1154" i="92"/>
  <c r="Q978" i="92"/>
  <c r="Q856" i="92"/>
  <c r="Q115" i="92"/>
  <c r="Q778" i="92"/>
  <c r="Q979" i="92"/>
  <c r="Q732" i="92"/>
  <c r="Q551" i="92"/>
  <c r="Q1372" i="92"/>
  <c r="Q1373" i="92"/>
  <c r="Q808" i="92"/>
  <c r="Q229" i="92"/>
  <c r="Q919" i="92"/>
  <c r="Q1321" i="92"/>
  <c r="Q1155" i="92"/>
  <c r="Q833" i="92"/>
  <c r="Q293" i="92"/>
  <c r="Q1205" i="92"/>
  <c r="Q1101" i="92"/>
  <c r="Q320" i="92"/>
  <c r="Q1058" i="92"/>
  <c r="Q1322" i="92"/>
  <c r="Q834" i="92"/>
  <c r="Q1323" i="92"/>
  <c r="Q536" i="92"/>
  <c r="Q303" i="92"/>
  <c r="Q668" i="92"/>
  <c r="Q1102" i="92"/>
  <c r="Q980" i="92"/>
  <c r="Q1374" i="92"/>
  <c r="Q443" i="92"/>
  <c r="Q248" i="92"/>
  <c r="Q753" i="92"/>
  <c r="Q779" i="92"/>
  <c r="Q387" i="92"/>
  <c r="Q294" i="92"/>
  <c r="Q892" i="92"/>
  <c r="Q1375" i="92"/>
  <c r="Q1103" i="92"/>
  <c r="Q230" i="92"/>
  <c r="Q592" i="92"/>
  <c r="Q454" i="92"/>
  <c r="Q705" i="92"/>
  <c r="Q981" i="92"/>
  <c r="Q388" i="92"/>
  <c r="Q1017" i="92"/>
  <c r="Q430" i="92"/>
  <c r="Q920" i="92"/>
  <c r="Q1324" i="92"/>
  <c r="Q1059" i="92"/>
  <c r="Q367" i="92"/>
  <c r="Q494" i="92"/>
  <c r="Q552" i="92"/>
  <c r="Q1104" i="92"/>
  <c r="Q360" i="92"/>
  <c r="Q285" i="92"/>
  <c r="Q566" i="92"/>
  <c r="Q32" i="92"/>
  <c r="Q1325" i="92"/>
  <c r="Q1105" i="92"/>
  <c r="Q508" i="92"/>
  <c r="Q780" i="92"/>
  <c r="Q921" i="92"/>
  <c r="Q1266" i="92"/>
  <c r="Q647" i="92"/>
  <c r="Q1106" i="92"/>
  <c r="Q567" i="92"/>
  <c r="Q98" i="92"/>
  <c r="Q733" i="92"/>
  <c r="Q382" i="92"/>
  <c r="Q754" i="92"/>
  <c r="Q224" i="92"/>
  <c r="Q509" i="92"/>
  <c r="Q1206" i="92"/>
  <c r="Q373" i="92"/>
  <c r="Q1107" i="92"/>
  <c r="Q1207" i="92"/>
  <c r="Q406" i="92"/>
  <c r="Q1208" i="92"/>
  <c r="Q374" i="92"/>
  <c r="Q60" i="92"/>
  <c r="Q1060" i="92"/>
  <c r="Q982" i="92"/>
  <c r="Q304" i="92"/>
  <c r="Q983" i="92"/>
  <c r="Q45" i="92"/>
  <c r="Q80" i="92"/>
  <c r="Q28" i="92"/>
  <c r="Q25" i="92"/>
  <c r="Q316" i="92"/>
  <c r="Q414" i="92"/>
  <c r="Q431" i="92"/>
  <c r="Q1267" i="92"/>
  <c r="Q1156" i="92"/>
  <c r="Q553" i="92"/>
  <c r="Q57" i="92"/>
  <c r="Q618" i="92"/>
  <c r="Q104" i="92"/>
  <c r="Q706" i="92"/>
  <c r="Q857" i="92"/>
  <c r="Q554" i="92"/>
  <c r="Q1268" i="92"/>
  <c r="Q858" i="92"/>
  <c r="Q65" i="92"/>
  <c r="Q483" i="92"/>
  <c r="Q1061" i="92"/>
  <c r="Q444" i="92"/>
  <c r="Q685" i="92"/>
  <c r="Q1108" i="92"/>
  <c r="Q809" i="92"/>
  <c r="Q114" i="92"/>
  <c r="Q84" i="92"/>
  <c r="Q74" i="92"/>
  <c r="Q142" i="92"/>
  <c r="Q686" i="92"/>
  <c r="Q1109" i="92"/>
  <c r="Q1269" i="92"/>
  <c r="Q128" i="92"/>
  <c r="Q1157" i="92"/>
  <c r="Q555" i="92"/>
  <c r="Q432" i="92"/>
  <c r="Q859" i="92"/>
  <c r="Q1158" i="92"/>
  <c r="Q253" i="92"/>
  <c r="Q1110" i="92"/>
  <c r="Q893" i="92"/>
  <c r="Q288" i="92"/>
  <c r="Q781" i="92"/>
  <c r="Q289" i="92"/>
  <c r="Q1270" i="92"/>
  <c r="Q1326" i="92"/>
  <c r="Q22" i="92"/>
  <c r="Q1271" i="92"/>
  <c r="Q860" i="92"/>
  <c r="Q77" i="92"/>
  <c r="Q118" i="92"/>
  <c r="Q707" i="92"/>
  <c r="Q1209" i="92"/>
  <c r="Q375" i="92"/>
  <c r="Q361" i="92"/>
  <c r="Q1327" i="92"/>
  <c r="Q603" i="92"/>
  <c r="Q251" i="92"/>
  <c r="Q286" i="92"/>
  <c r="Q955" i="92"/>
  <c r="Q630" i="92"/>
  <c r="Q1210" i="92"/>
  <c r="Q1272" i="92"/>
  <c r="Q92" i="92"/>
  <c r="Q922" i="92"/>
  <c r="Q66" i="92"/>
  <c r="Q82" i="92"/>
  <c r="Q157" i="92"/>
  <c r="Q648" i="92"/>
  <c r="Q894" i="92"/>
  <c r="Q782" i="92"/>
  <c r="Q835" i="92"/>
  <c r="Q810" i="92"/>
  <c r="Q344" i="92"/>
  <c r="Q187" i="92"/>
  <c r="Q1211" i="92"/>
  <c r="Q861" i="92"/>
  <c r="Q510" i="92"/>
  <c r="Q133" i="92"/>
  <c r="Q473" i="92"/>
  <c r="Q266" i="92"/>
  <c r="Q1273" i="92"/>
  <c r="Q708" i="92"/>
  <c r="Q582" i="92"/>
  <c r="Q836" i="92"/>
  <c r="Q619" i="92"/>
  <c r="Q604" i="92"/>
  <c r="Q631" i="92"/>
  <c r="Q862" i="92"/>
  <c r="Q1212" i="92"/>
  <c r="Q734" i="92"/>
  <c r="Q368" i="92"/>
  <c r="Q1062" i="92"/>
  <c r="Q1111" i="92"/>
  <c r="Q144" i="92"/>
  <c r="Q13" i="92"/>
  <c r="Q153" i="92"/>
  <c r="Q1274" i="92"/>
  <c r="Q568" i="92"/>
  <c r="Q1018" i="92"/>
  <c r="Q1275" i="92"/>
  <c r="Q1328" i="92"/>
  <c r="Q1159" i="92"/>
  <c r="Q1112" i="92"/>
  <c r="Q524" i="92"/>
  <c r="Q556" i="92"/>
  <c r="Q1329" i="92"/>
  <c r="Q632" i="92"/>
  <c r="Q537" i="92"/>
  <c r="Q1063" i="92"/>
  <c r="Q956" i="92"/>
  <c r="Q1213" i="92"/>
  <c r="Q346" i="92"/>
  <c r="Q1276" i="92"/>
  <c r="Q1277" i="92"/>
  <c r="Q984" i="92"/>
  <c r="Q1064" i="92"/>
  <c r="Q605" i="92"/>
  <c r="Q957" i="92"/>
  <c r="Q783" i="92"/>
  <c r="Q985" i="92"/>
  <c r="Q383" i="92"/>
  <c r="Q1160" i="92"/>
  <c r="Q423" i="92"/>
  <c r="Q1278" i="92"/>
  <c r="Q837" i="92"/>
  <c r="Q1376" i="92"/>
  <c r="Q353" i="92"/>
  <c r="Q495" i="92"/>
  <c r="Q525" i="92"/>
  <c r="Q474" i="92"/>
  <c r="Q1279" i="92"/>
  <c r="Q437" i="92"/>
  <c r="Q620" i="92"/>
  <c r="Q498" i="92"/>
  <c r="Q182" i="92"/>
  <c r="Q1330" i="92"/>
  <c r="Q52" i="92"/>
  <c r="Q71" i="92"/>
  <c r="Q475" i="92"/>
  <c r="Q538" i="92"/>
  <c r="Q351" i="92"/>
  <c r="Q526" i="92"/>
  <c r="Q44" i="92"/>
  <c r="Q15" i="92"/>
  <c r="Q1280" i="92"/>
  <c r="Q1331" i="92"/>
  <c r="Q1113" i="92"/>
  <c r="Q31" i="92"/>
  <c r="Q709" i="92"/>
  <c r="Q122" i="92"/>
  <c r="Q1332" i="92"/>
  <c r="Q687" i="92"/>
  <c r="Q389" i="92"/>
  <c r="Q354" i="92"/>
  <c r="Q1214" i="92"/>
  <c r="Q171" i="92"/>
  <c r="Q1281" i="92"/>
  <c r="Q1215" i="92"/>
  <c r="Q511" i="92"/>
  <c r="Q95" i="92"/>
  <c r="Q50" i="92"/>
  <c r="Q1333" i="92"/>
  <c r="Q863" i="92"/>
  <c r="Q864" i="92"/>
  <c r="Q1377" i="92"/>
  <c r="Q633" i="92"/>
  <c r="Q1216" i="92"/>
  <c r="Q1334" i="92"/>
  <c r="Q688" i="92"/>
  <c r="Q484" i="92"/>
  <c r="Q126" i="92"/>
  <c r="Q390" i="92"/>
  <c r="Q72" i="92"/>
  <c r="Q1335" i="92"/>
  <c r="Q327" i="92"/>
  <c r="Q499" i="92"/>
  <c r="Q1114" i="92"/>
  <c r="Q1115" i="92"/>
  <c r="Q593" i="92"/>
  <c r="Q355" i="92"/>
  <c r="Q3" i="92"/>
  <c r="Q986" i="92"/>
  <c r="Q1161" i="92"/>
  <c r="Q1282" i="92"/>
  <c r="Q1378" i="92"/>
  <c r="Q424" i="92"/>
  <c r="Q254" i="92"/>
  <c r="Q669" i="92"/>
  <c r="Q649" i="92"/>
  <c r="Q735" i="92"/>
  <c r="Q1379" i="92"/>
  <c r="Q1217" i="92"/>
  <c r="Q1065" i="92"/>
  <c r="Q1380" i="92"/>
  <c r="Q356" i="92"/>
  <c r="Q557" i="92"/>
  <c r="Q1381" i="92"/>
  <c r="Q1218" i="92"/>
  <c r="Q239" i="92"/>
  <c r="Q1336" i="92"/>
  <c r="Q261" i="92"/>
  <c r="Q923" i="92"/>
  <c r="Q634" i="92"/>
  <c r="Q220" i="92"/>
  <c r="Q1019" i="92"/>
  <c r="Q811" i="92"/>
  <c r="Q1116" i="92"/>
  <c r="Q476" i="92"/>
  <c r="Q895" i="92"/>
  <c r="Q755" i="92"/>
  <c r="Q987" i="92"/>
  <c r="Q154" i="92"/>
  <c r="Q865" i="92"/>
  <c r="Q924" i="92"/>
  <c r="Q958" i="92"/>
  <c r="Q1162" i="92"/>
  <c r="Q399" i="92"/>
  <c r="Q12" i="92"/>
  <c r="Q1337" i="92"/>
  <c r="Q866" i="92"/>
  <c r="Q812" i="92"/>
  <c r="Q1219" i="92"/>
  <c r="Q1066" i="92"/>
  <c r="Q1338" i="92"/>
  <c r="Q1283" i="92"/>
  <c r="Q174" i="92"/>
  <c r="Q134" i="92"/>
  <c r="Q736" i="92"/>
  <c r="Q569" i="92"/>
  <c r="Q896" i="92"/>
  <c r="Q1382" i="92"/>
  <c r="Q988" i="92"/>
  <c r="Q500" i="92"/>
  <c r="Q1284" i="92"/>
  <c r="Q925" i="92"/>
  <c r="Q1285" i="92"/>
  <c r="Q1383" i="92"/>
  <c r="Q1220" i="92"/>
  <c r="Q1384" i="92"/>
  <c r="Q737" i="92"/>
  <c r="Q1020" i="92"/>
  <c r="Q1385" i="92"/>
  <c r="Q376" i="92"/>
  <c r="Q813" i="92"/>
  <c r="Q527" i="92"/>
  <c r="Q926" i="92"/>
  <c r="Q1221" i="92"/>
  <c r="Q1386" i="92"/>
  <c r="Q1387" i="92"/>
  <c r="Q1067" i="92"/>
  <c r="Q445" i="92"/>
  <c r="Q1068" i="92"/>
  <c r="Q1388" i="92"/>
  <c r="Q621" i="92"/>
  <c r="Q1021" i="92"/>
  <c r="Q1117" i="92"/>
  <c r="Q1389" i="92"/>
  <c r="Q1390" i="92"/>
  <c r="Q1339" i="92"/>
  <c r="Q1340" i="92"/>
  <c r="Q425" i="92"/>
  <c r="Q41" i="92"/>
  <c r="Q1222" i="92"/>
  <c r="Q1391" i="92"/>
  <c r="Q1286" i="92"/>
  <c r="Q606" i="92"/>
  <c r="Q135" i="92"/>
  <c r="Q1022" i="92"/>
  <c r="Q1341" i="92"/>
  <c r="Q1023" i="92"/>
  <c r="Q407" i="92"/>
  <c r="Q1392" i="92"/>
  <c r="Q384" i="92"/>
  <c r="Q225" i="92"/>
  <c r="Q1393" i="92"/>
  <c r="Q1287" i="92"/>
  <c r="Q446" i="92"/>
  <c r="Q459" i="92"/>
  <c r="Q146" i="92"/>
  <c r="Q756" i="92"/>
  <c r="Q583" i="92"/>
  <c r="Q391" i="92"/>
  <c r="Q38" i="92"/>
  <c r="Q1342" i="92"/>
  <c r="Q784" i="92"/>
  <c r="Q1069" i="92"/>
  <c r="Q276" i="92"/>
  <c r="Q867" i="92"/>
  <c r="Q310" i="92"/>
  <c r="Q868" i="92"/>
  <c r="Q1163" i="92"/>
  <c r="Q466" i="92"/>
  <c r="Q814" i="92"/>
  <c r="Q198" i="92"/>
  <c r="Q477" i="92"/>
  <c r="Q270" i="92"/>
  <c r="Q336" i="92"/>
  <c r="Q333" i="92"/>
  <c r="Q1070" i="92"/>
  <c r="Q1118" i="92"/>
  <c r="Q4" i="92"/>
  <c r="Q165" i="92"/>
  <c r="Q1071" i="92"/>
  <c r="Q670" i="92"/>
  <c r="Q710" i="92"/>
  <c r="Q1394" i="92"/>
  <c r="Q1395" i="92"/>
  <c r="Q1072" i="92"/>
  <c r="Q959" i="92"/>
  <c r="Q1024" i="92"/>
  <c r="Q1025" i="92"/>
  <c r="Q1343" i="92"/>
  <c r="Q1223" i="92"/>
  <c r="Q622" i="92"/>
  <c r="Q1344" i="92"/>
  <c r="Q21" i="92"/>
  <c r="Q960" i="92"/>
  <c r="Q1164" i="92"/>
  <c r="Q897" i="92"/>
  <c r="Q539" i="92"/>
  <c r="Q1345" i="92"/>
  <c r="Q1396" i="92"/>
  <c r="Q1288" i="92"/>
  <c r="Q240" i="92"/>
  <c r="Q467" i="92"/>
  <c r="Q757" i="92"/>
  <c r="S1253" i="92"/>
  <c r="S358" i="92"/>
  <c r="S1188" i="92"/>
  <c r="S1367" i="92"/>
  <c r="S130" i="92"/>
  <c r="S197" i="92"/>
  <c r="S829" i="92"/>
  <c r="S629" i="92"/>
  <c r="S590" i="92"/>
  <c r="S911" i="92"/>
  <c r="S775" i="92"/>
  <c r="S945" i="92"/>
  <c r="S972" i="92"/>
  <c r="S946" i="92"/>
  <c r="S799" i="92"/>
  <c r="S1189" i="92"/>
  <c r="S1088" i="92"/>
  <c r="S1046" i="92"/>
  <c r="S1312" i="92"/>
  <c r="S1254" i="92"/>
  <c r="S332" i="92"/>
  <c r="S614" i="92"/>
  <c r="S64" i="92"/>
  <c r="S34" i="92"/>
  <c r="S53" i="92"/>
  <c r="S1190" i="92"/>
  <c r="S91" i="92"/>
  <c r="S581" i="92"/>
  <c r="S190" i="92"/>
  <c r="S533" i="92"/>
  <c r="S1191" i="92"/>
  <c r="S1255" i="92"/>
  <c r="S947" i="92"/>
  <c r="S480" i="92"/>
  <c r="S642" i="92"/>
  <c r="S886" i="92"/>
  <c r="S1192" i="92"/>
  <c r="S887" i="92"/>
  <c r="S1193" i="92"/>
  <c r="S1007" i="92"/>
  <c r="S1368" i="92"/>
  <c r="S854" i="92"/>
  <c r="S492" i="92"/>
  <c r="S275" i="92"/>
  <c r="S1089" i="92"/>
  <c r="S308" i="92"/>
  <c r="S1256" i="92"/>
  <c r="S800" i="92"/>
  <c r="S1313" i="92"/>
  <c r="S497" i="92"/>
  <c r="S1149" i="92"/>
  <c r="S269" i="92"/>
  <c r="S830" i="92"/>
  <c r="S1047" i="92"/>
  <c r="S56" i="92"/>
  <c r="S247" i="92"/>
  <c r="S663" i="92"/>
  <c r="S746" i="92"/>
  <c r="S831" i="92"/>
  <c r="S228" i="92"/>
  <c r="S1048" i="92"/>
  <c r="S1090" i="92"/>
  <c r="S700" i="92"/>
  <c r="S88" i="92"/>
  <c r="S1257" i="92"/>
  <c r="S1049" i="92"/>
  <c r="S912" i="92"/>
  <c r="S1150" i="92"/>
  <c r="S309" i="92"/>
  <c r="S1008" i="92"/>
  <c r="S913" i="92"/>
  <c r="S1369" i="92"/>
  <c r="S1194" i="92"/>
  <c r="S747" i="92"/>
  <c r="S1314" i="92"/>
  <c r="S1050" i="92"/>
  <c r="S260" i="92"/>
  <c r="S173" i="92"/>
  <c r="S1258" i="92"/>
  <c r="S1051" i="92"/>
  <c r="S1259" i="92"/>
  <c r="S776" i="92"/>
  <c r="S683" i="92"/>
  <c r="S426" i="92"/>
  <c r="S1091" i="92"/>
  <c r="S1151" i="92"/>
  <c r="S1195" i="92"/>
  <c r="S948" i="92"/>
  <c r="S194" i="92"/>
  <c r="S701" i="92"/>
  <c r="S372" i="92"/>
  <c r="S724" i="92"/>
  <c r="S343" i="92"/>
  <c r="S411" i="92"/>
  <c r="S534" i="92"/>
  <c r="S1196" i="92"/>
  <c r="S427" i="92"/>
  <c r="S777" i="92"/>
  <c r="S914" i="92"/>
  <c r="S1009" i="92"/>
  <c r="S137" i="92"/>
  <c r="S1197" i="92"/>
  <c r="S291" i="92"/>
  <c r="S472" i="92"/>
  <c r="S1092" i="92"/>
  <c r="S1260" i="92"/>
  <c r="S664" i="92"/>
  <c r="S725" i="92"/>
  <c r="S615" i="92"/>
  <c r="S535" i="92"/>
  <c r="S1093" i="92"/>
  <c r="S748" i="92"/>
  <c r="S949" i="92"/>
  <c r="S1315" i="92"/>
  <c r="S665" i="92"/>
  <c r="S14" i="92"/>
  <c r="S201" i="92"/>
  <c r="S1261" i="92"/>
  <c r="S188" i="92"/>
  <c r="S421" i="92"/>
  <c r="S1316" i="92"/>
  <c r="S1262" i="92"/>
  <c r="S643" i="92"/>
  <c r="S915" i="92"/>
  <c r="S453" i="92"/>
  <c r="S644" i="92"/>
  <c r="S973" i="92"/>
  <c r="S726" i="92"/>
  <c r="S1317" i="92"/>
  <c r="S1198" i="92"/>
  <c r="S684" i="92"/>
  <c r="S493" i="92"/>
  <c r="S749" i="92"/>
  <c r="S727" i="92"/>
  <c r="S1199" i="92"/>
  <c r="S381" i="92"/>
  <c r="S105" i="92"/>
  <c r="S616" i="92"/>
  <c r="S801" i="92"/>
  <c r="S1200" i="92"/>
  <c r="S522" i="92"/>
  <c r="S888" i="92"/>
  <c r="S121" i="92"/>
  <c r="S299" i="92"/>
  <c r="S412" i="92"/>
  <c r="S702" i="92"/>
  <c r="S1010" i="92"/>
  <c r="S916" i="92"/>
  <c r="S1011" i="92"/>
  <c r="S1052" i="92"/>
  <c r="S728" i="92"/>
  <c r="S1012" i="92"/>
  <c r="S802" i="92"/>
  <c r="S422" i="92"/>
  <c r="S729" i="92"/>
  <c r="S645" i="92"/>
  <c r="S1263" i="92"/>
  <c r="S359" i="92"/>
  <c r="S428" i="92"/>
  <c r="S523" i="92"/>
  <c r="S750" i="92"/>
  <c r="S1201" i="92"/>
  <c r="S180" i="92"/>
  <c r="S803" i="92"/>
  <c r="S703" i="92"/>
  <c r="S591" i="92"/>
  <c r="S1094" i="92"/>
  <c r="S1013" i="92"/>
  <c r="S730" i="92"/>
  <c r="S481" i="92"/>
  <c r="S804" i="92"/>
  <c r="S1014" i="92"/>
  <c r="S889" i="92"/>
  <c r="S1264" i="92"/>
  <c r="S1095" i="92"/>
  <c r="S751" i="92"/>
  <c r="S832" i="92"/>
  <c r="S917" i="92"/>
  <c r="S855" i="92"/>
  <c r="S890" i="92"/>
  <c r="S805" i="92"/>
  <c r="S646" i="92"/>
  <c r="S413" i="92"/>
  <c r="S283" i="92"/>
  <c r="S573" i="92"/>
  <c r="S1370" i="92"/>
  <c r="S1096" i="92"/>
  <c r="S5" i="92"/>
  <c r="S950" i="92"/>
  <c r="S1318" i="92"/>
  <c r="S315" i="92"/>
  <c r="S1152" i="92"/>
  <c r="S1053" i="92"/>
  <c r="S617" i="92"/>
  <c r="S150" i="92"/>
  <c r="S704" i="92"/>
  <c r="S1054" i="92"/>
  <c r="S429" i="92"/>
  <c r="S68" i="92"/>
  <c r="S1055" i="92"/>
  <c r="S482" i="92"/>
  <c r="S974" i="92"/>
  <c r="S975" i="92"/>
  <c r="S731" i="92"/>
  <c r="S891" i="92"/>
  <c r="S951" i="92"/>
  <c r="S806" i="92"/>
  <c r="S398" i="92"/>
  <c r="S952" i="92"/>
  <c r="S350" i="92"/>
  <c r="S69" i="92"/>
  <c r="S1097" i="92"/>
  <c r="S1056" i="92"/>
  <c r="S1153" i="92"/>
  <c r="S405" i="92"/>
  <c r="S953" i="92"/>
  <c r="S976" i="92"/>
  <c r="S292" i="92"/>
  <c r="S1202" i="92"/>
  <c r="S465" i="92"/>
  <c r="S1203" i="92"/>
  <c r="S752" i="92"/>
  <c r="S101" i="92"/>
  <c r="S602" i="92"/>
  <c r="S335" i="92"/>
  <c r="S287" i="92"/>
  <c r="S1098" i="92"/>
  <c r="S666" i="92"/>
  <c r="S297" i="92"/>
  <c r="S1015" i="92"/>
  <c r="S954" i="92"/>
  <c r="S977" i="92"/>
  <c r="S1371" i="92"/>
  <c r="S667" i="92"/>
  <c r="S1099" i="92"/>
  <c r="S199" i="92"/>
  <c r="S1100" i="92"/>
  <c r="S1265" i="92"/>
  <c r="S117" i="92"/>
  <c r="S1319" i="92"/>
  <c r="S1204" i="92"/>
  <c r="S1057" i="92"/>
  <c r="S807" i="92"/>
  <c r="S1016" i="92"/>
  <c r="S436" i="92"/>
  <c r="S110" i="92"/>
  <c r="S300" i="92"/>
  <c r="S918" i="92"/>
  <c r="S284" i="92"/>
  <c r="S1320" i="92"/>
  <c r="S1154" i="92"/>
  <c r="S978" i="92"/>
  <c r="S856" i="92"/>
  <c r="S115" i="92"/>
  <c r="S778" i="92"/>
  <c r="S979" i="92"/>
  <c r="S732" i="92"/>
  <c r="S551" i="92"/>
  <c r="S1372" i="92"/>
  <c r="S1373" i="92"/>
  <c r="S808" i="92"/>
  <c r="S229" i="92"/>
  <c r="S919" i="92"/>
  <c r="S1321" i="92"/>
  <c r="S1155" i="92"/>
  <c r="S833" i="92"/>
  <c r="S293" i="92"/>
  <c r="S1205" i="92"/>
  <c r="S1101" i="92"/>
  <c r="S320" i="92"/>
  <c r="S1058" i="92"/>
  <c r="S1322" i="92"/>
  <c r="S834" i="92"/>
  <c r="S1323" i="92"/>
  <c r="S536" i="92"/>
  <c r="S303" i="92"/>
  <c r="S668" i="92"/>
  <c r="S1102" i="92"/>
  <c r="S980" i="92"/>
  <c r="S1374" i="92"/>
  <c r="S443" i="92"/>
  <c r="S248" i="92"/>
  <c r="S753" i="92"/>
  <c r="S779" i="92"/>
  <c r="S387" i="92"/>
  <c r="S294" i="92"/>
  <c r="S892" i="92"/>
  <c r="S1375" i="92"/>
  <c r="S1103" i="92"/>
  <c r="S230" i="92"/>
  <c r="S592" i="92"/>
  <c r="S454" i="92"/>
  <c r="S705" i="92"/>
  <c r="S981" i="92"/>
  <c r="S388" i="92"/>
  <c r="S1017" i="92"/>
  <c r="S430" i="92"/>
  <c r="S920" i="92"/>
  <c r="S1324" i="92"/>
  <c r="S1059" i="92"/>
  <c r="S367" i="92"/>
  <c r="S494" i="92"/>
  <c r="S552" i="92"/>
  <c r="S1104" i="92"/>
  <c r="S360" i="92"/>
  <c r="S285" i="92"/>
  <c r="S566" i="92"/>
  <c r="S32" i="92"/>
  <c r="S1325" i="92"/>
  <c r="S1105" i="92"/>
  <c r="S508" i="92"/>
  <c r="S780" i="92"/>
  <c r="S921" i="92"/>
  <c r="S1266" i="92"/>
  <c r="S647" i="92"/>
  <c r="S1106" i="92"/>
  <c r="S567" i="92"/>
  <c r="S98" i="92"/>
  <c r="S733" i="92"/>
  <c r="S382" i="92"/>
  <c r="S754" i="92"/>
  <c r="S224" i="92"/>
  <c r="S509" i="92"/>
  <c r="S1206" i="92"/>
  <c r="S373" i="92"/>
  <c r="S1107" i="92"/>
  <c r="S1207" i="92"/>
  <c r="S406" i="92"/>
  <c r="S1208" i="92"/>
  <c r="S374" i="92"/>
  <c r="S60" i="92"/>
  <c r="S1060" i="92"/>
  <c r="S982" i="92"/>
  <c r="S304" i="92"/>
  <c r="S983" i="92"/>
  <c r="S45" i="92"/>
  <c r="S80" i="92"/>
  <c r="S28" i="92"/>
  <c r="S25" i="92"/>
  <c r="S316" i="92"/>
  <c r="S414" i="92"/>
  <c r="S431" i="92"/>
  <c r="S1267" i="92"/>
  <c r="S1156" i="92"/>
  <c r="S553" i="92"/>
  <c r="S57" i="92"/>
  <c r="S618" i="92"/>
  <c r="S104" i="92"/>
  <c r="S706" i="92"/>
  <c r="S857" i="92"/>
  <c r="S554" i="92"/>
  <c r="S1268" i="92"/>
  <c r="S858" i="92"/>
  <c r="S65" i="92"/>
  <c r="S483" i="92"/>
  <c r="S1061" i="92"/>
  <c r="S444" i="92"/>
  <c r="S685" i="92"/>
  <c r="S1108" i="92"/>
  <c r="S809" i="92"/>
  <c r="S114" i="92"/>
  <c r="S84" i="92"/>
  <c r="S74" i="92"/>
  <c r="S142" i="92"/>
  <c r="S686" i="92"/>
  <c r="S1109" i="92"/>
  <c r="S1269" i="92"/>
  <c r="S128" i="92"/>
  <c r="S1157" i="92"/>
  <c r="S555" i="92"/>
  <c r="S432" i="92"/>
  <c r="S859" i="92"/>
  <c r="S1158" i="92"/>
  <c r="S253" i="92"/>
  <c r="S1110" i="92"/>
  <c r="S893" i="92"/>
  <c r="S288" i="92"/>
  <c r="S781" i="92"/>
  <c r="S289" i="92"/>
  <c r="S1270" i="92"/>
  <c r="S1326" i="92"/>
  <c r="S22" i="92"/>
  <c r="S1271" i="92"/>
  <c r="S860" i="92"/>
  <c r="S77" i="92"/>
  <c r="S118" i="92"/>
  <c r="S707" i="92"/>
  <c r="S1209" i="92"/>
  <c r="S375" i="92"/>
  <c r="S361" i="92"/>
  <c r="S1327" i="92"/>
  <c r="S603" i="92"/>
  <c r="S251" i="92"/>
  <c r="S286" i="92"/>
  <c r="S955" i="92"/>
  <c r="S630" i="92"/>
  <c r="S1210" i="92"/>
  <c r="S1272" i="92"/>
  <c r="S92" i="92"/>
  <c r="S922" i="92"/>
  <c r="S66" i="92"/>
  <c r="S82" i="92"/>
  <c r="S157" i="92"/>
  <c r="S648" i="92"/>
  <c r="S894" i="92"/>
  <c r="S782" i="92"/>
  <c r="S835" i="92"/>
  <c r="S810" i="92"/>
  <c r="S344" i="92"/>
  <c r="S187" i="92"/>
  <c r="S1211" i="92"/>
  <c r="S861" i="92"/>
  <c r="S510" i="92"/>
  <c r="S133" i="92"/>
  <c r="S473" i="92"/>
  <c r="S266" i="92"/>
  <c r="S1273" i="92"/>
  <c r="S708" i="92"/>
  <c r="S582" i="92"/>
  <c r="S836" i="92"/>
  <c r="S619" i="92"/>
  <c r="S604" i="92"/>
  <c r="S631" i="92"/>
  <c r="S862" i="92"/>
  <c r="S1212" i="92"/>
  <c r="S734" i="92"/>
  <c r="S368" i="92"/>
  <c r="S1062" i="92"/>
  <c r="S1111" i="92"/>
  <c r="S144" i="92"/>
  <c r="S13" i="92"/>
  <c r="S153" i="92"/>
  <c r="S1274" i="92"/>
  <c r="S568" i="92"/>
  <c r="S1018" i="92"/>
  <c r="S1275" i="92"/>
  <c r="S1328" i="92"/>
  <c r="S1159" i="92"/>
  <c r="S1112" i="92"/>
  <c r="S524" i="92"/>
  <c r="S556" i="92"/>
  <c r="S1329" i="92"/>
  <c r="S632" i="92"/>
  <c r="S537" i="92"/>
  <c r="S1063" i="92"/>
  <c r="S956" i="92"/>
  <c r="S1213" i="92"/>
  <c r="S346" i="92"/>
  <c r="S1276" i="92"/>
  <c r="S1277" i="92"/>
  <c r="S984" i="92"/>
  <c r="S1064" i="92"/>
  <c r="S605" i="92"/>
  <c r="S957" i="92"/>
  <c r="S783" i="92"/>
  <c r="S985" i="92"/>
  <c r="S383" i="92"/>
  <c r="S1160" i="92"/>
  <c r="S423" i="92"/>
  <c r="S1278" i="92"/>
  <c r="S837" i="92"/>
  <c r="S1376" i="92"/>
  <c r="S353" i="92"/>
  <c r="S495" i="92"/>
  <c r="S525" i="92"/>
  <c r="S474" i="92"/>
  <c r="S1279" i="92"/>
  <c r="S437" i="92"/>
  <c r="S620" i="92"/>
  <c r="S498" i="92"/>
  <c r="S182" i="92"/>
  <c r="S1330" i="92"/>
  <c r="S52" i="92"/>
  <c r="S71" i="92"/>
  <c r="S475" i="92"/>
  <c r="S538" i="92"/>
  <c r="S351" i="92"/>
  <c r="S526" i="92"/>
  <c r="S44" i="92"/>
  <c r="S15" i="92"/>
  <c r="S1280" i="92"/>
  <c r="S1331" i="92"/>
  <c r="S1113" i="92"/>
  <c r="S31" i="92"/>
  <c r="S709" i="92"/>
  <c r="S122" i="92"/>
  <c r="S1332" i="92"/>
  <c r="S687" i="92"/>
  <c r="S389" i="92"/>
  <c r="S354" i="92"/>
  <c r="S1214" i="92"/>
  <c r="S171" i="92"/>
  <c r="S1281" i="92"/>
  <c r="S1215" i="92"/>
  <c r="S511" i="92"/>
  <c r="S95" i="92"/>
  <c r="S50" i="92"/>
  <c r="S1333" i="92"/>
  <c r="S863" i="92"/>
  <c r="S864" i="92"/>
  <c r="S1377" i="92"/>
  <c r="S633" i="92"/>
  <c r="S1216" i="92"/>
  <c r="S1334" i="92"/>
  <c r="S688" i="92"/>
  <c r="S484" i="92"/>
  <c r="S126" i="92"/>
  <c r="S390" i="92"/>
  <c r="S72" i="92"/>
  <c r="S1335" i="92"/>
  <c r="S327" i="92"/>
  <c r="S499" i="92"/>
  <c r="S1114" i="92"/>
  <c r="S1115" i="92"/>
  <c r="S593" i="92"/>
  <c r="S355" i="92"/>
  <c r="S3" i="92"/>
  <c r="S986" i="92"/>
  <c r="S1161" i="92"/>
  <c r="S1282" i="92"/>
  <c r="S1378" i="92"/>
  <c r="S424" i="92"/>
  <c r="S254" i="92"/>
  <c r="S669" i="92"/>
  <c r="S649" i="92"/>
  <c r="S735" i="92"/>
  <c r="S1379" i="92"/>
  <c r="S1217" i="92"/>
  <c r="S1065" i="92"/>
  <c r="S1380" i="92"/>
  <c r="S356" i="92"/>
  <c r="S557" i="92"/>
  <c r="S1381" i="92"/>
  <c r="S1218" i="92"/>
  <c r="S239" i="92"/>
  <c r="S1336" i="92"/>
  <c r="S261" i="92"/>
  <c r="S923" i="92"/>
  <c r="S634" i="92"/>
  <c r="S220" i="92"/>
  <c r="S1019" i="92"/>
  <c r="S811" i="92"/>
  <c r="S1116" i="92"/>
  <c r="S476" i="92"/>
  <c r="S895" i="92"/>
  <c r="S755" i="92"/>
  <c r="S987" i="92"/>
  <c r="S154" i="92"/>
  <c r="S865" i="92"/>
  <c r="S924" i="92"/>
  <c r="S958" i="92"/>
  <c r="S1162" i="92"/>
  <c r="S399" i="92"/>
  <c r="S12" i="92"/>
  <c r="S1337" i="92"/>
  <c r="S866" i="92"/>
  <c r="S812" i="92"/>
  <c r="S1219" i="92"/>
  <c r="S1066" i="92"/>
  <c r="S1338" i="92"/>
  <c r="S1283" i="92"/>
  <c r="S174" i="92"/>
  <c r="S134" i="92"/>
  <c r="S736" i="92"/>
  <c r="S569" i="92"/>
  <c r="S896" i="92"/>
  <c r="S1382" i="92"/>
  <c r="S988" i="92"/>
  <c r="S500" i="92"/>
  <c r="S1284" i="92"/>
  <c r="S925" i="92"/>
  <c r="S1285" i="92"/>
  <c r="S1383" i="92"/>
  <c r="S1220" i="92"/>
  <c r="S1384" i="92"/>
  <c r="S737" i="92"/>
  <c r="S1020" i="92"/>
  <c r="S1385" i="92"/>
  <c r="S376" i="92"/>
  <c r="S813" i="92"/>
  <c r="S527" i="92"/>
  <c r="S926" i="92"/>
  <c r="S1221" i="92"/>
  <c r="S1386" i="92"/>
  <c r="S1387" i="92"/>
  <c r="S1067" i="92"/>
  <c r="S445" i="92"/>
  <c r="S1068" i="92"/>
  <c r="S1388" i="92"/>
  <c r="S621" i="92"/>
  <c r="S1021" i="92"/>
  <c r="S1117" i="92"/>
  <c r="S1389" i="92"/>
  <c r="S1390" i="92"/>
  <c r="S1339" i="92"/>
  <c r="S1340" i="92"/>
  <c r="S425" i="92"/>
  <c r="S41" i="92"/>
  <c r="S1222" i="92"/>
  <c r="S1391" i="92"/>
  <c r="S1286" i="92"/>
  <c r="S606" i="92"/>
  <c r="S135" i="92"/>
  <c r="S1022" i="92"/>
  <c r="S1341" i="92"/>
  <c r="S1023" i="92"/>
  <c r="S407" i="92"/>
  <c r="S1392" i="92"/>
  <c r="S384" i="92"/>
  <c r="S225" i="92"/>
  <c r="S1393" i="92"/>
  <c r="S1287" i="92"/>
  <c r="S446" i="92"/>
  <c r="S459" i="92"/>
  <c r="S146" i="92"/>
  <c r="S756" i="92"/>
  <c r="S583" i="92"/>
  <c r="S391" i="92"/>
  <c r="S38" i="92"/>
  <c r="S1342" i="92"/>
  <c r="S784" i="92"/>
  <c r="S1069" i="92"/>
  <c r="S276" i="92"/>
  <c r="S867" i="92"/>
  <c r="S310" i="92"/>
  <c r="S868" i="92"/>
  <c r="S1163" i="92"/>
  <c r="S466" i="92"/>
  <c r="S814" i="92"/>
  <c r="S198" i="92"/>
  <c r="S477" i="92"/>
  <c r="S270" i="92"/>
  <c r="S336" i="92"/>
  <c r="S333" i="92"/>
  <c r="S1070" i="92"/>
  <c r="S1118" i="92"/>
  <c r="S4" i="92"/>
  <c r="S165" i="92"/>
  <c r="S1071" i="92"/>
  <c r="S670" i="92"/>
  <c r="S710" i="92"/>
  <c r="S1394" i="92"/>
  <c r="S1395" i="92"/>
  <c r="S1072" i="92"/>
  <c r="S959" i="92"/>
  <c r="S1024" i="92"/>
  <c r="S1025" i="92"/>
  <c r="S1343" i="92"/>
  <c r="S1223" i="92"/>
  <c r="S622" i="92"/>
  <c r="S1344" i="92"/>
  <c r="S21" i="92"/>
  <c r="S960" i="92"/>
  <c r="S1164" i="92"/>
  <c r="S897" i="92"/>
  <c r="S539" i="92"/>
  <c r="S1345" i="92"/>
  <c r="S1396" i="92"/>
  <c r="S1288" i="92"/>
  <c r="S240" i="92"/>
  <c r="S467" i="92"/>
  <c r="S757" i="92"/>
  <c r="U1253" i="92"/>
  <c r="U358" i="92"/>
  <c r="U1188" i="92"/>
  <c r="U1367" i="92"/>
  <c r="U130" i="92"/>
  <c r="U197" i="92"/>
  <c r="U829" i="92"/>
  <c r="U629" i="92"/>
  <c r="U590" i="92"/>
  <c r="U911" i="92"/>
  <c r="U775" i="92"/>
  <c r="U945" i="92"/>
  <c r="U972" i="92"/>
  <c r="U946" i="92"/>
  <c r="U799" i="92"/>
  <c r="U1189" i="92"/>
  <c r="U1088" i="92"/>
  <c r="U1046" i="92"/>
  <c r="U1312" i="92"/>
  <c r="U1254" i="92"/>
  <c r="U332" i="92"/>
  <c r="U614" i="92"/>
  <c r="U64" i="92"/>
  <c r="U34" i="92"/>
  <c r="U53" i="92"/>
  <c r="U1190" i="92"/>
  <c r="U91" i="92"/>
  <c r="U581" i="92"/>
  <c r="U190" i="92"/>
  <c r="U533" i="92"/>
  <c r="U1191" i="92"/>
  <c r="U1255" i="92"/>
  <c r="U947" i="92"/>
  <c r="U480" i="92"/>
  <c r="U642" i="92"/>
  <c r="U886" i="92"/>
  <c r="U1192" i="92"/>
  <c r="U887" i="92"/>
  <c r="U1193" i="92"/>
  <c r="U1007" i="92"/>
  <c r="U1368" i="92"/>
  <c r="U854" i="92"/>
  <c r="U492" i="92"/>
  <c r="U275" i="92"/>
  <c r="U1089" i="92"/>
  <c r="U308" i="92"/>
  <c r="U1256" i="92"/>
  <c r="U800" i="92"/>
  <c r="U1313" i="92"/>
  <c r="U497" i="92"/>
  <c r="U1149" i="92"/>
  <c r="U269" i="92"/>
  <c r="U830" i="92"/>
  <c r="U1047" i="92"/>
  <c r="U56" i="92"/>
  <c r="U247" i="92"/>
  <c r="U663" i="92"/>
  <c r="U746" i="92"/>
  <c r="U831" i="92"/>
  <c r="U228" i="92"/>
  <c r="U1048" i="92"/>
  <c r="U1090" i="92"/>
  <c r="U700" i="92"/>
  <c r="U88" i="92"/>
  <c r="U1257" i="92"/>
  <c r="U1049" i="92"/>
  <c r="U912" i="92"/>
  <c r="U1150" i="92"/>
  <c r="U309" i="92"/>
  <c r="U1008" i="92"/>
  <c r="U913" i="92"/>
  <c r="U1369" i="92"/>
  <c r="U1194" i="92"/>
  <c r="U747" i="92"/>
  <c r="U1314" i="92"/>
  <c r="U1050" i="92"/>
  <c r="U260" i="92"/>
  <c r="U173" i="92"/>
  <c r="U1258" i="92"/>
  <c r="U1051" i="92"/>
  <c r="U1259" i="92"/>
  <c r="U776" i="92"/>
  <c r="U683" i="92"/>
  <c r="U426" i="92"/>
  <c r="U1091" i="92"/>
  <c r="U1151" i="92"/>
  <c r="U1195" i="92"/>
  <c r="U948" i="92"/>
  <c r="U194" i="92"/>
  <c r="U701" i="92"/>
  <c r="U372" i="92"/>
  <c r="U724" i="92"/>
  <c r="U343" i="92"/>
  <c r="U411" i="92"/>
  <c r="U534" i="92"/>
  <c r="U1196" i="92"/>
  <c r="U427" i="92"/>
  <c r="U777" i="92"/>
  <c r="U914" i="92"/>
  <c r="U1009" i="92"/>
  <c r="U137" i="92"/>
  <c r="U1197" i="92"/>
  <c r="U291" i="92"/>
  <c r="U472" i="92"/>
  <c r="U1092" i="92"/>
  <c r="U1260" i="92"/>
  <c r="U664" i="92"/>
  <c r="U725" i="92"/>
  <c r="U615" i="92"/>
  <c r="U535" i="92"/>
  <c r="U1093" i="92"/>
  <c r="U748" i="92"/>
  <c r="U949" i="92"/>
  <c r="U1315" i="92"/>
  <c r="U665" i="92"/>
  <c r="U14" i="92"/>
  <c r="U201" i="92"/>
  <c r="U1261" i="92"/>
  <c r="U188" i="92"/>
  <c r="U421" i="92"/>
  <c r="U1316" i="92"/>
  <c r="U1262" i="92"/>
  <c r="U643" i="92"/>
  <c r="U915" i="92"/>
  <c r="U453" i="92"/>
  <c r="U644" i="92"/>
  <c r="U973" i="92"/>
  <c r="U726" i="92"/>
  <c r="U1317" i="92"/>
  <c r="U1198" i="92"/>
  <c r="U684" i="92"/>
  <c r="U493" i="92"/>
  <c r="U749" i="92"/>
  <c r="U727" i="92"/>
  <c r="U1199" i="92"/>
  <c r="U381" i="92"/>
  <c r="U105" i="92"/>
  <c r="U616" i="92"/>
  <c r="U801" i="92"/>
  <c r="U1200" i="92"/>
  <c r="U522" i="92"/>
  <c r="U888" i="92"/>
  <c r="U121" i="92"/>
  <c r="U299" i="92"/>
  <c r="U412" i="92"/>
  <c r="U702" i="92"/>
  <c r="U1010" i="92"/>
  <c r="U916" i="92"/>
  <c r="U1011" i="92"/>
  <c r="U1052" i="92"/>
  <c r="U728" i="92"/>
  <c r="U1012" i="92"/>
  <c r="U802" i="92"/>
  <c r="U422" i="92"/>
  <c r="U729" i="92"/>
  <c r="U645" i="92"/>
  <c r="U1263" i="92"/>
  <c r="U359" i="92"/>
  <c r="U428" i="92"/>
  <c r="U523" i="92"/>
  <c r="U750" i="92"/>
  <c r="U1201" i="92"/>
  <c r="U180" i="92"/>
  <c r="U803" i="92"/>
  <c r="U703" i="92"/>
  <c r="U591" i="92"/>
  <c r="U1094" i="92"/>
  <c r="U1013" i="92"/>
  <c r="U730" i="92"/>
  <c r="U481" i="92"/>
  <c r="U804" i="92"/>
  <c r="U1014" i="92"/>
  <c r="U889" i="92"/>
  <c r="U1264" i="92"/>
  <c r="U1095" i="92"/>
  <c r="U751" i="92"/>
  <c r="U832" i="92"/>
  <c r="U917" i="92"/>
  <c r="U855" i="92"/>
  <c r="U890" i="92"/>
  <c r="U805" i="92"/>
  <c r="U646" i="92"/>
  <c r="U413" i="92"/>
  <c r="U283" i="92"/>
  <c r="U573" i="92"/>
  <c r="U1370" i="92"/>
  <c r="U1096" i="92"/>
  <c r="U5" i="92"/>
  <c r="U950" i="92"/>
  <c r="U1318" i="92"/>
  <c r="U315" i="92"/>
  <c r="U1152" i="92"/>
  <c r="U1053" i="92"/>
  <c r="U617" i="92"/>
  <c r="U150" i="92"/>
  <c r="U704" i="92"/>
  <c r="U1054" i="92"/>
  <c r="U429" i="92"/>
  <c r="U68" i="92"/>
  <c r="U1055" i="92"/>
  <c r="U482" i="92"/>
  <c r="U974" i="92"/>
  <c r="U975" i="92"/>
  <c r="U731" i="92"/>
  <c r="U891" i="92"/>
  <c r="U951" i="92"/>
  <c r="U806" i="92"/>
  <c r="U398" i="92"/>
  <c r="U952" i="92"/>
  <c r="U350" i="92"/>
  <c r="U69" i="92"/>
  <c r="U1097" i="92"/>
  <c r="U1056" i="92"/>
  <c r="U1153" i="92"/>
  <c r="U405" i="92"/>
  <c r="U953" i="92"/>
  <c r="U976" i="92"/>
  <c r="U292" i="92"/>
  <c r="U1202" i="92"/>
  <c r="U465" i="92"/>
  <c r="U1203" i="92"/>
  <c r="U752" i="92"/>
  <c r="U101" i="92"/>
  <c r="U602" i="92"/>
  <c r="U335" i="92"/>
  <c r="U287" i="92"/>
  <c r="U1098" i="92"/>
  <c r="U666" i="92"/>
  <c r="U297" i="92"/>
  <c r="U1015" i="92"/>
  <c r="U954" i="92"/>
  <c r="U977" i="92"/>
  <c r="U1371" i="92"/>
  <c r="U667" i="92"/>
  <c r="U1099" i="92"/>
  <c r="U199" i="92"/>
  <c r="U1100" i="92"/>
  <c r="U1265" i="92"/>
  <c r="U117" i="92"/>
  <c r="U1319" i="92"/>
  <c r="U1204" i="92"/>
  <c r="U1057" i="92"/>
  <c r="U807" i="92"/>
  <c r="U1016" i="92"/>
  <c r="U436" i="92"/>
  <c r="U110" i="92"/>
  <c r="U300" i="92"/>
  <c r="U918" i="92"/>
  <c r="U284" i="92"/>
  <c r="U1320" i="92"/>
  <c r="U1154" i="92"/>
  <c r="U978" i="92"/>
  <c r="U856" i="92"/>
  <c r="U115" i="92"/>
  <c r="U778" i="92"/>
  <c r="U979" i="92"/>
  <c r="U732" i="92"/>
  <c r="U551" i="92"/>
  <c r="U1372" i="92"/>
  <c r="U1373" i="92"/>
  <c r="U808" i="92"/>
  <c r="U229" i="92"/>
  <c r="U919" i="92"/>
  <c r="U1321" i="92"/>
  <c r="U1155" i="92"/>
  <c r="U833" i="92"/>
  <c r="U293" i="92"/>
  <c r="U1205" i="92"/>
  <c r="U1101" i="92"/>
  <c r="U320" i="92"/>
  <c r="U1058" i="92"/>
  <c r="U1322" i="92"/>
  <c r="U834" i="92"/>
  <c r="U1323" i="92"/>
  <c r="U536" i="92"/>
  <c r="U303" i="92"/>
  <c r="U668" i="92"/>
  <c r="U1102" i="92"/>
  <c r="U980" i="92"/>
  <c r="U1374" i="92"/>
  <c r="U443" i="92"/>
  <c r="U248" i="92"/>
  <c r="U753" i="92"/>
  <c r="U779" i="92"/>
  <c r="U387" i="92"/>
  <c r="U294" i="92"/>
  <c r="U892" i="92"/>
  <c r="U1375" i="92"/>
  <c r="U1103" i="92"/>
  <c r="U230" i="92"/>
  <c r="U592" i="92"/>
  <c r="U454" i="92"/>
  <c r="U705" i="92"/>
  <c r="U981" i="92"/>
  <c r="U388" i="92"/>
  <c r="U1017" i="92"/>
  <c r="U430" i="92"/>
  <c r="U920" i="92"/>
  <c r="U1324" i="92"/>
  <c r="U1059" i="92"/>
  <c r="U367" i="92"/>
  <c r="U494" i="92"/>
  <c r="U552" i="92"/>
  <c r="U1104" i="92"/>
  <c r="U360" i="92"/>
  <c r="U285" i="92"/>
  <c r="U566" i="92"/>
  <c r="U32" i="92"/>
  <c r="U1325" i="92"/>
  <c r="U1105" i="92"/>
  <c r="U508" i="92"/>
  <c r="U780" i="92"/>
  <c r="U921" i="92"/>
  <c r="U1266" i="92"/>
  <c r="U647" i="92"/>
  <c r="U1106" i="92"/>
  <c r="U567" i="92"/>
  <c r="U98" i="92"/>
  <c r="U733" i="92"/>
  <c r="U382" i="92"/>
  <c r="U754" i="92"/>
  <c r="U224" i="92"/>
  <c r="U509" i="92"/>
  <c r="U1206" i="92"/>
  <c r="U373" i="92"/>
  <c r="U1107" i="92"/>
  <c r="U1207" i="92"/>
  <c r="U406" i="92"/>
  <c r="U1208" i="92"/>
  <c r="U374" i="92"/>
  <c r="U60" i="92"/>
  <c r="U1060" i="92"/>
  <c r="U982" i="92"/>
  <c r="U304" i="92"/>
  <c r="U983" i="92"/>
  <c r="U45" i="92"/>
  <c r="U80" i="92"/>
  <c r="U28" i="92"/>
  <c r="U25" i="92"/>
  <c r="U316" i="92"/>
  <c r="U414" i="92"/>
  <c r="U431" i="92"/>
  <c r="U1267" i="92"/>
  <c r="U1156" i="92"/>
  <c r="U553" i="92"/>
  <c r="U57" i="92"/>
  <c r="U618" i="92"/>
  <c r="U104" i="92"/>
  <c r="U706" i="92"/>
  <c r="U857" i="92"/>
  <c r="U554" i="92"/>
  <c r="U1268" i="92"/>
  <c r="U858" i="92"/>
  <c r="U65" i="92"/>
  <c r="U483" i="92"/>
  <c r="U1061" i="92"/>
  <c r="U444" i="92"/>
  <c r="U685" i="92"/>
  <c r="U1108" i="92"/>
  <c r="U809" i="92"/>
  <c r="U114" i="92"/>
  <c r="U84" i="92"/>
  <c r="U74" i="92"/>
  <c r="U142" i="92"/>
  <c r="U686" i="92"/>
  <c r="U1109" i="92"/>
  <c r="U1269" i="92"/>
  <c r="U128" i="92"/>
  <c r="U1157" i="92"/>
  <c r="U555" i="92"/>
  <c r="U432" i="92"/>
  <c r="U859" i="92"/>
  <c r="U1158" i="92"/>
  <c r="U253" i="92"/>
  <c r="U1110" i="92"/>
  <c r="U893" i="92"/>
  <c r="U288" i="92"/>
  <c r="U781" i="92"/>
  <c r="U289" i="92"/>
  <c r="U1270" i="92"/>
  <c r="U1326" i="92"/>
  <c r="U22" i="92"/>
  <c r="U1271" i="92"/>
  <c r="U860" i="92"/>
  <c r="U77" i="92"/>
  <c r="U118" i="92"/>
  <c r="U707" i="92"/>
  <c r="U1209" i="92"/>
  <c r="U375" i="92"/>
  <c r="U361" i="92"/>
  <c r="U1327" i="92"/>
  <c r="U603" i="92"/>
  <c r="U251" i="92"/>
  <c r="U286" i="92"/>
  <c r="U955" i="92"/>
  <c r="U630" i="92"/>
  <c r="U1210" i="92"/>
  <c r="U1272" i="92"/>
  <c r="U92" i="92"/>
  <c r="U922" i="92"/>
  <c r="U66" i="92"/>
  <c r="U82" i="92"/>
  <c r="U157" i="92"/>
  <c r="U648" i="92"/>
  <c r="U894" i="92"/>
  <c r="U782" i="92"/>
  <c r="U835" i="92"/>
  <c r="U810" i="92"/>
  <c r="U344" i="92"/>
  <c r="U187" i="92"/>
  <c r="U1211" i="92"/>
  <c r="U861" i="92"/>
  <c r="U510" i="92"/>
  <c r="U133" i="92"/>
  <c r="U473" i="92"/>
  <c r="U266" i="92"/>
  <c r="U1273" i="92"/>
  <c r="U708" i="92"/>
  <c r="U582" i="92"/>
  <c r="U836" i="92"/>
  <c r="U619" i="92"/>
  <c r="U604" i="92"/>
  <c r="U631" i="92"/>
  <c r="U862" i="92"/>
  <c r="U1212" i="92"/>
  <c r="U734" i="92"/>
  <c r="U368" i="92"/>
  <c r="U1062" i="92"/>
  <c r="U1111" i="92"/>
  <c r="U144" i="92"/>
  <c r="U13" i="92"/>
  <c r="U153" i="92"/>
  <c r="U1274" i="92"/>
  <c r="U568" i="92"/>
  <c r="U1018" i="92"/>
  <c r="U1275" i="92"/>
  <c r="U1328" i="92"/>
  <c r="U1159" i="92"/>
  <c r="U1112" i="92"/>
  <c r="U524" i="92"/>
  <c r="U556" i="92"/>
  <c r="U1329" i="92"/>
  <c r="U632" i="92"/>
  <c r="U537" i="92"/>
  <c r="U1063" i="92"/>
  <c r="U956" i="92"/>
  <c r="U1213" i="92"/>
  <c r="U346" i="92"/>
  <c r="U1276" i="92"/>
  <c r="U1277" i="92"/>
  <c r="U984" i="92"/>
  <c r="U1064" i="92"/>
  <c r="U605" i="92"/>
  <c r="U957" i="92"/>
  <c r="U783" i="92"/>
  <c r="U985" i="92"/>
  <c r="U383" i="92"/>
  <c r="U1160" i="92"/>
  <c r="U423" i="92"/>
  <c r="U1278" i="92"/>
  <c r="U837" i="92"/>
  <c r="U1376" i="92"/>
  <c r="U353" i="92"/>
  <c r="U495" i="92"/>
  <c r="U525" i="92"/>
  <c r="U474" i="92"/>
  <c r="U1279" i="92"/>
  <c r="U437" i="92"/>
  <c r="U620" i="92"/>
  <c r="U498" i="92"/>
  <c r="U182" i="92"/>
  <c r="U1330" i="92"/>
  <c r="U52" i="92"/>
  <c r="U71" i="92"/>
  <c r="U475" i="92"/>
  <c r="U538" i="92"/>
  <c r="U351" i="92"/>
  <c r="U526" i="92"/>
  <c r="U44" i="92"/>
  <c r="U15" i="92"/>
  <c r="U1280" i="92"/>
  <c r="U1331" i="92"/>
  <c r="U1113" i="92"/>
  <c r="U31" i="92"/>
  <c r="U709" i="92"/>
  <c r="U122" i="92"/>
  <c r="U1332" i="92"/>
  <c r="U687" i="92"/>
  <c r="U389" i="92"/>
  <c r="U354" i="92"/>
  <c r="U1214" i="92"/>
  <c r="U171" i="92"/>
  <c r="U1281" i="92"/>
  <c r="U1215" i="92"/>
  <c r="U511" i="92"/>
  <c r="U95" i="92"/>
  <c r="U50" i="92"/>
  <c r="U1333" i="92"/>
  <c r="U863" i="92"/>
  <c r="U864" i="92"/>
  <c r="U1377" i="92"/>
  <c r="U633" i="92"/>
  <c r="U1216" i="92"/>
  <c r="U1334" i="92"/>
  <c r="U688" i="92"/>
  <c r="U484" i="92"/>
  <c r="U126" i="92"/>
  <c r="U390" i="92"/>
  <c r="U72" i="92"/>
  <c r="U1335" i="92"/>
  <c r="U327" i="92"/>
  <c r="U499" i="92"/>
  <c r="U1114" i="92"/>
  <c r="U1115" i="92"/>
  <c r="U593" i="92"/>
  <c r="U355" i="92"/>
  <c r="U3" i="92"/>
  <c r="U986" i="92"/>
  <c r="U1161" i="92"/>
  <c r="U1282" i="92"/>
  <c r="U1378" i="92"/>
  <c r="U424" i="92"/>
  <c r="U254" i="92"/>
  <c r="U669" i="92"/>
  <c r="U649" i="92"/>
  <c r="U735" i="92"/>
  <c r="U1379" i="92"/>
  <c r="U1217" i="92"/>
  <c r="U1065" i="92"/>
  <c r="U1380" i="92"/>
  <c r="U356" i="92"/>
  <c r="U557" i="92"/>
  <c r="U1381" i="92"/>
  <c r="U1218" i="92"/>
  <c r="U239" i="92"/>
  <c r="U1336" i="92"/>
  <c r="U261" i="92"/>
  <c r="U923" i="92"/>
  <c r="U634" i="92"/>
  <c r="U220" i="92"/>
  <c r="U1019" i="92"/>
  <c r="U811" i="92"/>
  <c r="U1116" i="92"/>
  <c r="U476" i="92"/>
  <c r="U895" i="92"/>
  <c r="U755" i="92"/>
  <c r="U987" i="92"/>
  <c r="U154" i="92"/>
  <c r="U865" i="92"/>
  <c r="U924" i="92"/>
  <c r="U958" i="92"/>
  <c r="U1162" i="92"/>
  <c r="U399" i="92"/>
  <c r="U12" i="92"/>
  <c r="U1337" i="92"/>
  <c r="U866" i="92"/>
  <c r="U812" i="92"/>
  <c r="U1219" i="92"/>
  <c r="U1066" i="92"/>
  <c r="U1338" i="92"/>
  <c r="U1283" i="92"/>
  <c r="U174" i="92"/>
  <c r="U134" i="92"/>
  <c r="U736" i="92"/>
  <c r="U569" i="92"/>
  <c r="U896" i="92"/>
  <c r="U1382" i="92"/>
  <c r="U988" i="92"/>
  <c r="U500" i="92"/>
  <c r="U1284" i="92"/>
  <c r="U925" i="92"/>
  <c r="U1285" i="92"/>
  <c r="U1383" i="92"/>
  <c r="U1220" i="92"/>
  <c r="U1384" i="92"/>
  <c r="U737" i="92"/>
  <c r="U1020" i="92"/>
  <c r="U1385" i="92"/>
  <c r="U376" i="92"/>
  <c r="U813" i="92"/>
  <c r="U527" i="92"/>
  <c r="U926" i="92"/>
  <c r="U1221" i="92"/>
  <c r="U1386" i="92"/>
  <c r="U1387" i="92"/>
  <c r="U1067" i="92"/>
  <c r="U445" i="92"/>
  <c r="U1068" i="92"/>
  <c r="U1388" i="92"/>
  <c r="U621" i="92"/>
  <c r="U1021" i="92"/>
  <c r="U1117" i="92"/>
  <c r="U1389" i="92"/>
  <c r="U1390" i="92"/>
  <c r="U1339" i="92"/>
  <c r="U1340" i="92"/>
  <c r="U425" i="92"/>
  <c r="U41" i="92"/>
  <c r="U1222" i="92"/>
  <c r="U1391" i="92"/>
  <c r="U1286" i="92"/>
  <c r="U606" i="92"/>
  <c r="U135" i="92"/>
  <c r="U1022" i="92"/>
  <c r="U1341" i="92"/>
  <c r="U1023" i="92"/>
  <c r="U407" i="92"/>
  <c r="U1392" i="92"/>
  <c r="U384" i="92"/>
  <c r="U225" i="92"/>
  <c r="U1393" i="92"/>
  <c r="U1287" i="92"/>
  <c r="U446" i="92"/>
  <c r="U459" i="92"/>
  <c r="U146" i="92"/>
  <c r="U756" i="92"/>
  <c r="U583" i="92"/>
  <c r="U391" i="92"/>
  <c r="U38" i="92"/>
  <c r="U1342" i="92"/>
  <c r="U784" i="92"/>
  <c r="U1069" i="92"/>
  <c r="U276" i="92"/>
  <c r="U867" i="92"/>
  <c r="U310" i="92"/>
  <c r="U868" i="92"/>
  <c r="U1163" i="92"/>
  <c r="U466" i="92"/>
  <c r="U814" i="92"/>
  <c r="U198" i="92"/>
  <c r="U477" i="92"/>
  <c r="U270" i="92"/>
  <c r="U336" i="92"/>
  <c r="U333" i="92"/>
  <c r="U1070" i="92"/>
  <c r="U1118" i="92"/>
  <c r="U4" i="92"/>
  <c r="U165" i="92"/>
  <c r="U1071" i="92"/>
  <c r="U670" i="92"/>
  <c r="U710" i="92"/>
  <c r="U1394" i="92"/>
  <c r="U1395" i="92"/>
  <c r="U1072" i="92"/>
  <c r="U959" i="92"/>
  <c r="U1024" i="92"/>
  <c r="U1025" i="92"/>
  <c r="U1343" i="92"/>
  <c r="U1223" i="92"/>
  <c r="U622" i="92"/>
  <c r="U1344" i="92"/>
  <c r="U21" i="92"/>
  <c r="U960" i="92"/>
  <c r="U1164" i="92"/>
  <c r="U897" i="92"/>
  <c r="U539" i="92"/>
  <c r="U1345" i="92"/>
  <c r="U1396" i="92"/>
  <c r="U1288" i="92"/>
  <c r="U240" i="92"/>
  <c r="U467" i="92"/>
  <c r="U757" i="92"/>
  <c r="W1253" i="92"/>
  <c r="W358" i="92"/>
  <c r="W1188" i="92"/>
  <c r="W1367" i="92"/>
  <c r="W130" i="92"/>
  <c r="W197" i="92"/>
  <c r="W829" i="92"/>
  <c r="W629" i="92"/>
  <c r="W590" i="92"/>
  <c r="W911" i="92"/>
  <c r="W775" i="92"/>
  <c r="W945" i="92"/>
  <c r="W972" i="92"/>
  <c r="W946" i="92"/>
  <c r="W799" i="92"/>
  <c r="W1189" i="92"/>
  <c r="W1088" i="92"/>
  <c r="W1046" i="92"/>
  <c r="W1312" i="92"/>
  <c r="W1254" i="92"/>
  <c r="W332" i="92"/>
  <c r="W614" i="92"/>
  <c r="W64" i="92"/>
  <c r="W34" i="92"/>
  <c r="W53" i="92"/>
  <c r="W1190" i="92"/>
  <c r="W91" i="92"/>
  <c r="W581" i="92"/>
  <c r="W190" i="92"/>
  <c r="W533" i="92"/>
  <c r="W1191" i="92"/>
  <c r="W1255" i="92"/>
  <c r="W947" i="92"/>
  <c r="W480" i="92"/>
  <c r="W642" i="92"/>
  <c r="W886" i="92"/>
  <c r="W1192" i="92"/>
  <c r="W887" i="92"/>
  <c r="W1193" i="92"/>
  <c r="W1007" i="92"/>
  <c r="W1368" i="92"/>
  <c r="W854" i="92"/>
  <c r="W492" i="92"/>
  <c r="W275" i="92"/>
  <c r="W1089" i="92"/>
  <c r="W308" i="92"/>
  <c r="W1256" i="92"/>
  <c r="W800" i="92"/>
  <c r="W1313" i="92"/>
  <c r="W497" i="92"/>
  <c r="W1149" i="92"/>
  <c r="W269" i="92"/>
  <c r="W830" i="92"/>
  <c r="W1047" i="92"/>
  <c r="W56" i="92"/>
  <c r="W247" i="92"/>
  <c r="W663" i="92"/>
  <c r="W746" i="92"/>
  <c r="W831" i="92"/>
  <c r="W228" i="92"/>
  <c r="W1048" i="92"/>
  <c r="W1090" i="92"/>
  <c r="W700" i="92"/>
  <c r="W88" i="92"/>
  <c r="W1257" i="92"/>
  <c r="W1049" i="92"/>
  <c r="W912" i="92"/>
  <c r="W1150" i="92"/>
  <c r="W309" i="92"/>
  <c r="W1008" i="92"/>
  <c r="W913" i="92"/>
  <c r="W1369" i="92"/>
  <c r="W1194" i="92"/>
  <c r="W747" i="92"/>
  <c r="W1314" i="92"/>
  <c r="W1050" i="92"/>
  <c r="W260" i="92"/>
  <c r="W173" i="92"/>
  <c r="W1258" i="92"/>
  <c r="W1051" i="92"/>
  <c r="W1259" i="92"/>
  <c r="W776" i="92"/>
  <c r="W683" i="92"/>
  <c r="W426" i="92"/>
  <c r="W1091" i="92"/>
  <c r="W1151" i="92"/>
  <c r="W1195" i="92"/>
  <c r="W948" i="92"/>
  <c r="W194" i="92"/>
  <c r="W701" i="92"/>
  <c r="W372" i="92"/>
  <c r="W724" i="92"/>
  <c r="W343" i="92"/>
  <c r="W411" i="92"/>
  <c r="W534" i="92"/>
  <c r="W1196" i="92"/>
  <c r="W427" i="92"/>
  <c r="W777" i="92"/>
  <c r="W914" i="92"/>
  <c r="W1009" i="92"/>
  <c r="W137" i="92"/>
  <c r="W1197" i="92"/>
  <c r="W291" i="92"/>
  <c r="W472" i="92"/>
  <c r="W1092" i="92"/>
  <c r="W1260" i="92"/>
  <c r="W664" i="92"/>
  <c r="W725" i="92"/>
  <c r="W615" i="92"/>
  <c r="W535" i="92"/>
  <c r="W1093" i="92"/>
  <c r="W748" i="92"/>
  <c r="W949" i="92"/>
  <c r="W1315" i="92"/>
  <c r="W665" i="92"/>
  <c r="W14" i="92"/>
  <c r="W201" i="92"/>
  <c r="W1261" i="92"/>
  <c r="W188" i="92"/>
  <c r="W421" i="92"/>
  <c r="W1316" i="92"/>
  <c r="W1262" i="92"/>
  <c r="W643" i="92"/>
  <c r="W915" i="92"/>
  <c r="W453" i="92"/>
  <c r="W644" i="92"/>
  <c r="W973" i="92"/>
  <c r="W726" i="92"/>
  <c r="W1317" i="92"/>
  <c r="W1198" i="92"/>
  <c r="W684" i="92"/>
  <c r="W493" i="92"/>
  <c r="W749" i="92"/>
  <c r="W727" i="92"/>
  <c r="W1199" i="92"/>
  <c r="W381" i="92"/>
  <c r="W105" i="92"/>
  <c r="W616" i="92"/>
  <c r="W801" i="92"/>
  <c r="W1200" i="92"/>
  <c r="W522" i="92"/>
  <c r="W888" i="92"/>
  <c r="W121" i="92"/>
  <c r="W299" i="92"/>
  <c r="W412" i="92"/>
  <c r="W702" i="92"/>
  <c r="W1010" i="92"/>
  <c r="W916" i="92"/>
  <c r="W1011" i="92"/>
  <c r="W1052" i="92"/>
  <c r="W728" i="92"/>
  <c r="W1012" i="92"/>
  <c r="W802" i="92"/>
  <c r="W422" i="92"/>
  <c r="W729" i="92"/>
  <c r="W645" i="92"/>
  <c r="W1263" i="92"/>
  <c r="W359" i="92"/>
  <c r="W428" i="92"/>
  <c r="W523" i="92"/>
  <c r="W750" i="92"/>
  <c r="W1201" i="92"/>
  <c r="W180" i="92"/>
  <c r="W803" i="92"/>
  <c r="W703" i="92"/>
  <c r="W591" i="92"/>
  <c r="W1094" i="92"/>
  <c r="W1013" i="92"/>
  <c r="W730" i="92"/>
  <c r="W481" i="92"/>
  <c r="W804" i="92"/>
  <c r="W1014" i="92"/>
  <c r="W889" i="92"/>
  <c r="W1264" i="92"/>
  <c r="W1095" i="92"/>
  <c r="W751" i="92"/>
  <c r="W832" i="92"/>
  <c r="W917" i="92"/>
  <c r="W855" i="92"/>
  <c r="W890" i="92"/>
  <c r="W805" i="92"/>
  <c r="W646" i="92"/>
  <c r="W413" i="92"/>
  <c r="W283" i="92"/>
  <c r="W573" i="92"/>
  <c r="W1370" i="92"/>
  <c r="W1096" i="92"/>
  <c r="W5" i="92"/>
  <c r="W950" i="92"/>
  <c r="W1318" i="92"/>
  <c r="W315" i="92"/>
  <c r="W1152" i="92"/>
  <c r="W1053" i="92"/>
  <c r="W617" i="92"/>
  <c r="W150" i="92"/>
  <c r="W704" i="92"/>
  <c r="W1054" i="92"/>
  <c r="W429" i="92"/>
  <c r="W68" i="92"/>
  <c r="W1055" i="92"/>
  <c r="W482" i="92"/>
  <c r="W974" i="92"/>
  <c r="W975" i="92"/>
  <c r="W731" i="92"/>
  <c r="W891" i="92"/>
  <c r="W951" i="92"/>
  <c r="W806" i="92"/>
  <c r="W398" i="92"/>
  <c r="W952" i="92"/>
  <c r="W350" i="92"/>
  <c r="W69" i="92"/>
  <c r="W1097" i="92"/>
  <c r="W1056" i="92"/>
  <c r="W1153" i="92"/>
  <c r="W405" i="92"/>
  <c r="W953" i="92"/>
  <c r="W976" i="92"/>
  <c r="W292" i="92"/>
  <c r="W1202" i="92"/>
  <c r="W465" i="92"/>
  <c r="W1203" i="92"/>
  <c r="W752" i="92"/>
  <c r="W101" i="92"/>
  <c r="W602" i="92"/>
  <c r="W335" i="92"/>
  <c r="W287" i="92"/>
  <c r="W1098" i="92"/>
  <c r="W666" i="92"/>
  <c r="W297" i="92"/>
  <c r="W1015" i="92"/>
  <c r="W954" i="92"/>
  <c r="W977" i="92"/>
  <c r="W1371" i="92"/>
  <c r="W667" i="92"/>
  <c r="W1099" i="92"/>
  <c r="W199" i="92"/>
  <c r="W1100" i="92"/>
  <c r="W1265" i="92"/>
  <c r="W117" i="92"/>
  <c r="W1319" i="92"/>
  <c r="W1204" i="92"/>
  <c r="W1057" i="92"/>
  <c r="W807" i="92"/>
  <c r="W1016" i="92"/>
  <c r="W436" i="92"/>
  <c r="W110" i="92"/>
  <c r="W300" i="92"/>
  <c r="W918" i="92"/>
  <c r="W284" i="92"/>
  <c r="W1320" i="92"/>
  <c r="W1154" i="92"/>
  <c r="W978" i="92"/>
  <c r="W856" i="92"/>
  <c r="W115" i="92"/>
  <c r="W778" i="92"/>
  <c r="W979" i="92"/>
  <c r="W732" i="92"/>
  <c r="W551" i="92"/>
  <c r="W1372" i="92"/>
  <c r="W1373" i="92"/>
  <c r="W808" i="92"/>
  <c r="W229" i="92"/>
  <c r="W919" i="92"/>
  <c r="W1321" i="92"/>
  <c r="W1155" i="92"/>
  <c r="W833" i="92"/>
  <c r="W293" i="92"/>
  <c r="W1205" i="92"/>
  <c r="W1101" i="92"/>
  <c r="W320" i="92"/>
  <c r="W1058" i="92"/>
  <c r="W1322" i="92"/>
  <c r="W834" i="92"/>
  <c r="W1323" i="92"/>
  <c r="W536" i="92"/>
  <c r="W303" i="92"/>
  <c r="W668" i="92"/>
  <c r="W1102" i="92"/>
  <c r="W980" i="92"/>
  <c r="W1374" i="92"/>
  <c r="W443" i="92"/>
  <c r="W248" i="92"/>
  <c r="W753" i="92"/>
  <c r="W779" i="92"/>
  <c r="W387" i="92"/>
  <c r="W294" i="92"/>
  <c r="W892" i="92"/>
  <c r="W1375" i="92"/>
  <c r="W1103" i="92"/>
  <c r="W230" i="92"/>
  <c r="W592" i="92"/>
  <c r="W454" i="92"/>
  <c r="W705" i="92"/>
  <c r="W981" i="92"/>
  <c r="W388" i="92"/>
  <c r="W1017" i="92"/>
  <c r="W430" i="92"/>
  <c r="W920" i="92"/>
  <c r="W1324" i="92"/>
  <c r="W1059" i="92"/>
  <c r="W367" i="92"/>
  <c r="W494" i="92"/>
  <c r="W552" i="92"/>
  <c r="W1104" i="92"/>
  <c r="W360" i="92"/>
  <c r="W285" i="92"/>
  <c r="W566" i="92"/>
  <c r="W32" i="92"/>
  <c r="W1325" i="92"/>
  <c r="W1105" i="92"/>
  <c r="W508" i="92"/>
  <c r="W780" i="92"/>
  <c r="W921" i="92"/>
  <c r="W1266" i="92"/>
  <c r="W647" i="92"/>
  <c r="W1106" i="92"/>
  <c r="W567" i="92"/>
  <c r="W98" i="92"/>
  <c r="W733" i="92"/>
  <c r="W382" i="92"/>
  <c r="W754" i="92"/>
  <c r="W224" i="92"/>
  <c r="W509" i="92"/>
  <c r="W1206" i="92"/>
  <c r="W373" i="92"/>
  <c r="W1107" i="92"/>
  <c r="W1207" i="92"/>
  <c r="W406" i="92"/>
  <c r="W1208" i="92"/>
  <c r="W374" i="92"/>
  <c r="W60" i="92"/>
  <c r="W1060" i="92"/>
  <c r="W982" i="92"/>
  <c r="W304" i="92"/>
  <c r="W983" i="92"/>
  <c r="W45" i="92"/>
  <c r="W80" i="92"/>
  <c r="W28" i="92"/>
  <c r="W25" i="92"/>
  <c r="W316" i="92"/>
  <c r="W414" i="92"/>
  <c r="W431" i="92"/>
  <c r="W1267" i="92"/>
  <c r="W1156" i="92"/>
  <c r="W553" i="92"/>
  <c r="W57" i="92"/>
  <c r="W618" i="92"/>
  <c r="W104" i="92"/>
  <c r="W706" i="92"/>
  <c r="W857" i="92"/>
  <c r="W554" i="92"/>
  <c r="W1268" i="92"/>
  <c r="W858" i="92"/>
  <c r="W65" i="92"/>
  <c r="W483" i="92"/>
  <c r="W1061" i="92"/>
  <c r="W444" i="92"/>
  <c r="W685" i="92"/>
  <c r="W1108" i="92"/>
  <c r="W809" i="92"/>
  <c r="W114" i="92"/>
  <c r="W84" i="92"/>
  <c r="W74" i="92"/>
  <c r="W142" i="92"/>
  <c r="W686" i="92"/>
  <c r="W1109" i="92"/>
  <c r="W1269" i="92"/>
  <c r="W128" i="92"/>
  <c r="W1157" i="92"/>
  <c r="W555" i="92"/>
  <c r="W432" i="92"/>
  <c r="W859" i="92"/>
  <c r="W1158" i="92"/>
  <c r="W253" i="92"/>
  <c r="W1110" i="92"/>
  <c r="W893" i="92"/>
  <c r="W288" i="92"/>
  <c r="W781" i="92"/>
  <c r="W289" i="92"/>
  <c r="W1270" i="92"/>
  <c r="W1326" i="92"/>
  <c r="W22" i="92"/>
  <c r="W1271" i="92"/>
  <c r="W860" i="92"/>
  <c r="W77" i="92"/>
  <c r="W118" i="92"/>
  <c r="W707" i="92"/>
  <c r="W1209" i="92"/>
  <c r="W375" i="92"/>
  <c r="W361" i="92"/>
  <c r="W1327" i="92"/>
  <c r="W603" i="92"/>
  <c r="W251" i="92"/>
  <c r="W286" i="92"/>
  <c r="W955" i="92"/>
  <c r="W630" i="92"/>
  <c r="W1210" i="92"/>
  <c r="W1272" i="92"/>
  <c r="W92" i="92"/>
  <c r="W922" i="92"/>
  <c r="W66" i="92"/>
  <c r="W82" i="92"/>
  <c r="W157" i="92"/>
  <c r="W648" i="92"/>
  <c r="W894" i="92"/>
  <c r="W782" i="92"/>
  <c r="W835" i="92"/>
  <c r="W810" i="92"/>
  <c r="W344" i="92"/>
  <c r="W187" i="92"/>
  <c r="W1211" i="92"/>
  <c r="W861" i="92"/>
  <c r="W510" i="92"/>
  <c r="W133" i="92"/>
  <c r="W473" i="92"/>
  <c r="W266" i="92"/>
  <c r="W1273" i="92"/>
  <c r="W708" i="92"/>
  <c r="W582" i="92"/>
  <c r="W836" i="92"/>
  <c r="W619" i="92"/>
  <c r="W604" i="92"/>
  <c r="W631" i="92"/>
  <c r="W862" i="92"/>
  <c r="W1212" i="92"/>
  <c r="W734" i="92"/>
  <c r="W368" i="92"/>
  <c r="W1062" i="92"/>
  <c r="W1111" i="92"/>
  <c r="W144" i="92"/>
  <c r="W13" i="92"/>
  <c r="W153" i="92"/>
  <c r="W1274" i="92"/>
  <c r="W568" i="92"/>
  <c r="W1018" i="92"/>
  <c r="W1275" i="92"/>
  <c r="W1328" i="92"/>
  <c r="W1159" i="92"/>
  <c r="W1112" i="92"/>
  <c r="W524" i="92"/>
  <c r="W556" i="92"/>
  <c r="W1329" i="92"/>
  <c r="W632" i="92"/>
  <c r="W537" i="92"/>
  <c r="W1063" i="92"/>
  <c r="W956" i="92"/>
  <c r="W1213" i="92"/>
  <c r="W346" i="92"/>
  <c r="W1276" i="92"/>
  <c r="W1277" i="92"/>
  <c r="W984" i="92"/>
  <c r="W1064" i="92"/>
  <c r="W605" i="92"/>
  <c r="W957" i="92"/>
  <c r="W783" i="92"/>
  <c r="W985" i="92"/>
  <c r="W383" i="92"/>
  <c r="W1160" i="92"/>
  <c r="W423" i="92"/>
  <c r="W1278" i="92"/>
  <c r="W837" i="92"/>
  <c r="W1376" i="92"/>
  <c r="W353" i="92"/>
  <c r="W495" i="92"/>
  <c r="W525" i="92"/>
  <c r="W474" i="92"/>
  <c r="W1279" i="92"/>
  <c r="W437" i="92"/>
  <c r="W620" i="92"/>
  <c r="W498" i="92"/>
  <c r="W182" i="92"/>
  <c r="W1330" i="92"/>
  <c r="W52" i="92"/>
  <c r="W71" i="92"/>
  <c r="W475" i="92"/>
  <c r="W538" i="92"/>
  <c r="W351" i="92"/>
  <c r="W526" i="92"/>
  <c r="W44" i="92"/>
  <c r="W15" i="92"/>
  <c r="W1280" i="92"/>
  <c r="W1331" i="92"/>
  <c r="W1113" i="92"/>
  <c r="W31" i="92"/>
  <c r="W709" i="92"/>
  <c r="W122" i="92"/>
  <c r="W1332" i="92"/>
  <c r="W687" i="92"/>
  <c r="W389" i="92"/>
  <c r="W354" i="92"/>
  <c r="W1214" i="92"/>
  <c r="W171" i="92"/>
  <c r="W1281" i="92"/>
  <c r="W1215" i="92"/>
  <c r="W511" i="92"/>
  <c r="W95" i="92"/>
  <c r="W50" i="92"/>
  <c r="W1333" i="92"/>
  <c r="W863" i="92"/>
  <c r="W864" i="92"/>
  <c r="W1377" i="92"/>
  <c r="W633" i="92"/>
  <c r="W1216" i="92"/>
  <c r="W1334" i="92"/>
  <c r="W688" i="92"/>
  <c r="W484" i="92"/>
  <c r="W126" i="92"/>
  <c r="W390" i="92"/>
  <c r="W72" i="92"/>
  <c r="W1335" i="92"/>
  <c r="W327" i="92"/>
  <c r="W499" i="92"/>
  <c r="W1114" i="92"/>
  <c r="W1115" i="92"/>
  <c r="W593" i="92"/>
  <c r="W355" i="92"/>
  <c r="W3" i="92"/>
  <c r="W986" i="92"/>
  <c r="W1161" i="92"/>
  <c r="W1282" i="92"/>
  <c r="W1378" i="92"/>
  <c r="W424" i="92"/>
  <c r="W254" i="92"/>
  <c r="W669" i="92"/>
  <c r="W649" i="92"/>
  <c r="W735" i="92"/>
  <c r="W1379" i="92"/>
  <c r="W1217" i="92"/>
  <c r="W1065" i="92"/>
  <c r="W1380" i="92"/>
  <c r="W356" i="92"/>
  <c r="W557" i="92"/>
  <c r="W1381" i="92"/>
  <c r="W1218" i="92"/>
  <c r="W239" i="92"/>
  <c r="W1336" i="92"/>
  <c r="W261" i="92"/>
  <c r="W923" i="92"/>
  <c r="W634" i="92"/>
  <c r="W220" i="92"/>
  <c r="W1019" i="92"/>
  <c r="W811" i="92"/>
  <c r="W1116" i="92"/>
  <c r="W476" i="92"/>
  <c r="W895" i="92"/>
  <c r="W755" i="92"/>
  <c r="W987" i="92"/>
  <c r="W154" i="92"/>
  <c r="W865" i="92"/>
  <c r="W924" i="92"/>
  <c r="W958" i="92"/>
  <c r="W1162" i="92"/>
  <c r="W399" i="92"/>
  <c r="W12" i="92"/>
  <c r="W1337" i="92"/>
  <c r="W866" i="92"/>
  <c r="W812" i="92"/>
  <c r="W1219" i="92"/>
  <c r="W1066" i="92"/>
  <c r="W1338" i="92"/>
  <c r="W1283" i="92"/>
  <c r="W174" i="92"/>
  <c r="W134" i="92"/>
  <c r="W736" i="92"/>
  <c r="W569" i="92"/>
  <c r="W896" i="92"/>
  <c r="W1382" i="92"/>
  <c r="W988" i="92"/>
  <c r="W500" i="92"/>
  <c r="W1284" i="92"/>
  <c r="W925" i="92"/>
  <c r="W1285" i="92"/>
  <c r="W1383" i="92"/>
  <c r="W1220" i="92"/>
  <c r="W1384" i="92"/>
  <c r="W737" i="92"/>
  <c r="W1020" i="92"/>
  <c r="W1385" i="92"/>
  <c r="W376" i="92"/>
  <c r="W813" i="92"/>
  <c r="W527" i="92"/>
  <c r="W926" i="92"/>
  <c r="W1221" i="92"/>
  <c r="W1386" i="92"/>
  <c r="W1387" i="92"/>
  <c r="W1067" i="92"/>
  <c r="W445" i="92"/>
  <c r="W1068" i="92"/>
  <c r="W1388" i="92"/>
  <c r="W621" i="92"/>
  <c r="W1021" i="92"/>
  <c r="W1117" i="92"/>
  <c r="W1389" i="92"/>
  <c r="W1390" i="92"/>
  <c r="W1339" i="92"/>
  <c r="W1340" i="92"/>
  <c r="W425" i="92"/>
  <c r="W41" i="92"/>
  <c r="W1222" i="92"/>
  <c r="W1391" i="92"/>
  <c r="W1286" i="92"/>
  <c r="W606" i="92"/>
  <c r="W135" i="92"/>
  <c r="W1022" i="92"/>
  <c r="W1341" i="92"/>
  <c r="W1023" i="92"/>
  <c r="W407" i="92"/>
  <c r="W1392" i="92"/>
  <c r="W384" i="92"/>
  <c r="W225" i="92"/>
  <c r="W1393" i="92"/>
  <c r="W1287" i="92"/>
  <c r="W446" i="92"/>
  <c r="W459" i="92"/>
  <c r="W146" i="92"/>
  <c r="W756" i="92"/>
  <c r="W583" i="92"/>
  <c r="W391" i="92"/>
  <c r="W38" i="92"/>
  <c r="W1342" i="92"/>
  <c r="W784" i="92"/>
  <c r="W1069" i="92"/>
  <c r="W276" i="92"/>
  <c r="W867" i="92"/>
  <c r="W310" i="92"/>
  <c r="W868" i="92"/>
  <c r="W1163" i="92"/>
  <c r="W466" i="92"/>
  <c r="W814" i="92"/>
  <c r="W198" i="92"/>
  <c r="W477" i="92"/>
  <c r="W270" i="92"/>
  <c r="W336" i="92"/>
  <c r="W333" i="92"/>
  <c r="W1070" i="92"/>
  <c r="W1118" i="92"/>
  <c r="W4" i="92"/>
  <c r="W165" i="92"/>
  <c r="W1071" i="92"/>
  <c r="W670" i="92"/>
  <c r="W710" i="92"/>
  <c r="W1394" i="92"/>
  <c r="W1395" i="92"/>
  <c r="W1072" i="92"/>
  <c r="W959" i="92"/>
  <c r="W1024" i="92"/>
  <c r="W1025" i="92"/>
  <c r="W1343" i="92"/>
  <c r="W1223" i="92"/>
  <c r="W622" i="92"/>
  <c r="W1344" i="92"/>
  <c r="W21" i="92"/>
  <c r="W960" i="92"/>
  <c r="W1164" i="92"/>
  <c r="W897" i="92"/>
  <c r="W539" i="92"/>
  <c r="W1345" i="92"/>
  <c r="W1396" i="92"/>
  <c r="W1288" i="92"/>
  <c r="W240" i="92"/>
  <c r="W467" i="92"/>
  <c r="W757" i="92"/>
  <c r="X1253" i="92"/>
  <c r="X358" i="92"/>
  <c r="X1188" i="92"/>
  <c r="X1367" i="92"/>
  <c r="X130" i="92"/>
  <c r="X197" i="92"/>
  <c r="X829" i="92"/>
  <c r="X629" i="92"/>
  <c r="X590" i="92"/>
  <c r="X911" i="92"/>
  <c r="X775" i="92"/>
  <c r="X945" i="92"/>
  <c r="X972" i="92"/>
  <c r="X946" i="92"/>
  <c r="X799" i="92"/>
  <c r="X1189" i="92"/>
  <c r="X1088" i="92"/>
  <c r="X1046" i="92"/>
  <c r="X1312" i="92"/>
  <c r="X1254" i="92"/>
  <c r="X332" i="92"/>
  <c r="X614" i="92"/>
  <c r="X64" i="92"/>
  <c r="X34" i="92"/>
  <c r="X53" i="92"/>
  <c r="X1190" i="92"/>
  <c r="X91" i="92"/>
  <c r="X581" i="92"/>
  <c r="X190" i="92"/>
  <c r="X533" i="92"/>
  <c r="X1191" i="92"/>
  <c r="X1255" i="92"/>
  <c r="X947" i="92"/>
  <c r="X480" i="92"/>
  <c r="X642" i="92"/>
  <c r="X886" i="92"/>
  <c r="X1192" i="92"/>
  <c r="X887" i="92"/>
  <c r="X1193" i="92"/>
  <c r="X1007" i="92"/>
  <c r="X1368" i="92"/>
  <c r="X854" i="92"/>
  <c r="X492" i="92"/>
  <c r="X275" i="92"/>
  <c r="X1089" i="92"/>
  <c r="X308" i="92"/>
  <c r="X1256" i="92"/>
  <c r="X800" i="92"/>
  <c r="X1313" i="92"/>
  <c r="X497" i="92"/>
  <c r="X1149" i="92"/>
  <c r="X269" i="92"/>
  <c r="X830" i="92"/>
  <c r="X1047" i="92"/>
  <c r="X56" i="92"/>
  <c r="X247" i="92"/>
  <c r="X663" i="92"/>
  <c r="X746" i="92"/>
  <c r="X831" i="92"/>
  <c r="X228" i="92"/>
  <c r="X1048" i="92"/>
  <c r="X1090" i="92"/>
  <c r="X700" i="92"/>
  <c r="X88" i="92"/>
  <c r="X1257" i="92"/>
  <c r="X1049" i="92"/>
  <c r="X912" i="92"/>
  <c r="X1150" i="92"/>
  <c r="X309" i="92"/>
  <c r="X1008" i="92"/>
  <c r="X913" i="92"/>
  <c r="X1369" i="92"/>
  <c r="X1194" i="92"/>
  <c r="X747" i="92"/>
  <c r="X1314" i="92"/>
  <c r="X1050" i="92"/>
  <c r="X260" i="92"/>
  <c r="X173" i="92"/>
  <c r="X1258" i="92"/>
  <c r="X1051" i="92"/>
  <c r="X1259" i="92"/>
  <c r="X776" i="92"/>
  <c r="X683" i="92"/>
  <c r="X426" i="92"/>
  <c r="X1091" i="92"/>
  <c r="X1151" i="92"/>
  <c r="X1195" i="92"/>
  <c r="X948" i="92"/>
  <c r="X194" i="92"/>
  <c r="X701" i="92"/>
  <c r="X372" i="92"/>
  <c r="X724" i="92"/>
  <c r="X343" i="92"/>
  <c r="X411" i="92"/>
  <c r="X534" i="92"/>
  <c r="X1196" i="92"/>
  <c r="X427" i="92"/>
  <c r="X777" i="92"/>
  <c r="X914" i="92"/>
  <c r="X1009" i="92"/>
  <c r="X137" i="92"/>
  <c r="X1197" i="92"/>
  <c r="X291" i="92"/>
  <c r="X472" i="92"/>
  <c r="X1092" i="92"/>
  <c r="X1260" i="92"/>
  <c r="X664" i="92"/>
  <c r="X725" i="92"/>
  <c r="X615" i="92"/>
  <c r="X535" i="92"/>
  <c r="X1093" i="92"/>
  <c r="X748" i="92"/>
  <c r="X949" i="92"/>
  <c r="X1315" i="92"/>
  <c r="X665" i="92"/>
  <c r="X14" i="92"/>
  <c r="X201" i="92"/>
  <c r="X1261" i="92"/>
  <c r="X188" i="92"/>
  <c r="X421" i="92"/>
  <c r="X1316" i="92"/>
  <c r="X1262" i="92"/>
  <c r="X643" i="92"/>
  <c r="X915" i="92"/>
  <c r="X453" i="92"/>
  <c r="X644" i="92"/>
  <c r="X973" i="92"/>
  <c r="X726" i="92"/>
  <c r="X1317" i="92"/>
  <c r="X1198" i="92"/>
  <c r="X684" i="92"/>
  <c r="X493" i="92"/>
  <c r="X749" i="92"/>
  <c r="X727" i="92"/>
  <c r="X1199" i="92"/>
  <c r="X381" i="92"/>
  <c r="X105" i="92"/>
  <c r="X616" i="92"/>
  <c r="X801" i="92"/>
  <c r="X1200" i="92"/>
  <c r="X522" i="92"/>
  <c r="X888" i="92"/>
  <c r="X121" i="92"/>
  <c r="X299" i="92"/>
  <c r="X412" i="92"/>
  <c r="X702" i="92"/>
  <c r="X1010" i="92"/>
  <c r="X916" i="92"/>
  <c r="X1011" i="92"/>
  <c r="X1052" i="92"/>
  <c r="X728" i="92"/>
  <c r="X1012" i="92"/>
  <c r="X802" i="92"/>
  <c r="X422" i="92"/>
  <c r="X729" i="92"/>
  <c r="X645" i="92"/>
  <c r="X1263" i="92"/>
  <c r="X359" i="92"/>
  <c r="X428" i="92"/>
  <c r="X523" i="92"/>
  <c r="X750" i="92"/>
  <c r="X1201" i="92"/>
  <c r="X180" i="92"/>
  <c r="X803" i="92"/>
  <c r="X703" i="92"/>
  <c r="X591" i="92"/>
  <c r="X1094" i="92"/>
  <c r="X1013" i="92"/>
  <c r="X730" i="92"/>
  <c r="X481" i="92"/>
  <c r="X804" i="92"/>
  <c r="X1014" i="92"/>
  <c r="X889" i="92"/>
  <c r="X1264" i="92"/>
  <c r="X1095" i="92"/>
  <c r="X751" i="92"/>
  <c r="X832" i="92"/>
  <c r="X917" i="92"/>
  <c r="X855" i="92"/>
  <c r="X890" i="92"/>
  <c r="X805" i="92"/>
  <c r="X646" i="92"/>
  <c r="X413" i="92"/>
  <c r="X283" i="92"/>
  <c r="X573" i="92"/>
  <c r="X1370" i="92"/>
  <c r="X1096" i="92"/>
  <c r="X5" i="92"/>
  <c r="X950" i="92"/>
  <c r="X1318" i="92"/>
  <c r="X315" i="92"/>
  <c r="X1152" i="92"/>
  <c r="X1053" i="92"/>
  <c r="X617" i="92"/>
  <c r="X150" i="92"/>
  <c r="X704" i="92"/>
  <c r="X1054" i="92"/>
  <c r="X429" i="92"/>
  <c r="X68" i="92"/>
  <c r="X1055" i="92"/>
  <c r="X482" i="92"/>
  <c r="X974" i="92"/>
  <c r="X975" i="92"/>
  <c r="X731" i="92"/>
  <c r="X891" i="92"/>
  <c r="X951" i="92"/>
  <c r="X806" i="92"/>
  <c r="X398" i="92"/>
  <c r="X952" i="92"/>
  <c r="X350" i="92"/>
  <c r="X69" i="92"/>
  <c r="X1097" i="92"/>
  <c r="X1056" i="92"/>
  <c r="X1153" i="92"/>
  <c r="X405" i="92"/>
  <c r="X953" i="92"/>
  <c r="X976" i="92"/>
  <c r="X292" i="92"/>
  <c r="X1202" i="92"/>
  <c r="X465" i="92"/>
  <c r="X1203" i="92"/>
  <c r="X752" i="92"/>
  <c r="X101" i="92"/>
  <c r="X602" i="92"/>
  <c r="X335" i="92"/>
  <c r="X287" i="92"/>
  <c r="X1098" i="92"/>
  <c r="X666" i="92"/>
  <c r="X297" i="92"/>
  <c r="X1015" i="92"/>
  <c r="X954" i="92"/>
  <c r="X977" i="92"/>
  <c r="X1371" i="92"/>
  <c r="X667" i="92"/>
  <c r="X1099" i="92"/>
  <c r="X199" i="92"/>
  <c r="X1100" i="92"/>
  <c r="X1265" i="92"/>
  <c r="X117" i="92"/>
  <c r="X1319" i="92"/>
  <c r="X1204" i="92"/>
  <c r="X1057" i="92"/>
  <c r="X807" i="92"/>
  <c r="X1016" i="92"/>
  <c r="X436" i="92"/>
  <c r="X110" i="92"/>
  <c r="X300" i="92"/>
  <c r="X918" i="92"/>
  <c r="X284" i="92"/>
  <c r="X1320" i="92"/>
  <c r="X1154" i="92"/>
  <c r="X978" i="92"/>
  <c r="X856" i="92"/>
  <c r="X115" i="92"/>
  <c r="X778" i="92"/>
  <c r="X979" i="92"/>
  <c r="X732" i="92"/>
  <c r="X551" i="92"/>
  <c r="X1372" i="92"/>
  <c r="X1373" i="92"/>
  <c r="X808" i="92"/>
  <c r="X229" i="92"/>
  <c r="X919" i="92"/>
  <c r="X1321" i="92"/>
  <c r="X1155" i="92"/>
  <c r="X833" i="92"/>
  <c r="X293" i="92"/>
  <c r="X1205" i="92"/>
  <c r="X1101" i="92"/>
  <c r="X320" i="92"/>
  <c r="X1058" i="92"/>
  <c r="X1322" i="92"/>
  <c r="X834" i="92"/>
  <c r="X1323" i="92"/>
  <c r="X536" i="92"/>
  <c r="X303" i="92"/>
  <c r="X668" i="92"/>
  <c r="X1102" i="92"/>
  <c r="X980" i="92"/>
  <c r="X1374" i="92"/>
  <c r="X443" i="92"/>
  <c r="X248" i="92"/>
  <c r="X753" i="92"/>
  <c r="X779" i="92"/>
  <c r="X387" i="92"/>
  <c r="X294" i="92"/>
  <c r="X892" i="92"/>
  <c r="X1375" i="92"/>
  <c r="X1103" i="92"/>
  <c r="X230" i="92"/>
  <c r="X592" i="92"/>
  <c r="X454" i="92"/>
  <c r="X705" i="92"/>
  <c r="X981" i="92"/>
  <c r="X388" i="92"/>
  <c r="X1017" i="92"/>
  <c r="X430" i="92"/>
  <c r="X920" i="92"/>
  <c r="X1324" i="92"/>
  <c r="X1059" i="92"/>
  <c r="X367" i="92"/>
  <c r="X494" i="92"/>
  <c r="X552" i="92"/>
  <c r="X1104" i="92"/>
  <c r="X360" i="92"/>
  <c r="X285" i="92"/>
  <c r="X566" i="92"/>
  <c r="X32" i="92"/>
  <c r="X1325" i="92"/>
  <c r="X1105" i="92"/>
  <c r="X508" i="92"/>
  <c r="X780" i="92"/>
  <c r="X921" i="92"/>
  <c r="X1266" i="92"/>
  <c r="X647" i="92"/>
  <c r="X1106" i="92"/>
  <c r="X567" i="92"/>
  <c r="X98" i="92"/>
  <c r="X733" i="92"/>
  <c r="X382" i="92"/>
  <c r="X754" i="92"/>
  <c r="X224" i="92"/>
  <c r="X509" i="92"/>
  <c r="X1206" i="92"/>
  <c r="X373" i="92"/>
  <c r="X1107" i="92"/>
  <c r="X1207" i="92"/>
  <c r="X406" i="92"/>
  <c r="X1208" i="92"/>
  <c r="X374" i="92"/>
  <c r="X60" i="92"/>
  <c r="X1060" i="92"/>
  <c r="X982" i="92"/>
  <c r="X304" i="92"/>
  <c r="X983" i="92"/>
  <c r="X45" i="92"/>
  <c r="X80" i="92"/>
  <c r="X28" i="92"/>
  <c r="X25" i="92"/>
  <c r="X316" i="92"/>
  <c r="X414" i="92"/>
  <c r="X431" i="92"/>
  <c r="X1267" i="92"/>
  <c r="X1156" i="92"/>
  <c r="X553" i="92"/>
  <c r="X57" i="92"/>
  <c r="X618" i="92"/>
  <c r="X104" i="92"/>
  <c r="X706" i="92"/>
  <c r="X857" i="92"/>
  <c r="X554" i="92"/>
  <c r="X1268" i="92"/>
  <c r="X858" i="92"/>
  <c r="X65" i="92"/>
  <c r="X483" i="92"/>
  <c r="X1061" i="92"/>
  <c r="X444" i="92"/>
  <c r="X685" i="92"/>
  <c r="X1108" i="92"/>
  <c r="X809" i="92"/>
  <c r="X114" i="92"/>
  <c r="X84" i="92"/>
  <c r="X74" i="92"/>
  <c r="X142" i="92"/>
  <c r="X686" i="92"/>
  <c r="X1109" i="92"/>
  <c r="X1269" i="92"/>
  <c r="X128" i="92"/>
  <c r="X1157" i="92"/>
  <c r="X555" i="92"/>
  <c r="X432" i="92"/>
  <c r="X859" i="92"/>
  <c r="X1158" i="92"/>
  <c r="X253" i="92"/>
  <c r="X1110" i="92"/>
  <c r="X893" i="92"/>
  <c r="X288" i="92"/>
  <c r="X781" i="92"/>
  <c r="X289" i="92"/>
  <c r="X1270" i="92"/>
  <c r="X1326" i="92"/>
  <c r="X22" i="92"/>
  <c r="X1271" i="92"/>
  <c r="X860" i="92"/>
  <c r="X77" i="92"/>
  <c r="X118" i="92"/>
  <c r="X707" i="92"/>
  <c r="X1209" i="92"/>
  <c r="X375" i="92"/>
  <c r="X361" i="92"/>
  <c r="X1327" i="92"/>
  <c r="X603" i="92"/>
  <c r="X251" i="92"/>
  <c r="X286" i="92"/>
  <c r="X955" i="92"/>
  <c r="X630" i="92"/>
  <c r="X1210" i="92"/>
  <c r="X1272" i="92"/>
  <c r="X92" i="92"/>
  <c r="X922" i="92"/>
  <c r="X66" i="92"/>
  <c r="X82" i="92"/>
  <c r="X157" i="92"/>
  <c r="X648" i="92"/>
  <c r="X894" i="92"/>
  <c r="X782" i="92"/>
  <c r="X835" i="92"/>
  <c r="X810" i="92"/>
  <c r="X344" i="92"/>
  <c r="X187" i="92"/>
  <c r="X1211" i="92"/>
  <c r="X861" i="92"/>
  <c r="X510" i="92"/>
  <c r="X133" i="92"/>
  <c r="X473" i="92"/>
  <c r="X266" i="92"/>
  <c r="X1273" i="92"/>
  <c r="X708" i="92"/>
  <c r="X582" i="92"/>
  <c r="X836" i="92"/>
  <c r="X619" i="92"/>
  <c r="X604" i="92"/>
  <c r="X631" i="92"/>
  <c r="X862" i="92"/>
  <c r="X1212" i="92"/>
  <c r="X734" i="92"/>
  <c r="X368" i="92"/>
  <c r="X1062" i="92"/>
  <c r="X1111" i="92"/>
  <c r="X144" i="92"/>
  <c r="X13" i="92"/>
  <c r="X153" i="92"/>
  <c r="X1274" i="92"/>
  <c r="X568" i="92"/>
  <c r="X1018" i="92"/>
  <c r="X1275" i="92"/>
  <c r="X1328" i="92"/>
  <c r="X1159" i="92"/>
  <c r="X1112" i="92"/>
  <c r="X524" i="92"/>
  <c r="X556" i="92"/>
  <c r="X1329" i="92"/>
  <c r="X632" i="92"/>
  <c r="X537" i="92"/>
  <c r="X1063" i="92"/>
  <c r="X956" i="92"/>
  <c r="X1213" i="92"/>
  <c r="X346" i="92"/>
  <c r="X1276" i="92"/>
  <c r="X1277" i="92"/>
  <c r="X984" i="92"/>
  <c r="X1064" i="92"/>
  <c r="X605" i="92"/>
  <c r="X957" i="92"/>
  <c r="X783" i="92"/>
  <c r="X985" i="92"/>
  <c r="X383" i="92"/>
  <c r="X1160" i="92"/>
  <c r="X423" i="92"/>
  <c r="X1278" i="92"/>
  <c r="X837" i="92"/>
  <c r="X1376" i="92"/>
  <c r="X353" i="92"/>
  <c r="X495" i="92"/>
  <c r="X525" i="92"/>
  <c r="X474" i="92"/>
  <c r="X1279" i="92"/>
  <c r="X437" i="92"/>
  <c r="X620" i="92"/>
  <c r="X498" i="92"/>
  <c r="X182" i="92"/>
  <c r="X1330" i="92"/>
  <c r="X52" i="92"/>
  <c r="X71" i="92"/>
  <c r="X475" i="92"/>
  <c r="X538" i="92"/>
  <c r="X351" i="92"/>
  <c r="X526" i="92"/>
  <c r="X44" i="92"/>
  <c r="X15" i="92"/>
  <c r="X1280" i="92"/>
  <c r="X1331" i="92"/>
  <c r="X1113" i="92"/>
  <c r="X31" i="92"/>
  <c r="X709" i="92"/>
  <c r="X122" i="92"/>
  <c r="X1332" i="92"/>
  <c r="X687" i="92"/>
  <c r="X389" i="92"/>
  <c r="X354" i="92"/>
  <c r="X1214" i="92"/>
  <c r="X171" i="92"/>
  <c r="X1281" i="92"/>
  <c r="X1215" i="92"/>
  <c r="X511" i="92"/>
  <c r="X95" i="92"/>
  <c r="X50" i="92"/>
  <c r="X1333" i="92"/>
  <c r="X863" i="92"/>
  <c r="X864" i="92"/>
  <c r="X1377" i="92"/>
  <c r="X633" i="92"/>
  <c r="X1216" i="92"/>
  <c r="X1334" i="92"/>
  <c r="X688" i="92"/>
  <c r="X484" i="92"/>
  <c r="X126" i="92"/>
  <c r="X390" i="92"/>
  <c r="X72" i="92"/>
  <c r="X1335" i="92"/>
  <c r="X327" i="92"/>
  <c r="X499" i="92"/>
  <c r="X1114" i="92"/>
  <c r="X1115" i="92"/>
  <c r="X593" i="92"/>
  <c r="X355" i="92"/>
  <c r="X3" i="92"/>
  <c r="X986" i="92"/>
  <c r="X1161" i="92"/>
  <c r="X1282" i="92"/>
  <c r="X1378" i="92"/>
  <c r="X424" i="92"/>
  <c r="X254" i="92"/>
  <c r="X669" i="92"/>
  <c r="X649" i="92"/>
  <c r="X735" i="92"/>
  <c r="X1379" i="92"/>
  <c r="X1217" i="92"/>
  <c r="X1065" i="92"/>
  <c r="X1380" i="92"/>
  <c r="X356" i="92"/>
  <c r="X557" i="92"/>
  <c r="X1381" i="92"/>
  <c r="X1218" i="92"/>
  <c r="X239" i="92"/>
  <c r="X1336" i="92"/>
  <c r="X261" i="92"/>
  <c r="X923" i="92"/>
  <c r="X634" i="92"/>
  <c r="X220" i="92"/>
  <c r="X1019" i="92"/>
  <c r="X811" i="92"/>
  <c r="X1116" i="92"/>
  <c r="X476" i="92"/>
  <c r="X895" i="92"/>
  <c r="X755" i="92"/>
  <c r="X987" i="92"/>
  <c r="X154" i="92"/>
  <c r="X865" i="92"/>
  <c r="X924" i="92"/>
  <c r="X958" i="92"/>
  <c r="X1162" i="92"/>
  <c r="X399" i="92"/>
  <c r="X12" i="92"/>
  <c r="X1337" i="92"/>
  <c r="X866" i="92"/>
  <c r="X812" i="92"/>
  <c r="X1219" i="92"/>
  <c r="X1066" i="92"/>
  <c r="X1338" i="92"/>
  <c r="X1283" i="92"/>
  <c r="X174" i="92"/>
  <c r="X134" i="92"/>
  <c r="X736" i="92"/>
  <c r="X569" i="92"/>
  <c r="X896" i="92"/>
  <c r="X1382" i="92"/>
  <c r="X988" i="92"/>
  <c r="X500" i="92"/>
  <c r="X1284" i="92"/>
  <c r="X925" i="92"/>
  <c r="X1285" i="92"/>
  <c r="X1383" i="92"/>
  <c r="X1220" i="92"/>
  <c r="X1384" i="92"/>
  <c r="X737" i="92"/>
  <c r="X1020" i="92"/>
  <c r="X1385" i="92"/>
  <c r="X376" i="92"/>
  <c r="X813" i="92"/>
  <c r="X527" i="92"/>
  <c r="X926" i="92"/>
  <c r="X1221" i="92"/>
  <c r="X1386" i="92"/>
  <c r="X1387" i="92"/>
  <c r="X1067" i="92"/>
  <c r="X445" i="92"/>
  <c r="X1068" i="92"/>
  <c r="X1388" i="92"/>
  <c r="X621" i="92"/>
  <c r="X1021" i="92"/>
  <c r="X1117" i="92"/>
  <c r="X1389" i="92"/>
  <c r="X1390" i="92"/>
  <c r="X1339" i="92"/>
  <c r="X1340" i="92"/>
  <c r="X425" i="92"/>
  <c r="X41" i="92"/>
  <c r="X1222" i="92"/>
  <c r="X1391" i="92"/>
  <c r="X1286" i="92"/>
  <c r="X606" i="92"/>
  <c r="X135" i="92"/>
  <c r="X1022" i="92"/>
  <c r="X1341" i="92"/>
  <c r="X1023" i="92"/>
  <c r="X407" i="92"/>
  <c r="X1392" i="92"/>
  <c r="X384" i="92"/>
  <c r="X225" i="92"/>
  <c r="X1393" i="92"/>
  <c r="X1287" i="92"/>
  <c r="X446" i="92"/>
  <c r="X459" i="92"/>
  <c r="X146" i="92"/>
  <c r="X756" i="92"/>
  <c r="X583" i="92"/>
  <c r="X391" i="92"/>
  <c r="X38" i="92"/>
  <c r="X1342" i="92"/>
  <c r="X784" i="92"/>
  <c r="X1069" i="92"/>
  <c r="X276" i="92"/>
  <c r="X867" i="92"/>
  <c r="X310" i="92"/>
  <c r="X868" i="92"/>
  <c r="X1163" i="92"/>
  <c r="X466" i="92"/>
  <c r="X814" i="92"/>
  <c r="X198" i="92"/>
  <c r="X477" i="92"/>
  <c r="X270" i="92"/>
  <c r="X336" i="92"/>
  <c r="X333" i="92"/>
  <c r="X1070" i="92"/>
  <c r="X1118" i="92"/>
  <c r="X4" i="92"/>
  <c r="X165" i="92"/>
  <c r="X1071" i="92"/>
  <c r="X670" i="92"/>
  <c r="X710" i="92"/>
  <c r="X1394" i="92"/>
  <c r="X1395" i="92"/>
  <c r="X1072" i="92"/>
  <c r="X959" i="92"/>
  <c r="X1024" i="92"/>
  <c r="X1025" i="92"/>
  <c r="X1343" i="92"/>
  <c r="X1223" i="92"/>
  <c r="X622" i="92"/>
  <c r="X1344" i="92"/>
  <c r="X21" i="92"/>
  <c r="X960" i="92"/>
  <c r="X1164" i="92"/>
  <c r="X897" i="92"/>
  <c r="X539" i="92"/>
  <c r="X1345" i="92"/>
  <c r="X1396" i="92"/>
  <c r="X1288" i="92"/>
  <c r="X240" i="92"/>
  <c r="X467" i="92"/>
  <c r="X757" i="92"/>
  <c r="Y1253" i="92"/>
  <c r="Y358" i="92"/>
  <c r="Y1188" i="92"/>
  <c r="Y1367" i="92"/>
  <c r="Y130" i="92"/>
  <c r="Y197" i="92"/>
  <c r="Y829" i="92"/>
  <c r="Y629" i="92"/>
  <c r="Y590" i="92"/>
  <c r="Y911" i="92"/>
  <c r="Y775" i="92"/>
  <c r="Y945" i="92"/>
  <c r="Y972" i="92"/>
  <c r="Y946" i="92"/>
  <c r="Y799" i="92"/>
  <c r="Y1189" i="92"/>
  <c r="Y1088" i="92"/>
  <c r="Y1046" i="92"/>
  <c r="Y1312" i="92"/>
  <c r="Y1254" i="92"/>
  <c r="Y332" i="92"/>
  <c r="Y614" i="92"/>
  <c r="Y64" i="92"/>
  <c r="Y34" i="92"/>
  <c r="Y53" i="92"/>
  <c r="Y1190" i="92"/>
  <c r="Y91" i="92"/>
  <c r="Y581" i="92"/>
  <c r="Y190" i="92"/>
  <c r="Y533" i="92"/>
  <c r="Y1191" i="92"/>
  <c r="Y1255" i="92"/>
  <c r="Y947" i="92"/>
  <c r="Y480" i="92"/>
  <c r="Y642" i="92"/>
  <c r="Y886" i="92"/>
  <c r="Y1192" i="92"/>
  <c r="Y887" i="92"/>
  <c r="Y1193" i="92"/>
  <c r="Y1007" i="92"/>
  <c r="Y1368" i="92"/>
  <c r="Y854" i="92"/>
  <c r="Y492" i="92"/>
  <c r="Y275" i="92"/>
  <c r="Y1089" i="92"/>
  <c r="Y308" i="92"/>
  <c r="Y1256" i="92"/>
  <c r="Y800" i="92"/>
  <c r="Y1313" i="92"/>
  <c r="Y497" i="92"/>
  <c r="Y1149" i="92"/>
  <c r="Y269" i="92"/>
  <c r="Y830" i="92"/>
  <c r="Y1047" i="92"/>
  <c r="Y56" i="92"/>
  <c r="Y247" i="92"/>
  <c r="Y663" i="92"/>
  <c r="Y746" i="92"/>
  <c r="Y831" i="92"/>
  <c r="Y228" i="92"/>
  <c r="Y1048" i="92"/>
  <c r="Y1090" i="92"/>
  <c r="Y700" i="92"/>
  <c r="Y88" i="92"/>
  <c r="Y1257" i="92"/>
  <c r="Y1049" i="92"/>
  <c r="Y912" i="92"/>
  <c r="Y1150" i="92"/>
  <c r="Y309" i="92"/>
  <c r="Y1008" i="92"/>
  <c r="Y913" i="92"/>
  <c r="Y1369" i="92"/>
  <c r="Y1194" i="92"/>
  <c r="Y747" i="92"/>
  <c r="Y1314" i="92"/>
  <c r="Y1050" i="92"/>
  <c r="Y260" i="92"/>
  <c r="Y173" i="92"/>
  <c r="Y1258" i="92"/>
  <c r="Y1051" i="92"/>
  <c r="Y1259" i="92"/>
  <c r="Y776" i="92"/>
  <c r="Y683" i="92"/>
  <c r="Y426" i="92"/>
  <c r="Y1091" i="92"/>
  <c r="Y1151" i="92"/>
  <c r="Y1195" i="92"/>
  <c r="Y948" i="92"/>
  <c r="Y194" i="92"/>
  <c r="Y701" i="92"/>
  <c r="Y372" i="92"/>
  <c r="Y724" i="92"/>
  <c r="Y343" i="92"/>
  <c r="Y411" i="92"/>
  <c r="Y534" i="92"/>
  <c r="Y1196" i="92"/>
  <c r="Y427" i="92"/>
  <c r="Y777" i="92"/>
  <c r="Y914" i="92"/>
  <c r="Y1009" i="92"/>
  <c r="Y137" i="92"/>
  <c r="Y1197" i="92"/>
  <c r="Y291" i="92"/>
  <c r="Y472" i="92"/>
  <c r="Y1092" i="92"/>
  <c r="Y1260" i="92"/>
  <c r="Y664" i="92"/>
  <c r="Y725" i="92"/>
  <c r="Y615" i="92"/>
  <c r="Y535" i="92"/>
  <c r="Y1093" i="92"/>
  <c r="Y748" i="92"/>
  <c r="Y949" i="92"/>
  <c r="Y1315" i="92"/>
  <c r="Y665" i="92"/>
  <c r="Y14" i="92"/>
  <c r="Y201" i="92"/>
  <c r="Y1261" i="92"/>
  <c r="Y188" i="92"/>
  <c r="Y421" i="92"/>
  <c r="Y1316" i="92"/>
  <c r="Y1262" i="92"/>
  <c r="Y643" i="92"/>
  <c r="Y915" i="92"/>
  <c r="Y453" i="92"/>
  <c r="Y644" i="92"/>
  <c r="Y973" i="92"/>
  <c r="Y726" i="92"/>
  <c r="Y1317" i="92"/>
  <c r="Y1198" i="92"/>
  <c r="Y684" i="92"/>
  <c r="Y493" i="92"/>
  <c r="Y749" i="92"/>
  <c r="Y727" i="92"/>
  <c r="Y1199" i="92"/>
  <c r="Y381" i="92"/>
  <c r="Y105" i="92"/>
  <c r="Y616" i="92"/>
  <c r="Y801" i="92"/>
  <c r="Y1200" i="92"/>
  <c r="Y522" i="92"/>
  <c r="Y888" i="92"/>
  <c r="Y121" i="92"/>
  <c r="Y299" i="92"/>
  <c r="Y412" i="92"/>
  <c r="Y702" i="92"/>
  <c r="Y1010" i="92"/>
  <c r="Y916" i="92"/>
  <c r="Y1011" i="92"/>
  <c r="Y1052" i="92"/>
  <c r="Y728" i="92"/>
  <c r="Y1012" i="92"/>
  <c r="Y802" i="92"/>
  <c r="Y422" i="92"/>
  <c r="Y729" i="92"/>
  <c r="Y645" i="92"/>
  <c r="Y1263" i="92"/>
  <c r="Y359" i="92"/>
  <c r="Y428" i="92"/>
  <c r="Y523" i="92"/>
  <c r="Y750" i="92"/>
  <c r="Y1201" i="92"/>
  <c r="Y180" i="92"/>
  <c r="Y803" i="92"/>
  <c r="Y703" i="92"/>
  <c r="Y591" i="92"/>
  <c r="Y1094" i="92"/>
  <c r="Y1013" i="92"/>
  <c r="Y730" i="92"/>
  <c r="Y481" i="92"/>
  <c r="Y804" i="92"/>
  <c r="Y1014" i="92"/>
  <c r="Y889" i="92"/>
  <c r="Y1264" i="92"/>
  <c r="Y1095" i="92"/>
  <c r="Y751" i="92"/>
  <c r="Y832" i="92"/>
  <c r="Y917" i="92"/>
  <c r="Y855" i="92"/>
  <c r="Y890" i="92"/>
  <c r="Y805" i="92"/>
  <c r="Y646" i="92"/>
  <c r="Y413" i="92"/>
  <c r="Y283" i="92"/>
  <c r="Y573" i="92"/>
  <c r="Y1370" i="92"/>
  <c r="Y1096" i="92"/>
  <c r="Y5" i="92"/>
  <c r="Y950" i="92"/>
  <c r="Y1318" i="92"/>
  <c r="Y315" i="92"/>
  <c r="Y1152" i="92"/>
  <c r="Y1053" i="92"/>
  <c r="Y617" i="92"/>
  <c r="Y150" i="92"/>
  <c r="Y704" i="92"/>
  <c r="Y1054" i="92"/>
  <c r="Y429" i="92"/>
  <c r="Y68" i="92"/>
  <c r="Y1055" i="92"/>
  <c r="Y482" i="92"/>
  <c r="Y974" i="92"/>
  <c r="Y975" i="92"/>
  <c r="Y731" i="92"/>
  <c r="Y891" i="92"/>
  <c r="Y951" i="92"/>
  <c r="Y806" i="92"/>
  <c r="Y398" i="92"/>
  <c r="Y952" i="92"/>
  <c r="Y350" i="92"/>
  <c r="Y69" i="92"/>
  <c r="Y1097" i="92"/>
  <c r="Y1056" i="92"/>
  <c r="Y1153" i="92"/>
  <c r="Y405" i="92"/>
  <c r="Y953" i="92"/>
  <c r="Y976" i="92"/>
  <c r="Y292" i="92"/>
  <c r="Y1202" i="92"/>
  <c r="Y465" i="92"/>
  <c r="Y1203" i="92"/>
  <c r="Y752" i="92"/>
  <c r="Y101" i="92"/>
  <c r="Y602" i="92"/>
  <c r="Y335" i="92"/>
  <c r="Y287" i="92"/>
  <c r="Y1098" i="92"/>
  <c r="Y666" i="92"/>
  <c r="Y297" i="92"/>
  <c r="Y1015" i="92"/>
  <c r="Y954" i="92"/>
  <c r="Y977" i="92"/>
  <c r="Y1371" i="92"/>
  <c r="Y667" i="92"/>
  <c r="Y1099" i="92"/>
  <c r="Y199" i="92"/>
  <c r="Y1100" i="92"/>
  <c r="Y1265" i="92"/>
  <c r="Y117" i="92"/>
  <c r="Y1319" i="92"/>
  <c r="Y1204" i="92"/>
  <c r="Y1057" i="92"/>
  <c r="Y807" i="92"/>
  <c r="Y1016" i="92"/>
  <c r="Y436" i="92"/>
  <c r="Y110" i="92"/>
  <c r="Y300" i="92"/>
  <c r="Y918" i="92"/>
  <c r="Y284" i="92"/>
  <c r="Y1320" i="92"/>
  <c r="Y1154" i="92"/>
  <c r="Y978" i="92"/>
  <c r="Y856" i="92"/>
  <c r="Y115" i="92"/>
  <c r="Y778" i="92"/>
  <c r="Y979" i="92"/>
  <c r="Y732" i="92"/>
  <c r="Y551" i="92"/>
  <c r="Y1372" i="92"/>
  <c r="Y1373" i="92"/>
  <c r="Y808" i="92"/>
  <c r="Y229" i="92"/>
  <c r="Y919" i="92"/>
  <c r="Y1321" i="92"/>
  <c r="Y1155" i="92"/>
  <c r="Y833" i="92"/>
  <c r="Y293" i="92"/>
  <c r="Y1205" i="92"/>
  <c r="Y1101" i="92"/>
  <c r="Y320" i="92"/>
  <c r="Y1058" i="92"/>
  <c r="Y1322" i="92"/>
  <c r="Y834" i="92"/>
  <c r="Y1323" i="92"/>
  <c r="Y536" i="92"/>
  <c r="Y303" i="92"/>
  <c r="Y668" i="92"/>
  <c r="Y1102" i="92"/>
  <c r="Y980" i="92"/>
  <c r="Y1374" i="92"/>
  <c r="Y443" i="92"/>
  <c r="Y248" i="92"/>
  <c r="Y753" i="92"/>
  <c r="Y779" i="92"/>
  <c r="Y387" i="92"/>
  <c r="Y294" i="92"/>
  <c r="Y892" i="92"/>
  <c r="Y1375" i="92"/>
  <c r="Y1103" i="92"/>
  <c r="Y230" i="92"/>
  <c r="Y592" i="92"/>
  <c r="Y454" i="92"/>
  <c r="Y705" i="92"/>
  <c r="Y981" i="92"/>
  <c r="Y388" i="92"/>
  <c r="Y1017" i="92"/>
  <c r="Y430" i="92"/>
  <c r="Y920" i="92"/>
  <c r="Y1324" i="92"/>
  <c r="Y1059" i="92"/>
  <c r="Y367" i="92"/>
  <c r="Y494" i="92"/>
  <c r="Y552" i="92"/>
  <c r="Y1104" i="92"/>
  <c r="Y360" i="92"/>
  <c r="Y285" i="92"/>
  <c r="Y566" i="92"/>
  <c r="Y32" i="92"/>
  <c r="Y1325" i="92"/>
  <c r="Y1105" i="92"/>
  <c r="Y508" i="92"/>
  <c r="Y780" i="92"/>
  <c r="Y921" i="92"/>
  <c r="Y1266" i="92"/>
  <c r="Y647" i="92"/>
  <c r="Y1106" i="92"/>
  <c r="Y567" i="92"/>
  <c r="Y98" i="92"/>
  <c r="Y733" i="92"/>
  <c r="Y382" i="92"/>
  <c r="Y754" i="92"/>
  <c r="Y224" i="92"/>
  <c r="Y509" i="92"/>
  <c r="Y1206" i="92"/>
  <c r="Y373" i="92"/>
  <c r="Y1107" i="92"/>
  <c r="Y1207" i="92"/>
  <c r="Y406" i="92"/>
  <c r="Y1208" i="92"/>
  <c r="Y374" i="92"/>
  <c r="Y60" i="92"/>
  <c r="Y1060" i="92"/>
  <c r="Y982" i="92"/>
  <c r="Y304" i="92"/>
  <c r="Y983" i="92"/>
  <c r="Y45" i="92"/>
  <c r="Y80" i="92"/>
  <c r="Y28" i="92"/>
  <c r="Y25" i="92"/>
  <c r="Y316" i="92"/>
  <c r="Y414" i="92"/>
  <c r="Y431" i="92"/>
  <c r="Y1267" i="92"/>
  <c r="Y1156" i="92"/>
  <c r="Y553" i="92"/>
  <c r="Y57" i="92"/>
  <c r="Y618" i="92"/>
  <c r="Y104" i="92"/>
  <c r="Y706" i="92"/>
  <c r="Y857" i="92"/>
  <c r="Y554" i="92"/>
  <c r="Y1268" i="92"/>
  <c r="Y858" i="92"/>
  <c r="Y65" i="92"/>
  <c r="Y483" i="92"/>
  <c r="Y1061" i="92"/>
  <c r="Y444" i="92"/>
  <c r="Y685" i="92"/>
  <c r="Y1108" i="92"/>
  <c r="Y809" i="92"/>
  <c r="Y114" i="92"/>
  <c r="Y84" i="92"/>
  <c r="Y74" i="92"/>
  <c r="Y142" i="92"/>
  <c r="Y686" i="92"/>
  <c r="Y1109" i="92"/>
  <c r="Y1269" i="92"/>
  <c r="Y128" i="92"/>
  <c r="Y1157" i="92"/>
  <c r="Y555" i="92"/>
  <c r="Y432" i="92"/>
  <c r="Y859" i="92"/>
  <c r="Y1158" i="92"/>
  <c r="Y253" i="92"/>
  <c r="Y1110" i="92"/>
  <c r="Y893" i="92"/>
  <c r="Y288" i="92"/>
  <c r="Y781" i="92"/>
  <c r="Y289" i="92"/>
  <c r="Y1270" i="92"/>
  <c r="Y1326" i="92"/>
  <c r="Y22" i="92"/>
  <c r="Y1271" i="92"/>
  <c r="Y860" i="92"/>
  <c r="Y77" i="92"/>
  <c r="Y118" i="92"/>
  <c r="Y707" i="92"/>
  <c r="Y1209" i="92"/>
  <c r="Y375" i="92"/>
  <c r="Y361" i="92"/>
  <c r="Y1327" i="92"/>
  <c r="Y603" i="92"/>
  <c r="Y251" i="92"/>
  <c r="Y286" i="92"/>
  <c r="Y955" i="92"/>
  <c r="Y630" i="92"/>
  <c r="Y1210" i="92"/>
  <c r="Y1272" i="92"/>
  <c r="Y92" i="92"/>
  <c r="Y922" i="92"/>
  <c r="Y66" i="92"/>
  <c r="Y82" i="92"/>
  <c r="Y157" i="92"/>
  <c r="Y648" i="92"/>
  <c r="Y894" i="92"/>
  <c r="Y782" i="92"/>
  <c r="Y835" i="92"/>
  <c r="Y810" i="92"/>
  <c r="Y344" i="92"/>
  <c r="Y187" i="92"/>
  <c r="Y1211" i="92"/>
  <c r="Y861" i="92"/>
  <c r="Y510" i="92"/>
  <c r="Y133" i="92"/>
  <c r="Y473" i="92"/>
  <c r="Y266" i="92"/>
  <c r="Y1273" i="92"/>
  <c r="Y708" i="92"/>
  <c r="Y582" i="92"/>
  <c r="Y836" i="92"/>
  <c r="Y619" i="92"/>
  <c r="Y604" i="92"/>
  <c r="Y631" i="92"/>
  <c r="Y862" i="92"/>
  <c r="Y1212" i="92"/>
  <c r="Y734" i="92"/>
  <c r="Y368" i="92"/>
  <c r="Y1062" i="92"/>
  <c r="Y1111" i="92"/>
  <c r="Y144" i="92"/>
  <c r="Y13" i="92"/>
  <c r="Y153" i="92"/>
  <c r="Y1274" i="92"/>
  <c r="Y568" i="92"/>
  <c r="Y1018" i="92"/>
  <c r="Y1275" i="92"/>
  <c r="Y1328" i="92"/>
  <c r="Y1159" i="92"/>
  <c r="Y1112" i="92"/>
  <c r="Y524" i="92"/>
  <c r="Y556" i="92"/>
  <c r="Y1329" i="92"/>
  <c r="Y632" i="92"/>
  <c r="Y537" i="92"/>
  <c r="Y1063" i="92"/>
  <c r="Y956" i="92"/>
  <c r="Y1213" i="92"/>
  <c r="Y346" i="92"/>
  <c r="Y1276" i="92"/>
  <c r="Y1277" i="92"/>
  <c r="Y984" i="92"/>
  <c r="Y1064" i="92"/>
  <c r="Y605" i="92"/>
  <c r="Y957" i="92"/>
  <c r="Y783" i="92"/>
  <c r="Y985" i="92"/>
  <c r="Y383" i="92"/>
  <c r="Y1160" i="92"/>
  <c r="Y423" i="92"/>
  <c r="Y1278" i="92"/>
  <c r="Y837" i="92"/>
  <c r="Y1376" i="92"/>
  <c r="Y353" i="92"/>
  <c r="Y495" i="92"/>
  <c r="Y525" i="92"/>
  <c r="Y474" i="92"/>
  <c r="Y1279" i="92"/>
  <c r="Y437" i="92"/>
  <c r="Y620" i="92"/>
  <c r="Y498" i="92"/>
  <c r="Y182" i="92"/>
  <c r="Y1330" i="92"/>
  <c r="Y52" i="92"/>
  <c r="Y71" i="92"/>
  <c r="Y475" i="92"/>
  <c r="Y538" i="92"/>
  <c r="Y351" i="92"/>
  <c r="Y526" i="92"/>
  <c r="Y44" i="92"/>
  <c r="Y15" i="92"/>
  <c r="Y1280" i="92"/>
  <c r="Y1331" i="92"/>
  <c r="Y1113" i="92"/>
  <c r="Y31" i="92"/>
  <c r="Y709" i="92"/>
  <c r="Y122" i="92"/>
  <c r="Y1332" i="92"/>
  <c r="Y687" i="92"/>
  <c r="Y389" i="92"/>
  <c r="Y354" i="92"/>
  <c r="Y1214" i="92"/>
  <c r="Y171" i="92"/>
  <c r="Y1281" i="92"/>
  <c r="Y1215" i="92"/>
  <c r="Y511" i="92"/>
  <c r="Y95" i="92"/>
  <c r="Y50" i="92"/>
  <c r="Y1333" i="92"/>
  <c r="Y863" i="92"/>
  <c r="Y864" i="92"/>
  <c r="Y1377" i="92"/>
  <c r="Y633" i="92"/>
  <c r="Y1216" i="92"/>
  <c r="Y1334" i="92"/>
  <c r="Y688" i="92"/>
  <c r="Y484" i="92"/>
  <c r="Y126" i="92"/>
  <c r="Y390" i="92"/>
  <c r="Y72" i="92"/>
  <c r="Y1335" i="92"/>
  <c r="Y327" i="92"/>
  <c r="Y499" i="92"/>
  <c r="Y1114" i="92"/>
  <c r="Y1115" i="92"/>
  <c r="Y593" i="92"/>
  <c r="Y355" i="92"/>
  <c r="Y3" i="92"/>
  <c r="Y986" i="92"/>
  <c r="Y1161" i="92"/>
  <c r="Y1282" i="92"/>
  <c r="Y1378" i="92"/>
  <c r="Y424" i="92"/>
  <c r="Y254" i="92"/>
  <c r="Y669" i="92"/>
  <c r="Y649" i="92"/>
  <c r="Y735" i="92"/>
  <c r="Y1379" i="92"/>
  <c r="Y1217" i="92"/>
  <c r="Y1065" i="92"/>
  <c r="Y1380" i="92"/>
  <c r="Y356" i="92"/>
  <c r="Y557" i="92"/>
  <c r="Y1381" i="92"/>
  <c r="Y1218" i="92"/>
  <c r="Y239" i="92"/>
  <c r="Y1336" i="92"/>
  <c r="Y261" i="92"/>
  <c r="Y923" i="92"/>
  <c r="Y634" i="92"/>
  <c r="Y220" i="92"/>
  <c r="Y1019" i="92"/>
  <c r="Y811" i="92"/>
  <c r="Y1116" i="92"/>
  <c r="Y476" i="92"/>
  <c r="Y895" i="92"/>
  <c r="Y755" i="92"/>
  <c r="Y987" i="92"/>
  <c r="Y154" i="92"/>
  <c r="Y865" i="92"/>
  <c r="Y924" i="92"/>
  <c r="Y958" i="92"/>
  <c r="Y1162" i="92"/>
  <c r="Y399" i="92"/>
  <c r="Y12" i="92"/>
  <c r="Y1337" i="92"/>
  <c r="Y866" i="92"/>
  <c r="Y812" i="92"/>
  <c r="Y1219" i="92"/>
  <c r="Y1066" i="92"/>
  <c r="Y1338" i="92"/>
  <c r="Y1283" i="92"/>
  <c r="Y174" i="92"/>
  <c r="Y134" i="92"/>
  <c r="Y736" i="92"/>
  <c r="Y569" i="92"/>
  <c r="Y896" i="92"/>
  <c r="Y1382" i="92"/>
  <c r="Y988" i="92"/>
  <c r="Y500" i="92"/>
  <c r="Y1284" i="92"/>
  <c r="Y925" i="92"/>
  <c r="Y1285" i="92"/>
  <c r="Y1383" i="92"/>
  <c r="Y1220" i="92"/>
  <c r="Y1384" i="92"/>
  <c r="Y737" i="92"/>
  <c r="Y1020" i="92"/>
  <c r="Y1385" i="92"/>
  <c r="Y376" i="92"/>
  <c r="Y813" i="92"/>
  <c r="Y527" i="92"/>
  <c r="Y926" i="92"/>
  <c r="Y1221" i="92"/>
  <c r="Y1386" i="92"/>
  <c r="Y1387" i="92"/>
  <c r="Y1067" i="92"/>
  <c r="Y445" i="92"/>
  <c r="Y1068" i="92"/>
  <c r="Y1388" i="92"/>
  <c r="Y621" i="92"/>
  <c r="Y1021" i="92"/>
  <c r="Y1117" i="92"/>
  <c r="Y1389" i="92"/>
  <c r="Y1390" i="92"/>
  <c r="Y1339" i="92"/>
  <c r="Y1340" i="92"/>
  <c r="Y425" i="92"/>
  <c r="Y41" i="92"/>
  <c r="Y1222" i="92"/>
  <c r="Y1391" i="92"/>
  <c r="Y1286" i="92"/>
  <c r="Y606" i="92"/>
  <c r="Y135" i="92"/>
  <c r="Y1022" i="92"/>
  <c r="Y1341" i="92"/>
  <c r="Y1023" i="92"/>
  <c r="Y407" i="92"/>
  <c r="Y1392" i="92"/>
  <c r="Y384" i="92"/>
  <c r="Y225" i="92"/>
  <c r="Y1393" i="92"/>
  <c r="Y1287" i="92"/>
  <c r="Y446" i="92"/>
  <c r="Y459" i="92"/>
  <c r="Y146" i="92"/>
  <c r="Y756" i="92"/>
  <c r="Y583" i="92"/>
  <c r="Y391" i="92"/>
  <c r="Y38" i="92"/>
  <c r="Y1342" i="92"/>
  <c r="Y784" i="92"/>
  <c r="Y1069" i="92"/>
  <c r="Y276" i="92"/>
  <c r="Y867" i="92"/>
  <c r="Y310" i="92"/>
  <c r="Y868" i="92"/>
  <c r="Y1163" i="92"/>
  <c r="Y466" i="92"/>
  <c r="Y814" i="92"/>
  <c r="Y198" i="92"/>
  <c r="Y477" i="92"/>
  <c r="Y270" i="92"/>
  <c r="Y336" i="92"/>
  <c r="Y333" i="92"/>
  <c r="Y1070" i="92"/>
  <c r="Y1118" i="92"/>
  <c r="Y4" i="92"/>
  <c r="Y165" i="92"/>
  <c r="Y1071" i="92"/>
  <c r="Y670" i="92"/>
  <c r="Y710" i="92"/>
  <c r="Y1394" i="92"/>
  <c r="Y1395" i="92"/>
  <c r="Y1072" i="92"/>
  <c r="Y959" i="92"/>
  <c r="Y1024" i="92"/>
  <c r="Y1025" i="92"/>
  <c r="Y1343" i="92"/>
  <c r="Y1223" i="92"/>
  <c r="Y622" i="92"/>
  <c r="Y1344" i="92"/>
  <c r="Y21" i="92"/>
  <c r="Y960" i="92"/>
  <c r="Y1164" i="92"/>
  <c r="Y897" i="92"/>
  <c r="Y539" i="92"/>
  <c r="Y1345" i="92"/>
  <c r="Y1396" i="92"/>
  <c r="Y1288" i="92"/>
  <c r="Y240" i="92"/>
  <c r="Y467" i="92"/>
  <c r="Y757" i="92"/>
  <c r="Y324" i="92"/>
  <c r="X324" i="92"/>
  <c r="W324" i="92"/>
  <c r="U324" i="92"/>
  <c r="S324" i="92"/>
  <c r="Q324" i="92"/>
  <c r="O324" i="92"/>
  <c r="M324" i="92"/>
  <c r="K324" i="92"/>
  <c r="I324" i="92"/>
  <c r="G324" i="92"/>
  <c r="E324" i="92"/>
  <c r="Y853" i="92"/>
  <c r="X853" i="92"/>
  <c r="W853" i="92"/>
  <c r="U853" i="92"/>
  <c r="S853" i="92"/>
  <c r="Q853" i="92"/>
  <c r="O853" i="92"/>
  <c r="M853" i="92"/>
  <c r="K853" i="92"/>
  <c r="I853" i="92"/>
  <c r="G853" i="92"/>
  <c r="E853" i="92"/>
  <c r="Y1006" i="92"/>
  <c r="X1006" i="92"/>
  <c r="W1006" i="92"/>
  <c r="U1006" i="92"/>
  <c r="S1006" i="92"/>
  <c r="Q1006" i="92"/>
  <c r="O1006" i="92"/>
  <c r="M1006" i="92"/>
  <c r="K1006" i="92"/>
  <c r="I1006" i="92"/>
  <c r="G1006" i="92"/>
  <c r="E1006" i="92"/>
  <c r="Y1252" i="92"/>
  <c r="X1252" i="92"/>
  <c r="W1252" i="92"/>
  <c r="U1252" i="92"/>
  <c r="S1252" i="92"/>
  <c r="Q1252" i="92"/>
  <c r="O1252" i="92"/>
  <c r="M1252" i="92"/>
  <c r="K1252" i="92"/>
  <c r="I1252" i="92"/>
  <c r="G1252" i="92"/>
  <c r="E1252" i="92"/>
  <c r="Y51" i="92"/>
  <c r="X51" i="92"/>
  <c r="W51" i="92"/>
  <c r="U51" i="92"/>
  <c r="S51" i="92"/>
  <c r="Q51" i="92"/>
  <c r="O51" i="92"/>
  <c r="M51" i="92"/>
  <c r="K51" i="92"/>
  <c r="I51" i="92"/>
  <c r="G51" i="92"/>
  <c r="E51" i="92"/>
  <c r="Y601" i="92"/>
  <c r="X601" i="92"/>
  <c r="W601" i="92"/>
  <c r="U601" i="92"/>
  <c r="S601" i="92"/>
  <c r="Q601" i="92"/>
  <c r="O601" i="92"/>
  <c r="M601" i="92"/>
  <c r="K601" i="92"/>
  <c r="I601" i="92"/>
  <c r="G601" i="92"/>
  <c r="E601" i="92"/>
  <c r="Y1005" i="92"/>
  <c r="X1005" i="92"/>
  <c r="W1005" i="92"/>
  <c r="U1005" i="92"/>
  <c r="S1005" i="92"/>
  <c r="Q1005" i="92"/>
  <c r="O1005" i="92"/>
  <c r="M1005" i="92"/>
  <c r="K1005" i="92"/>
  <c r="I1005" i="92"/>
  <c r="G1005" i="92"/>
  <c r="E1005" i="92"/>
  <c r="Y442" i="92"/>
  <c r="X442" i="92"/>
  <c r="W442" i="92"/>
  <c r="U442" i="92"/>
  <c r="S442" i="92"/>
  <c r="Q442" i="92"/>
  <c r="O442" i="92"/>
  <c r="M442" i="92"/>
  <c r="K442" i="92"/>
  <c r="I442" i="92"/>
  <c r="G442" i="92"/>
  <c r="E442" i="92"/>
  <c r="Y774" i="92"/>
  <c r="X774" i="92"/>
  <c r="W774" i="92"/>
  <c r="U774" i="92"/>
  <c r="S774" i="92"/>
  <c r="Q774" i="92"/>
  <c r="O774" i="92"/>
  <c r="M774" i="92"/>
  <c r="K774" i="92"/>
  <c r="I774" i="92"/>
  <c r="G774" i="92"/>
  <c r="E774" i="92"/>
  <c r="Y565" i="92"/>
  <c r="X565" i="92"/>
  <c r="W565" i="92"/>
  <c r="U565" i="92"/>
  <c r="S565" i="92"/>
  <c r="Q565" i="92"/>
  <c r="O565" i="92"/>
  <c r="M565" i="92"/>
  <c r="K565" i="92"/>
  <c r="I565" i="92"/>
  <c r="G565" i="92"/>
  <c r="E565" i="92"/>
  <c r="Y420" i="92"/>
  <c r="X420" i="92"/>
  <c r="W420" i="92"/>
  <c r="U420" i="92"/>
  <c r="S420" i="92"/>
  <c r="Q420" i="92"/>
  <c r="O420" i="92"/>
  <c r="M420" i="92"/>
  <c r="K420" i="92"/>
  <c r="I420" i="92"/>
  <c r="G420" i="92"/>
  <c r="E420" i="92"/>
  <c r="Y62" i="92"/>
  <c r="X62" i="92"/>
  <c r="W62" i="92"/>
  <c r="U62" i="92"/>
  <c r="S62" i="92"/>
  <c r="Q62" i="92"/>
  <c r="O62" i="92"/>
  <c r="M62" i="92"/>
  <c r="K62" i="92"/>
  <c r="I62" i="92"/>
  <c r="G62" i="92"/>
  <c r="E62" i="92"/>
  <c r="Y491" i="92"/>
  <c r="X491" i="92"/>
  <c r="W491" i="92"/>
  <c r="U491" i="92"/>
  <c r="S491" i="92"/>
  <c r="Q491" i="92"/>
  <c r="O491" i="92"/>
  <c r="M491" i="92"/>
  <c r="K491" i="92"/>
  <c r="I491" i="92"/>
  <c r="G491" i="92"/>
  <c r="E491" i="92"/>
  <c r="Y682" i="92"/>
  <c r="X682" i="92"/>
  <c r="W682" i="92"/>
  <c r="U682" i="92"/>
  <c r="S682" i="92"/>
  <c r="Q682" i="92"/>
  <c r="O682" i="92"/>
  <c r="M682" i="92"/>
  <c r="K682" i="92"/>
  <c r="I682" i="92"/>
  <c r="G682" i="92"/>
  <c r="E682" i="92"/>
  <c r="Y885" i="92"/>
  <c r="X885" i="92"/>
  <c r="W885" i="92"/>
  <c r="U885" i="92"/>
  <c r="S885" i="92"/>
  <c r="Q885" i="92"/>
  <c r="O885" i="92"/>
  <c r="M885" i="92"/>
  <c r="K885" i="92"/>
  <c r="I885" i="92"/>
  <c r="G885" i="92"/>
  <c r="E885" i="92"/>
  <c r="Y464" i="92"/>
  <c r="X464" i="92"/>
  <c r="W464" i="92"/>
  <c r="U464" i="92"/>
  <c r="S464" i="92"/>
  <c r="Q464" i="92"/>
  <c r="O464" i="92"/>
  <c r="M464" i="92"/>
  <c r="K464" i="92"/>
  <c r="I464" i="92"/>
  <c r="G464" i="92"/>
  <c r="E464" i="92"/>
  <c r="Y773" i="92"/>
  <c r="X773" i="92"/>
  <c r="W773" i="92"/>
  <c r="U773" i="92"/>
  <c r="S773" i="92"/>
  <c r="Q773" i="92"/>
  <c r="O773" i="92"/>
  <c r="M773" i="92"/>
  <c r="K773" i="92"/>
  <c r="I773" i="92"/>
  <c r="G773" i="92"/>
  <c r="E773" i="92"/>
  <c r="Y441" i="92"/>
  <c r="X441" i="92"/>
  <c r="W441" i="92"/>
  <c r="U441" i="92"/>
  <c r="S441" i="92"/>
  <c r="Q441" i="92"/>
  <c r="O441" i="92"/>
  <c r="M441" i="92"/>
  <c r="K441" i="92"/>
  <c r="I441" i="92"/>
  <c r="G441" i="92"/>
  <c r="E441" i="92"/>
  <c r="Y419" i="92"/>
  <c r="X419" i="92"/>
  <c r="W419" i="92"/>
  <c r="U419" i="92"/>
  <c r="S419" i="92"/>
  <c r="Q419" i="92"/>
  <c r="O419" i="92"/>
  <c r="M419" i="92"/>
  <c r="K419" i="92"/>
  <c r="I419" i="92"/>
  <c r="G419" i="92"/>
  <c r="E419" i="92"/>
  <c r="Y307" i="92"/>
  <c r="X307" i="92"/>
  <c r="W307" i="92"/>
  <c r="U307" i="92"/>
  <c r="S307" i="92"/>
  <c r="Q307" i="92"/>
  <c r="O307" i="92"/>
  <c r="M307" i="92"/>
  <c r="K307" i="92"/>
  <c r="I307" i="92"/>
  <c r="G307" i="92"/>
  <c r="E307" i="92"/>
  <c r="Y366" i="92"/>
  <c r="X366" i="92"/>
  <c r="W366" i="92"/>
  <c r="U366" i="92"/>
  <c r="S366" i="92"/>
  <c r="Q366" i="92"/>
  <c r="O366" i="92"/>
  <c r="M366" i="92"/>
  <c r="K366" i="92"/>
  <c r="I366" i="92"/>
  <c r="G366" i="92"/>
  <c r="E366" i="92"/>
  <c r="Y246" i="92"/>
  <c r="X246" i="92"/>
  <c r="W246" i="92"/>
  <c r="U246" i="92"/>
  <c r="S246" i="92"/>
  <c r="Q246" i="92"/>
  <c r="O246" i="92"/>
  <c r="M246" i="92"/>
  <c r="K246" i="92"/>
  <c r="I246" i="92"/>
  <c r="G246" i="92"/>
  <c r="E246" i="92"/>
  <c r="Y43" i="92"/>
  <c r="X43" i="92"/>
  <c r="W43" i="92"/>
  <c r="U43" i="92"/>
  <c r="S43" i="92"/>
  <c r="Q43" i="92"/>
  <c r="O43" i="92"/>
  <c r="M43" i="92"/>
  <c r="K43" i="92"/>
  <c r="I43" i="92"/>
  <c r="G43" i="92"/>
  <c r="E43" i="92"/>
  <c r="Y111" i="92"/>
  <c r="X111" i="92"/>
  <c r="W111" i="92"/>
  <c r="U111" i="92"/>
  <c r="S111" i="92"/>
  <c r="Q111" i="92"/>
  <c r="O111" i="92"/>
  <c r="M111" i="92"/>
  <c r="K111" i="92"/>
  <c r="I111" i="92"/>
  <c r="G111" i="92"/>
  <c r="E111" i="92"/>
  <c r="Y172" i="92"/>
  <c r="X172" i="92"/>
  <c r="W172" i="92"/>
  <c r="U172" i="92"/>
  <c r="S172" i="92"/>
  <c r="Q172" i="92"/>
  <c r="O172" i="92"/>
  <c r="M172" i="92"/>
  <c r="K172" i="92"/>
  <c r="I172" i="92"/>
  <c r="G172" i="92"/>
  <c r="E172" i="92"/>
  <c r="Y67" i="92"/>
  <c r="X67" i="92"/>
  <c r="W67" i="92"/>
  <c r="U67" i="92"/>
  <c r="S67" i="92"/>
  <c r="Q67" i="92"/>
  <c r="O67" i="92"/>
  <c r="M67" i="92"/>
  <c r="K67" i="92"/>
  <c r="I67" i="92"/>
  <c r="G67" i="92"/>
  <c r="E67" i="92"/>
  <c r="Y723" i="92"/>
  <c r="X723" i="92"/>
  <c r="W723" i="92"/>
  <c r="U723" i="92"/>
  <c r="S723" i="92"/>
  <c r="Q723" i="92"/>
  <c r="O723" i="92"/>
  <c r="M723" i="92"/>
  <c r="K723" i="92"/>
  <c r="I723" i="92"/>
  <c r="G723" i="92"/>
  <c r="E723" i="92"/>
  <c r="Y136" i="92"/>
  <c r="X136" i="92"/>
  <c r="W136" i="92"/>
  <c r="U136" i="92"/>
  <c r="S136" i="92"/>
  <c r="Q136" i="92"/>
  <c r="O136" i="92"/>
  <c r="M136" i="92"/>
  <c r="K136" i="92"/>
  <c r="I136" i="92"/>
  <c r="G136" i="92"/>
  <c r="E136" i="92"/>
  <c r="Y798" i="92"/>
  <c r="X798" i="92"/>
  <c r="W798" i="92"/>
  <c r="U798" i="92"/>
  <c r="S798" i="92"/>
  <c r="Q798" i="92"/>
  <c r="O798" i="92"/>
  <c r="M798" i="92"/>
  <c r="K798" i="92"/>
  <c r="I798" i="92"/>
  <c r="G798" i="92"/>
  <c r="E798" i="92"/>
  <c r="Y852" i="92"/>
  <c r="X852" i="92"/>
  <c r="W852" i="92"/>
  <c r="U852" i="92"/>
  <c r="S852" i="92"/>
  <c r="Q852" i="92"/>
  <c r="O852" i="92"/>
  <c r="M852" i="92"/>
  <c r="K852" i="92"/>
  <c r="I852" i="92"/>
  <c r="G852" i="92"/>
  <c r="E852" i="92"/>
  <c r="Y628" i="92"/>
  <c r="X628" i="92"/>
  <c r="W628" i="92"/>
  <c r="U628" i="92"/>
  <c r="S628" i="92"/>
  <c r="Q628" i="92"/>
  <c r="O628" i="92"/>
  <c r="M628" i="92"/>
  <c r="K628" i="92"/>
  <c r="I628" i="92"/>
  <c r="G628" i="92"/>
  <c r="E628" i="92"/>
  <c r="Y217" i="92"/>
  <c r="X217" i="92"/>
  <c r="W217" i="92"/>
  <c r="U217" i="92"/>
  <c r="S217" i="92"/>
  <c r="Q217" i="92"/>
  <c r="O217" i="92"/>
  <c r="M217" i="92"/>
  <c r="K217" i="92"/>
  <c r="I217" i="92"/>
  <c r="G217" i="92"/>
  <c r="E217" i="92"/>
  <c r="Y1004" i="92"/>
  <c r="X1004" i="92"/>
  <c r="W1004" i="92"/>
  <c r="U1004" i="92"/>
  <c r="S1004" i="92"/>
  <c r="Q1004" i="92"/>
  <c r="O1004" i="92"/>
  <c r="M1004" i="92"/>
  <c r="K1004" i="92"/>
  <c r="I1004" i="92"/>
  <c r="G1004" i="92"/>
  <c r="E1004" i="92"/>
  <c r="Y521" i="92"/>
  <c r="X521" i="92"/>
  <c r="W521" i="92"/>
  <c r="U521" i="92"/>
  <c r="S521" i="92"/>
  <c r="Q521" i="92"/>
  <c r="O521" i="92"/>
  <c r="M521" i="92"/>
  <c r="K521" i="92"/>
  <c r="I521" i="92"/>
  <c r="G521" i="92"/>
  <c r="E521" i="92"/>
  <c r="Y797" i="92"/>
  <c r="X797" i="92"/>
  <c r="W797" i="92"/>
  <c r="U797" i="92"/>
  <c r="S797" i="92"/>
  <c r="Q797" i="92"/>
  <c r="O797" i="92"/>
  <c r="M797" i="92"/>
  <c r="K797" i="92"/>
  <c r="I797" i="92"/>
  <c r="G797" i="92"/>
  <c r="E797" i="92"/>
  <c r="Y662" i="92"/>
  <c r="X662" i="92"/>
  <c r="W662" i="92"/>
  <c r="U662" i="92"/>
  <c r="S662" i="92"/>
  <c r="Q662" i="92"/>
  <c r="O662" i="92"/>
  <c r="M662" i="92"/>
  <c r="K662" i="92"/>
  <c r="I662" i="92"/>
  <c r="G662" i="92"/>
  <c r="E662" i="92"/>
  <c r="Y490" i="92"/>
  <c r="X490" i="92"/>
  <c r="W490" i="92"/>
  <c r="U490" i="92"/>
  <c r="S490" i="92"/>
  <c r="Q490" i="92"/>
  <c r="O490" i="92"/>
  <c r="M490" i="92"/>
  <c r="K490" i="92"/>
  <c r="I490" i="92"/>
  <c r="G490" i="92"/>
  <c r="E490" i="92"/>
  <c r="Y1045" i="92"/>
  <c r="X1045" i="92"/>
  <c r="W1045" i="92"/>
  <c r="U1045" i="92"/>
  <c r="S1045" i="92"/>
  <c r="Q1045" i="92"/>
  <c r="O1045" i="92"/>
  <c r="M1045" i="92"/>
  <c r="K1045" i="92"/>
  <c r="I1045" i="92"/>
  <c r="G1045" i="92"/>
  <c r="E1045" i="92"/>
  <c r="Y944" i="92"/>
  <c r="X944" i="92"/>
  <c r="W944" i="92"/>
  <c r="U944" i="92"/>
  <c r="S944" i="92"/>
  <c r="Q944" i="92"/>
  <c r="O944" i="92"/>
  <c r="M944" i="92"/>
  <c r="K944" i="92"/>
  <c r="I944" i="92"/>
  <c r="G944" i="92"/>
  <c r="E944" i="92"/>
  <c r="Y1148" i="92"/>
  <c r="X1148" i="92"/>
  <c r="W1148" i="92"/>
  <c r="U1148" i="92"/>
  <c r="S1148" i="92"/>
  <c r="Q1148" i="92"/>
  <c r="O1148" i="92"/>
  <c r="M1148" i="92"/>
  <c r="K1148" i="92"/>
  <c r="I1148" i="92"/>
  <c r="G1148" i="92"/>
  <c r="E1148" i="92"/>
  <c r="Y851" i="92"/>
  <c r="X851" i="92"/>
  <c r="W851" i="92"/>
  <c r="U851" i="92"/>
  <c r="S851" i="92"/>
  <c r="Q851" i="92"/>
  <c r="O851" i="92"/>
  <c r="M851" i="92"/>
  <c r="K851" i="92"/>
  <c r="I851" i="92"/>
  <c r="G851" i="92"/>
  <c r="E851" i="92"/>
  <c r="Y1251" i="92"/>
  <c r="X1251" i="92"/>
  <c r="W1251" i="92"/>
  <c r="U1251" i="92"/>
  <c r="S1251" i="92"/>
  <c r="Q1251" i="92"/>
  <c r="O1251" i="92"/>
  <c r="M1251" i="92"/>
  <c r="K1251" i="92"/>
  <c r="I1251" i="92"/>
  <c r="G1251" i="92"/>
  <c r="E1251" i="92"/>
  <c r="Y1087" i="92"/>
  <c r="X1087" i="92"/>
  <c r="W1087" i="92"/>
  <c r="U1087" i="92"/>
  <c r="S1087" i="92"/>
  <c r="Q1087" i="92"/>
  <c r="O1087" i="92"/>
  <c r="M1087" i="92"/>
  <c r="K1087" i="92"/>
  <c r="I1087" i="92"/>
  <c r="G1087" i="92"/>
  <c r="E1087" i="92"/>
  <c r="Y214" i="92"/>
  <c r="X214" i="92"/>
  <c r="W214" i="92"/>
  <c r="U214" i="92"/>
  <c r="S214" i="92"/>
  <c r="Q214" i="92"/>
  <c r="O214" i="92"/>
  <c r="M214" i="92"/>
  <c r="K214" i="92"/>
  <c r="I214" i="92"/>
  <c r="G214" i="92"/>
  <c r="E214" i="92"/>
  <c r="Y37" i="92"/>
  <c r="X37" i="92"/>
  <c r="W37" i="92"/>
  <c r="U37" i="92"/>
  <c r="S37" i="92"/>
  <c r="Q37" i="92"/>
  <c r="O37" i="92"/>
  <c r="M37" i="92"/>
  <c r="K37" i="92"/>
  <c r="I37" i="92"/>
  <c r="G37" i="92"/>
  <c r="E37" i="92"/>
  <c r="Y1311" i="92"/>
  <c r="X1311" i="92"/>
  <c r="W1311" i="92"/>
  <c r="U1311" i="92"/>
  <c r="S1311" i="92"/>
  <c r="Q1311" i="92"/>
  <c r="O1311" i="92"/>
  <c r="M1311" i="92"/>
  <c r="K1311" i="92"/>
  <c r="I1311" i="92"/>
  <c r="G1311" i="92"/>
  <c r="E1311" i="92"/>
  <c r="Y73" i="92"/>
  <c r="X73" i="92"/>
  <c r="W73" i="92"/>
  <c r="U73" i="92"/>
  <c r="S73" i="92"/>
  <c r="Q73" i="92"/>
  <c r="O73" i="92"/>
  <c r="M73" i="92"/>
  <c r="K73" i="92"/>
  <c r="I73" i="92"/>
  <c r="G73" i="92"/>
  <c r="E73" i="92"/>
  <c r="Y209" i="92"/>
  <c r="X209" i="92"/>
  <c r="W209" i="92"/>
  <c r="U209" i="92"/>
  <c r="S209" i="92"/>
  <c r="Q209" i="92"/>
  <c r="O209" i="92"/>
  <c r="M209" i="92"/>
  <c r="K209" i="92"/>
  <c r="I209" i="92"/>
  <c r="G209" i="92"/>
  <c r="E209" i="92"/>
  <c r="Y1310" i="92"/>
  <c r="X1310" i="92"/>
  <c r="W1310" i="92"/>
  <c r="U1310" i="92"/>
  <c r="S1310" i="92"/>
  <c r="Q1310" i="92"/>
  <c r="O1310" i="92"/>
  <c r="M1310" i="92"/>
  <c r="K1310" i="92"/>
  <c r="I1310" i="92"/>
  <c r="G1310" i="92"/>
  <c r="E1310" i="92"/>
  <c r="Y163" i="92"/>
  <c r="X163" i="92"/>
  <c r="W163" i="92"/>
  <c r="U163" i="92"/>
  <c r="S163" i="92"/>
  <c r="Q163" i="92"/>
  <c r="O163" i="92"/>
  <c r="M163" i="92"/>
  <c r="K163" i="92"/>
  <c r="I163" i="92"/>
  <c r="G163" i="92"/>
  <c r="E163" i="92"/>
  <c r="Y661" i="92"/>
  <c r="X661" i="92"/>
  <c r="W661" i="92"/>
  <c r="U661" i="92"/>
  <c r="S661" i="92"/>
  <c r="Q661" i="92"/>
  <c r="O661" i="92"/>
  <c r="M661" i="92"/>
  <c r="K661" i="92"/>
  <c r="I661" i="92"/>
  <c r="G661" i="92"/>
  <c r="E661" i="92"/>
  <c r="Y36" i="92"/>
  <c r="X36" i="92"/>
  <c r="W36" i="92"/>
  <c r="U36" i="92"/>
  <c r="S36" i="92"/>
  <c r="Q36" i="92"/>
  <c r="O36" i="92"/>
  <c r="M36" i="92"/>
  <c r="K36" i="92"/>
  <c r="I36" i="92"/>
  <c r="G36" i="92"/>
  <c r="E36" i="92"/>
  <c r="Y166" i="92"/>
  <c r="X166" i="92"/>
  <c r="W166" i="92"/>
  <c r="U166" i="92"/>
  <c r="S166" i="92"/>
  <c r="Q166" i="92"/>
  <c r="O166" i="92"/>
  <c r="M166" i="92"/>
  <c r="K166" i="92"/>
  <c r="I166" i="92"/>
  <c r="G166" i="92"/>
  <c r="E166" i="92"/>
  <c r="Y681" i="92"/>
  <c r="X681" i="92"/>
  <c r="W681" i="92"/>
  <c r="U681" i="92"/>
  <c r="S681" i="92"/>
  <c r="Q681" i="92"/>
  <c r="O681" i="92"/>
  <c r="M681" i="92"/>
  <c r="K681" i="92"/>
  <c r="I681" i="92"/>
  <c r="G681" i="92"/>
  <c r="E681" i="92"/>
  <c r="Y236" i="92"/>
  <c r="X236" i="92"/>
  <c r="W236" i="92"/>
  <c r="U236" i="92"/>
  <c r="S236" i="92"/>
  <c r="Q236" i="92"/>
  <c r="O236" i="92"/>
  <c r="M236" i="92"/>
  <c r="K236" i="92"/>
  <c r="I236" i="92"/>
  <c r="G236" i="92"/>
  <c r="E236" i="92"/>
  <c r="Y971" i="92"/>
  <c r="X971" i="92"/>
  <c r="W971" i="92"/>
  <c r="U971" i="92"/>
  <c r="S971" i="92"/>
  <c r="Q971" i="92"/>
  <c r="O971" i="92"/>
  <c r="M971" i="92"/>
  <c r="K971" i="92"/>
  <c r="I971" i="92"/>
  <c r="G971" i="92"/>
  <c r="E971" i="92"/>
  <c r="Y404" i="92"/>
  <c r="X404" i="92"/>
  <c r="W404" i="92"/>
  <c r="U404" i="92"/>
  <c r="S404" i="92"/>
  <c r="Q404" i="92"/>
  <c r="O404" i="92"/>
  <c r="M404" i="92"/>
  <c r="K404" i="92"/>
  <c r="I404" i="92"/>
  <c r="G404" i="92"/>
  <c r="E404" i="92"/>
  <c r="Y205" i="92"/>
  <c r="X205" i="92"/>
  <c r="W205" i="92"/>
  <c r="U205" i="92"/>
  <c r="S205" i="92"/>
  <c r="Q205" i="92"/>
  <c r="O205" i="92"/>
  <c r="M205" i="92"/>
  <c r="K205" i="92"/>
  <c r="I205" i="92"/>
  <c r="G205" i="92"/>
  <c r="E205" i="92"/>
  <c r="Y1366" i="92"/>
  <c r="X1366" i="92"/>
  <c r="W1366" i="92"/>
  <c r="U1366" i="92"/>
  <c r="S1366" i="92"/>
  <c r="Q1366" i="92"/>
  <c r="O1366" i="92"/>
  <c r="M1366" i="92"/>
  <c r="K1366" i="92"/>
  <c r="I1366" i="92"/>
  <c r="G1366" i="92"/>
  <c r="E1366" i="92"/>
  <c r="Y680" i="92"/>
  <c r="X680" i="92"/>
  <c r="W680" i="92"/>
  <c r="U680" i="92"/>
  <c r="S680" i="92"/>
  <c r="Q680" i="92"/>
  <c r="O680" i="92"/>
  <c r="M680" i="92"/>
  <c r="K680" i="92"/>
  <c r="I680" i="92"/>
  <c r="G680" i="92"/>
  <c r="E680" i="92"/>
  <c r="Y458" i="92"/>
  <c r="X458" i="92"/>
  <c r="W458" i="92"/>
  <c r="U458" i="92"/>
  <c r="S458" i="92"/>
  <c r="Q458" i="92"/>
  <c r="O458" i="92"/>
  <c r="M458" i="92"/>
  <c r="K458" i="92"/>
  <c r="I458" i="92"/>
  <c r="G458" i="92"/>
  <c r="E458" i="92"/>
  <c r="Y970" i="92"/>
  <c r="X970" i="92"/>
  <c r="W970" i="92"/>
  <c r="U970" i="92"/>
  <c r="S970" i="92"/>
  <c r="Q970" i="92"/>
  <c r="O970" i="92"/>
  <c r="M970" i="92"/>
  <c r="K970" i="92"/>
  <c r="I970" i="92"/>
  <c r="G970" i="92"/>
  <c r="E970" i="92"/>
  <c r="Y910" i="92"/>
  <c r="X910" i="92"/>
  <c r="W910" i="92"/>
  <c r="U910" i="92"/>
  <c r="S910" i="92"/>
  <c r="Q910" i="92"/>
  <c r="O910" i="92"/>
  <c r="M910" i="92"/>
  <c r="K910" i="92"/>
  <c r="I910" i="92"/>
  <c r="G910" i="92"/>
  <c r="E910" i="92"/>
  <c r="Y699" i="92"/>
  <c r="X699" i="92"/>
  <c r="W699" i="92"/>
  <c r="U699" i="92"/>
  <c r="S699" i="92"/>
  <c r="Q699" i="92"/>
  <c r="O699" i="92"/>
  <c r="M699" i="92"/>
  <c r="K699" i="92"/>
  <c r="I699" i="92"/>
  <c r="G699" i="92"/>
  <c r="E699" i="92"/>
  <c r="Y1187" i="92"/>
  <c r="X1187" i="92"/>
  <c r="W1187" i="92"/>
  <c r="U1187" i="92"/>
  <c r="S1187" i="92"/>
  <c r="Q1187" i="92"/>
  <c r="O1187" i="92"/>
  <c r="M1187" i="92"/>
  <c r="K1187" i="92"/>
  <c r="I1187" i="92"/>
  <c r="G1187" i="92"/>
  <c r="E1187" i="92"/>
  <c r="Y613" i="92"/>
  <c r="X613" i="92"/>
  <c r="W613" i="92"/>
  <c r="U613" i="92"/>
  <c r="S613" i="92"/>
  <c r="Q613" i="92"/>
  <c r="O613" i="92"/>
  <c r="M613" i="92"/>
  <c r="K613" i="92"/>
  <c r="I613" i="92"/>
  <c r="G613" i="92"/>
  <c r="E613" i="92"/>
  <c r="Y884" i="92"/>
  <c r="X884" i="92"/>
  <c r="W884" i="92"/>
  <c r="U884" i="92"/>
  <c r="S884" i="92"/>
  <c r="Q884" i="92"/>
  <c r="O884" i="92"/>
  <c r="M884" i="92"/>
  <c r="K884" i="92"/>
  <c r="I884" i="92"/>
  <c r="G884" i="92"/>
  <c r="E884" i="92"/>
  <c r="Y943" i="92"/>
  <c r="X943" i="92"/>
  <c r="W943" i="92"/>
  <c r="U943" i="92"/>
  <c r="S943" i="92"/>
  <c r="Q943" i="92"/>
  <c r="O943" i="92"/>
  <c r="M943" i="92"/>
  <c r="K943" i="92"/>
  <c r="I943" i="92"/>
  <c r="G943" i="92"/>
  <c r="E943" i="92"/>
  <c r="Y883" i="92"/>
  <c r="X883" i="92"/>
  <c r="W883" i="92"/>
  <c r="U883" i="92"/>
  <c r="S883" i="92"/>
  <c r="Q883" i="92"/>
  <c r="O883" i="92"/>
  <c r="M883" i="92"/>
  <c r="K883" i="92"/>
  <c r="I883" i="92"/>
  <c r="G883" i="92"/>
  <c r="E883" i="92"/>
  <c r="Y882" i="92"/>
  <c r="X882" i="92"/>
  <c r="W882" i="92"/>
  <c r="U882" i="92"/>
  <c r="S882" i="92"/>
  <c r="Q882" i="92"/>
  <c r="O882" i="92"/>
  <c r="M882" i="92"/>
  <c r="K882" i="92"/>
  <c r="I882" i="92"/>
  <c r="G882" i="92"/>
  <c r="E882" i="92"/>
  <c r="Y267" i="92"/>
  <c r="X267" i="92"/>
  <c r="W267" i="92"/>
  <c r="U267" i="92"/>
  <c r="S267" i="92"/>
  <c r="Q267" i="92"/>
  <c r="O267" i="92"/>
  <c r="M267" i="92"/>
  <c r="K267" i="92"/>
  <c r="I267" i="92"/>
  <c r="G267" i="92"/>
  <c r="E267" i="92"/>
  <c r="Y1147" i="92"/>
  <c r="X1147" i="92"/>
  <c r="W1147" i="92"/>
  <c r="U1147" i="92"/>
  <c r="S1147" i="92"/>
  <c r="Q1147" i="92"/>
  <c r="O1147" i="92"/>
  <c r="M1147" i="92"/>
  <c r="K1147" i="92"/>
  <c r="I1147" i="92"/>
  <c r="G1147" i="92"/>
  <c r="E1147" i="92"/>
  <c r="Y282" i="92"/>
  <c r="X282" i="92"/>
  <c r="W282" i="92"/>
  <c r="U282" i="92"/>
  <c r="S282" i="92"/>
  <c r="Q282" i="92"/>
  <c r="O282" i="92"/>
  <c r="M282" i="92"/>
  <c r="K282" i="92"/>
  <c r="I282" i="92"/>
  <c r="G282" i="92"/>
  <c r="E282" i="92"/>
  <c r="Y181" i="92"/>
  <c r="X181" i="92"/>
  <c r="W181" i="92"/>
  <c r="U181" i="92"/>
  <c r="S181" i="92"/>
  <c r="Q181" i="92"/>
  <c r="O181" i="92"/>
  <c r="M181" i="92"/>
  <c r="K181" i="92"/>
  <c r="I181" i="92"/>
  <c r="G181" i="92"/>
  <c r="E181" i="92"/>
  <c r="Y83" i="92"/>
  <c r="X83" i="92"/>
  <c r="W83" i="92"/>
  <c r="U83" i="92"/>
  <c r="S83" i="92"/>
  <c r="Q83" i="92"/>
  <c r="O83" i="92"/>
  <c r="M83" i="92"/>
  <c r="K83" i="92"/>
  <c r="I83" i="92"/>
  <c r="G83" i="92"/>
  <c r="E83" i="92"/>
  <c r="Y612" i="92"/>
  <c r="X612" i="92"/>
  <c r="W612" i="92"/>
  <c r="U612" i="92"/>
  <c r="S612" i="92"/>
  <c r="Q612" i="92"/>
  <c r="O612" i="92"/>
  <c r="M612" i="92"/>
  <c r="K612" i="92"/>
  <c r="I612" i="92"/>
  <c r="G612" i="92"/>
  <c r="E612" i="92"/>
  <c r="Y170" i="92"/>
  <c r="X170" i="92"/>
  <c r="W170" i="92"/>
  <c r="U170" i="92"/>
  <c r="S170" i="92"/>
  <c r="Q170" i="92"/>
  <c r="O170" i="92"/>
  <c r="M170" i="92"/>
  <c r="K170" i="92"/>
  <c r="I170" i="92"/>
  <c r="G170" i="92"/>
  <c r="E170" i="92"/>
  <c r="Y342" i="92"/>
  <c r="X342" i="92"/>
  <c r="W342" i="92"/>
  <c r="U342" i="92"/>
  <c r="S342" i="92"/>
  <c r="Q342" i="92"/>
  <c r="O342" i="92"/>
  <c r="M342" i="92"/>
  <c r="K342" i="92"/>
  <c r="I342" i="92"/>
  <c r="G342" i="92"/>
  <c r="E342" i="92"/>
  <c r="Y192" i="92"/>
  <c r="X192" i="92"/>
  <c r="W192" i="92"/>
  <c r="U192" i="92"/>
  <c r="S192" i="92"/>
  <c r="Q192" i="92"/>
  <c r="O192" i="92"/>
  <c r="M192" i="92"/>
  <c r="K192" i="92"/>
  <c r="I192" i="92"/>
  <c r="G192" i="92"/>
  <c r="E192" i="92"/>
  <c r="Y520" i="92"/>
  <c r="X520" i="92"/>
  <c r="W520" i="92"/>
  <c r="U520" i="92"/>
  <c r="S520" i="92"/>
  <c r="Q520" i="92"/>
  <c r="O520" i="92"/>
  <c r="M520" i="92"/>
  <c r="K520" i="92"/>
  <c r="I520" i="92"/>
  <c r="G520" i="92"/>
  <c r="E520" i="92"/>
  <c r="Y380" i="92"/>
  <c r="X380" i="92"/>
  <c r="W380" i="92"/>
  <c r="U380" i="92"/>
  <c r="S380" i="92"/>
  <c r="Q380" i="92"/>
  <c r="O380" i="92"/>
  <c r="M380" i="92"/>
  <c r="K380" i="92"/>
  <c r="I380" i="92"/>
  <c r="G380" i="92"/>
  <c r="E380" i="92"/>
  <c r="Y213" i="92"/>
  <c r="X213" i="92"/>
  <c r="W213" i="92"/>
  <c r="U213" i="92"/>
  <c r="S213" i="92"/>
  <c r="Q213" i="92"/>
  <c r="O213" i="92"/>
  <c r="M213" i="92"/>
  <c r="K213" i="92"/>
  <c r="I213" i="92"/>
  <c r="G213" i="92"/>
  <c r="E213" i="92"/>
  <c r="Y132" i="92"/>
  <c r="X132" i="92"/>
  <c r="W132" i="92"/>
  <c r="U132" i="92"/>
  <c r="S132" i="92"/>
  <c r="Q132" i="92"/>
  <c r="O132" i="92"/>
  <c r="M132" i="92"/>
  <c r="K132" i="92"/>
  <c r="I132" i="92"/>
  <c r="G132" i="92"/>
  <c r="E132" i="92"/>
  <c r="Y100" i="92"/>
  <c r="X100" i="92"/>
  <c r="W100" i="92"/>
  <c r="U100" i="92"/>
  <c r="S100" i="92"/>
  <c r="Q100" i="92"/>
  <c r="O100" i="92"/>
  <c r="M100" i="92"/>
  <c r="K100" i="92"/>
  <c r="I100" i="92"/>
  <c r="G100" i="92"/>
  <c r="E100" i="92"/>
  <c r="Y30" i="92"/>
  <c r="X30" i="92"/>
  <c r="W30" i="92"/>
  <c r="U30" i="92"/>
  <c r="S30" i="92"/>
  <c r="Q30" i="92"/>
  <c r="O30" i="92"/>
  <c r="M30" i="92"/>
  <c r="K30" i="92"/>
  <c r="I30" i="92"/>
  <c r="G30" i="92"/>
  <c r="E30" i="92"/>
  <c r="Y76" i="92"/>
  <c r="X76" i="92"/>
  <c r="W76" i="92"/>
  <c r="U76" i="92"/>
  <c r="S76" i="92"/>
  <c r="Q76" i="92"/>
  <c r="O76" i="92"/>
  <c r="M76" i="92"/>
  <c r="K76" i="92"/>
  <c r="I76" i="92"/>
  <c r="G76" i="92"/>
  <c r="E76" i="92"/>
  <c r="Y479" i="92"/>
  <c r="X479" i="92"/>
  <c r="W479" i="92"/>
  <c r="U479" i="92"/>
  <c r="S479" i="92"/>
  <c r="Q479" i="92"/>
  <c r="O479" i="92"/>
  <c r="M479" i="92"/>
  <c r="K479" i="92"/>
  <c r="I479" i="92"/>
  <c r="G479" i="92"/>
  <c r="E479" i="92"/>
  <c r="Y580" i="92"/>
  <c r="X580" i="92"/>
  <c r="W580" i="92"/>
  <c r="U580" i="92"/>
  <c r="S580" i="92"/>
  <c r="Q580" i="92"/>
  <c r="O580" i="92"/>
  <c r="M580" i="92"/>
  <c r="K580" i="92"/>
  <c r="I580" i="92"/>
  <c r="G580" i="92"/>
  <c r="E580" i="92"/>
  <c r="Y1086" i="92"/>
  <c r="X1086" i="92"/>
  <c r="W1086" i="92"/>
  <c r="U1086" i="92"/>
  <c r="S1086" i="92"/>
  <c r="Q1086" i="92"/>
  <c r="O1086" i="92"/>
  <c r="M1086" i="92"/>
  <c r="K1086" i="92"/>
  <c r="I1086" i="92"/>
  <c r="G1086" i="92"/>
  <c r="E1086" i="92"/>
  <c r="Y660" i="92"/>
  <c r="X660" i="92"/>
  <c r="W660" i="92"/>
  <c r="U660" i="92"/>
  <c r="S660" i="92"/>
  <c r="Q660" i="92"/>
  <c r="O660" i="92"/>
  <c r="M660" i="92"/>
  <c r="K660" i="92"/>
  <c r="I660" i="92"/>
  <c r="G660" i="92"/>
  <c r="E660" i="92"/>
  <c r="Y698" i="92"/>
  <c r="X698" i="92"/>
  <c r="W698" i="92"/>
  <c r="U698" i="92"/>
  <c r="S698" i="92"/>
  <c r="Q698" i="92"/>
  <c r="O698" i="92"/>
  <c r="M698" i="92"/>
  <c r="K698" i="92"/>
  <c r="I698" i="92"/>
  <c r="G698" i="92"/>
  <c r="E698" i="92"/>
  <c r="Y410" i="92"/>
  <c r="X410" i="92"/>
  <c r="W410" i="92"/>
  <c r="U410" i="92"/>
  <c r="S410" i="92"/>
  <c r="Q410" i="92"/>
  <c r="O410" i="92"/>
  <c r="M410" i="92"/>
  <c r="K410" i="92"/>
  <c r="I410" i="92"/>
  <c r="G410" i="92"/>
  <c r="E410" i="92"/>
  <c r="Y278" i="92"/>
  <c r="X278" i="92"/>
  <c r="W278" i="92"/>
  <c r="U278" i="92"/>
  <c r="S278" i="92"/>
  <c r="Q278" i="92"/>
  <c r="O278" i="92"/>
  <c r="M278" i="92"/>
  <c r="K278" i="92"/>
  <c r="I278" i="92"/>
  <c r="G278" i="92"/>
  <c r="E278" i="92"/>
  <c r="Y379" i="92"/>
  <c r="X379" i="92"/>
  <c r="W379" i="92"/>
  <c r="U379" i="92"/>
  <c r="S379" i="92"/>
  <c r="Q379" i="92"/>
  <c r="O379" i="92"/>
  <c r="M379" i="92"/>
  <c r="K379" i="92"/>
  <c r="I379" i="92"/>
  <c r="G379" i="92"/>
  <c r="E379" i="92"/>
  <c r="Y600" i="92"/>
  <c r="X600" i="92"/>
  <c r="W600" i="92"/>
  <c r="U600" i="92"/>
  <c r="S600" i="92"/>
  <c r="Q600" i="92"/>
  <c r="O600" i="92"/>
  <c r="M600" i="92"/>
  <c r="K600" i="92"/>
  <c r="I600" i="92"/>
  <c r="G600" i="92"/>
  <c r="E600" i="92"/>
  <c r="Y942" i="92"/>
  <c r="X942" i="92"/>
  <c r="W942" i="92"/>
  <c r="U942" i="92"/>
  <c r="S942" i="92"/>
  <c r="Q942" i="92"/>
  <c r="O942" i="92"/>
  <c r="M942" i="92"/>
  <c r="K942" i="92"/>
  <c r="I942" i="92"/>
  <c r="G942" i="92"/>
  <c r="E942" i="92"/>
  <c r="Y969" i="92"/>
  <c r="X969" i="92"/>
  <c r="W969" i="92"/>
  <c r="U969" i="92"/>
  <c r="S969" i="92"/>
  <c r="Q969" i="92"/>
  <c r="O969" i="92"/>
  <c r="M969" i="92"/>
  <c r="K969" i="92"/>
  <c r="I969" i="92"/>
  <c r="G969" i="92"/>
  <c r="E969" i="92"/>
  <c r="Y1003" i="92"/>
  <c r="X1003" i="92"/>
  <c r="W1003" i="92"/>
  <c r="U1003" i="92"/>
  <c r="S1003" i="92"/>
  <c r="Q1003" i="92"/>
  <c r="O1003" i="92"/>
  <c r="M1003" i="92"/>
  <c r="K1003" i="92"/>
  <c r="I1003" i="92"/>
  <c r="G1003" i="92"/>
  <c r="E1003" i="92"/>
  <c r="Y403" i="92"/>
  <c r="X403" i="92"/>
  <c r="W403" i="92"/>
  <c r="U403" i="92"/>
  <c r="S403" i="92"/>
  <c r="Q403" i="92"/>
  <c r="O403" i="92"/>
  <c r="M403" i="92"/>
  <c r="K403" i="92"/>
  <c r="I403" i="92"/>
  <c r="G403" i="92"/>
  <c r="E403" i="92"/>
  <c r="Y519" i="92"/>
  <c r="X519" i="92"/>
  <c r="W519" i="92"/>
  <c r="U519" i="92"/>
  <c r="S519" i="92"/>
  <c r="Q519" i="92"/>
  <c r="O519" i="92"/>
  <c r="M519" i="92"/>
  <c r="K519" i="92"/>
  <c r="I519" i="92"/>
  <c r="G519" i="92"/>
  <c r="E519" i="92"/>
  <c r="Y281" i="92"/>
  <c r="X281" i="92"/>
  <c r="W281" i="92"/>
  <c r="U281" i="92"/>
  <c r="S281" i="92"/>
  <c r="Q281" i="92"/>
  <c r="O281" i="92"/>
  <c r="M281" i="92"/>
  <c r="K281" i="92"/>
  <c r="I281" i="92"/>
  <c r="G281" i="92"/>
  <c r="E281" i="92"/>
  <c r="Y235" i="92"/>
  <c r="X235" i="92"/>
  <c r="W235" i="92"/>
  <c r="U235" i="92"/>
  <c r="S235" i="92"/>
  <c r="Q235" i="92"/>
  <c r="O235" i="92"/>
  <c r="M235" i="92"/>
  <c r="K235" i="92"/>
  <c r="I235" i="92"/>
  <c r="G235" i="92"/>
  <c r="E235" i="92"/>
  <c r="Y1250" i="92"/>
  <c r="X1250" i="92"/>
  <c r="W1250" i="92"/>
  <c r="U1250" i="92"/>
  <c r="S1250" i="92"/>
  <c r="Q1250" i="92"/>
  <c r="O1250" i="92"/>
  <c r="M1250" i="92"/>
  <c r="K1250" i="92"/>
  <c r="I1250" i="92"/>
  <c r="G1250" i="92"/>
  <c r="E1250" i="92"/>
  <c r="Y1044" i="92"/>
  <c r="X1044" i="92"/>
  <c r="W1044" i="92"/>
  <c r="U1044" i="92"/>
  <c r="S1044" i="92"/>
  <c r="Q1044" i="92"/>
  <c r="O1044" i="92"/>
  <c r="M1044" i="92"/>
  <c r="K1044" i="92"/>
  <c r="I1044" i="92"/>
  <c r="G1044" i="92"/>
  <c r="E1044" i="92"/>
  <c r="Y772" i="92"/>
  <c r="X772" i="92"/>
  <c r="W772" i="92"/>
  <c r="U772" i="92"/>
  <c r="S772" i="92"/>
  <c r="Q772" i="92"/>
  <c r="O772" i="92"/>
  <c r="M772" i="92"/>
  <c r="K772" i="92"/>
  <c r="I772" i="92"/>
  <c r="G772" i="92"/>
  <c r="E772" i="92"/>
  <c r="Y463" i="92"/>
  <c r="X463" i="92"/>
  <c r="W463" i="92"/>
  <c r="U463" i="92"/>
  <c r="S463" i="92"/>
  <c r="Q463" i="92"/>
  <c r="O463" i="92"/>
  <c r="M463" i="92"/>
  <c r="K463" i="92"/>
  <c r="I463" i="92"/>
  <c r="G463" i="92"/>
  <c r="E463" i="92"/>
  <c r="Y7" i="92"/>
  <c r="X7" i="92"/>
  <c r="W7" i="92"/>
  <c r="U7" i="92"/>
  <c r="S7" i="92"/>
  <c r="Q7" i="92"/>
  <c r="O7" i="92"/>
  <c r="M7" i="92"/>
  <c r="K7" i="92"/>
  <c r="I7" i="92"/>
  <c r="G7" i="92"/>
  <c r="E7" i="92"/>
  <c r="Y402" i="92"/>
  <c r="X402" i="92"/>
  <c r="W402" i="92"/>
  <c r="U402" i="92"/>
  <c r="S402" i="92"/>
  <c r="Q402" i="92"/>
  <c r="O402" i="92"/>
  <c r="M402" i="92"/>
  <c r="K402" i="92"/>
  <c r="I402" i="92"/>
  <c r="G402" i="92"/>
  <c r="E402" i="92"/>
  <c r="Y627" i="92"/>
  <c r="X627" i="92"/>
  <c r="W627" i="92"/>
  <c r="U627" i="92"/>
  <c r="S627" i="92"/>
  <c r="Q627" i="92"/>
  <c r="O627" i="92"/>
  <c r="M627" i="92"/>
  <c r="K627" i="92"/>
  <c r="I627" i="92"/>
  <c r="G627" i="92"/>
  <c r="E627" i="92"/>
  <c r="Y365" i="92"/>
  <c r="X365" i="92"/>
  <c r="W365" i="92"/>
  <c r="U365" i="92"/>
  <c r="S365" i="92"/>
  <c r="Q365" i="92"/>
  <c r="O365" i="92"/>
  <c r="M365" i="92"/>
  <c r="K365" i="92"/>
  <c r="I365" i="92"/>
  <c r="G365" i="92"/>
  <c r="E365" i="92"/>
  <c r="Y40" i="92"/>
  <c r="X40" i="92"/>
  <c r="W40" i="92"/>
  <c r="U40" i="92"/>
  <c r="S40" i="92"/>
  <c r="Q40" i="92"/>
  <c r="O40" i="92"/>
  <c r="M40" i="92"/>
  <c r="K40" i="92"/>
  <c r="I40" i="92"/>
  <c r="G40" i="92"/>
  <c r="E40" i="92"/>
  <c r="Y196" i="92"/>
  <c r="X196" i="92"/>
  <c r="W196" i="92"/>
  <c r="U196" i="92"/>
  <c r="S196" i="92"/>
  <c r="Q196" i="92"/>
  <c r="O196" i="92"/>
  <c r="M196" i="92"/>
  <c r="K196" i="92"/>
  <c r="I196" i="92"/>
  <c r="G196" i="92"/>
  <c r="E196" i="92"/>
  <c r="Y611" i="92"/>
  <c r="X611" i="92"/>
  <c r="W611" i="92"/>
  <c r="U611" i="92"/>
  <c r="S611" i="92"/>
  <c r="Q611" i="92"/>
  <c r="O611" i="92"/>
  <c r="M611" i="92"/>
  <c r="K611" i="92"/>
  <c r="I611" i="92"/>
  <c r="G611" i="92"/>
  <c r="E611" i="92"/>
  <c r="Y234" i="92"/>
  <c r="X234" i="92"/>
  <c r="W234" i="92"/>
  <c r="U234" i="92"/>
  <c r="S234" i="92"/>
  <c r="Q234" i="92"/>
  <c r="O234" i="92"/>
  <c r="M234" i="92"/>
  <c r="K234" i="92"/>
  <c r="I234" i="92"/>
  <c r="G234" i="92"/>
  <c r="E234" i="92"/>
  <c r="Y435" i="92"/>
  <c r="X435" i="92"/>
  <c r="W435" i="92"/>
  <c r="U435" i="92"/>
  <c r="S435" i="92"/>
  <c r="Q435" i="92"/>
  <c r="O435" i="92"/>
  <c r="M435" i="92"/>
  <c r="K435" i="92"/>
  <c r="I435" i="92"/>
  <c r="G435" i="92"/>
  <c r="E435" i="92"/>
  <c r="Y125" i="92"/>
  <c r="X125" i="92"/>
  <c r="W125" i="92"/>
  <c r="U125" i="92"/>
  <c r="S125" i="92"/>
  <c r="Q125" i="92"/>
  <c r="O125" i="92"/>
  <c r="M125" i="92"/>
  <c r="K125" i="92"/>
  <c r="I125" i="92"/>
  <c r="G125" i="92"/>
  <c r="E125" i="92"/>
  <c r="Y722" i="92"/>
  <c r="X722" i="92"/>
  <c r="W722" i="92"/>
  <c r="U722" i="92"/>
  <c r="S722" i="92"/>
  <c r="Q722" i="92"/>
  <c r="O722" i="92"/>
  <c r="M722" i="92"/>
  <c r="K722" i="92"/>
  <c r="I722" i="92"/>
  <c r="G722" i="92"/>
  <c r="E722" i="92"/>
  <c r="Y1146" i="92"/>
  <c r="X1146" i="92"/>
  <c r="W1146" i="92"/>
  <c r="U1146" i="92"/>
  <c r="S1146" i="92"/>
  <c r="Q1146" i="92"/>
  <c r="O1146" i="92"/>
  <c r="M1146" i="92"/>
  <c r="K1146" i="92"/>
  <c r="I1146" i="92"/>
  <c r="G1146" i="92"/>
  <c r="E1146" i="92"/>
  <c r="Y850" i="92"/>
  <c r="X850" i="92"/>
  <c r="W850" i="92"/>
  <c r="U850" i="92"/>
  <c r="S850" i="92"/>
  <c r="Q850" i="92"/>
  <c r="O850" i="92"/>
  <c r="M850" i="92"/>
  <c r="K850" i="92"/>
  <c r="I850" i="92"/>
  <c r="G850" i="92"/>
  <c r="E850" i="92"/>
  <c r="Y909" i="92"/>
  <c r="X909" i="92"/>
  <c r="W909" i="92"/>
  <c r="U909" i="92"/>
  <c r="S909" i="92"/>
  <c r="Q909" i="92"/>
  <c r="O909" i="92"/>
  <c r="M909" i="92"/>
  <c r="K909" i="92"/>
  <c r="I909" i="92"/>
  <c r="G909" i="92"/>
  <c r="E909" i="92"/>
  <c r="Y881" i="92"/>
  <c r="X881" i="92"/>
  <c r="W881" i="92"/>
  <c r="U881" i="92"/>
  <c r="S881" i="92"/>
  <c r="Q881" i="92"/>
  <c r="O881" i="92"/>
  <c r="M881" i="92"/>
  <c r="K881" i="92"/>
  <c r="I881" i="92"/>
  <c r="G881" i="92"/>
  <c r="E881" i="92"/>
  <c r="Y1002" i="92"/>
  <c r="X1002" i="92"/>
  <c r="W1002" i="92"/>
  <c r="U1002" i="92"/>
  <c r="S1002" i="92"/>
  <c r="Q1002" i="92"/>
  <c r="O1002" i="92"/>
  <c r="M1002" i="92"/>
  <c r="K1002" i="92"/>
  <c r="I1002" i="92"/>
  <c r="G1002" i="92"/>
  <c r="E1002" i="92"/>
  <c r="Y828" i="92"/>
  <c r="X828" i="92"/>
  <c r="W828" i="92"/>
  <c r="U828" i="92"/>
  <c r="S828" i="92"/>
  <c r="Q828" i="92"/>
  <c r="O828" i="92"/>
  <c r="M828" i="92"/>
  <c r="K828" i="92"/>
  <c r="I828" i="92"/>
  <c r="G828" i="92"/>
  <c r="E828" i="92"/>
  <c r="Y796" i="92"/>
  <c r="X796" i="92"/>
  <c r="W796" i="92"/>
  <c r="U796" i="92"/>
  <c r="S796" i="92"/>
  <c r="Q796" i="92"/>
  <c r="O796" i="92"/>
  <c r="M796" i="92"/>
  <c r="K796" i="92"/>
  <c r="I796" i="92"/>
  <c r="G796" i="92"/>
  <c r="E796" i="92"/>
  <c r="Y908" i="92"/>
  <c r="X908" i="92"/>
  <c r="W908" i="92"/>
  <c r="U908" i="92"/>
  <c r="S908" i="92"/>
  <c r="Q908" i="92"/>
  <c r="O908" i="92"/>
  <c r="M908" i="92"/>
  <c r="K908" i="92"/>
  <c r="I908" i="92"/>
  <c r="G908" i="92"/>
  <c r="E908" i="92"/>
  <c r="Y564" i="92"/>
  <c r="X564" i="92"/>
  <c r="W564" i="92"/>
  <c r="U564" i="92"/>
  <c r="S564" i="92"/>
  <c r="Q564" i="92"/>
  <c r="O564" i="92"/>
  <c r="M564" i="92"/>
  <c r="K564" i="92"/>
  <c r="I564" i="92"/>
  <c r="G564" i="92"/>
  <c r="E564" i="92"/>
  <c r="Y679" i="92"/>
  <c r="X679" i="92"/>
  <c r="W679" i="92"/>
  <c r="U679" i="92"/>
  <c r="S679" i="92"/>
  <c r="Q679" i="92"/>
  <c r="O679" i="92"/>
  <c r="M679" i="92"/>
  <c r="K679" i="92"/>
  <c r="I679" i="92"/>
  <c r="G679" i="92"/>
  <c r="E679" i="92"/>
  <c r="Y626" i="92"/>
  <c r="X626" i="92"/>
  <c r="W626" i="92"/>
  <c r="U626" i="92"/>
  <c r="S626" i="92"/>
  <c r="Q626" i="92"/>
  <c r="O626" i="92"/>
  <c r="M626" i="92"/>
  <c r="K626" i="92"/>
  <c r="I626" i="92"/>
  <c r="G626" i="92"/>
  <c r="E626" i="92"/>
  <c r="Y341" i="92"/>
  <c r="X341" i="92"/>
  <c r="W341" i="92"/>
  <c r="U341" i="92"/>
  <c r="S341" i="92"/>
  <c r="Q341" i="92"/>
  <c r="O341" i="92"/>
  <c r="M341" i="92"/>
  <c r="K341" i="92"/>
  <c r="I341" i="92"/>
  <c r="G341" i="92"/>
  <c r="E341" i="92"/>
  <c r="Y24" i="92"/>
  <c r="X24" i="92"/>
  <c r="W24" i="92"/>
  <c r="U24" i="92"/>
  <c r="S24" i="92"/>
  <c r="Q24" i="92"/>
  <c r="O24" i="92"/>
  <c r="M24" i="92"/>
  <c r="K24" i="92"/>
  <c r="I24" i="92"/>
  <c r="G24" i="92"/>
  <c r="E24" i="92"/>
  <c r="Y907" i="92"/>
  <c r="X907" i="92"/>
  <c r="W907" i="92"/>
  <c r="U907" i="92"/>
  <c r="S907" i="92"/>
  <c r="Q907" i="92"/>
  <c r="O907" i="92"/>
  <c r="M907" i="92"/>
  <c r="K907" i="92"/>
  <c r="I907" i="92"/>
  <c r="G907" i="92"/>
  <c r="E907" i="92"/>
  <c r="Y238" i="92"/>
  <c r="X238" i="92"/>
  <c r="W238" i="92"/>
  <c r="U238" i="92"/>
  <c r="S238" i="92"/>
  <c r="Q238" i="92"/>
  <c r="O238" i="92"/>
  <c r="M238" i="92"/>
  <c r="K238" i="92"/>
  <c r="I238" i="92"/>
  <c r="G238" i="92"/>
  <c r="E238" i="92"/>
  <c r="Y1249" i="92"/>
  <c r="X1249" i="92"/>
  <c r="W1249" i="92"/>
  <c r="U1249" i="92"/>
  <c r="S1249" i="92"/>
  <c r="Q1249" i="92"/>
  <c r="O1249" i="92"/>
  <c r="M1249" i="92"/>
  <c r="K1249" i="92"/>
  <c r="I1249" i="92"/>
  <c r="G1249" i="92"/>
  <c r="E1249" i="92"/>
  <c r="Y249" i="92"/>
  <c r="X249" i="92"/>
  <c r="W249" i="92"/>
  <c r="U249" i="92"/>
  <c r="S249" i="92"/>
  <c r="Q249" i="92"/>
  <c r="O249" i="92"/>
  <c r="M249" i="92"/>
  <c r="K249" i="92"/>
  <c r="I249" i="92"/>
  <c r="G249" i="92"/>
  <c r="E249" i="92"/>
  <c r="Y185" i="92"/>
  <c r="X185" i="92"/>
  <c r="W185" i="92"/>
  <c r="U185" i="92"/>
  <c r="S185" i="92"/>
  <c r="Q185" i="92"/>
  <c r="O185" i="92"/>
  <c r="M185" i="92"/>
  <c r="K185" i="92"/>
  <c r="I185" i="92"/>
  <c r="G185" i="92"/>
  <c r="E185" i="92"/>
  <c r="Y1186" i="92"/>
  <c r="X1186" i="92"/>
  <c r="W1186" i="92"/>
  <c r="U1186" i="92"/>
  <c r="S1186" i="92"/>
  <c r="Q1186" i="92"/>
  <c r="O1186" i="92"/>
  <c r="M1186" i="92"/>
  <c r="K1186" i="92"/>
  <c r="I1186" i="92"/>
  <c r="G1186" i="92"/>
  <c r="E1186" i="92"/>
  <c r="Y625" i="92"/>
  <c r="X625" i="92"/>
  <c r="W625" i="92"/>
  <c r="U625" i="92"/>
  <c r="S625" i="92"/>
  <c r="Q625" i="92"/>
  <c r="O625" i="92"/>
  <c r="M625" i="92"/>
  <c r="K625" i="92"/>
  <c r="I625" i="92"/>
  <c r="G625" i="92"/>
  <c r="E625" i="92"/>
  <c r="Y1145" i="92"/>
  <c r="X1145" i="92"/>
  <c r="W1145" i="92"/>
  <c r="U1145" i="92"/>
  <c r="S1145" i="92"/>
  <c r="Q1145" i="92"/>
  <c r="O1145" i="92"/>
  <c r="M1145" i="92"/>
  <c r="K1145" i="92"/>
  <c r="I1145" i="92"/>
  <c r="G1145" i="92"/>
  <c r="E1145" i="92"/>
  <c r="Y968" i="92"/>
  <c r="X968" i="92"/>
  <c r="W968" i="92"/>
  <c r="U968" i="92"/>
  <c r="S968" i="92"/>
  <c r="Q968" i="92"/>
  <c r="O968" i="92"/>
  <c r="M968" i="92"/>
  <c r="K968" i="92"/>
  <c r="I968" i="92"/>
  <c r="G968" i="92"/>
  <c r="E968" i="92"/>
  <c r="Y274" i="92"/>
  <c r="X274" i="92"/>
  <c r="W274" i="92"/>
  <c r="U274" i="92"/>
  <c r="S274" i="92"/>
  <c r="Q274" i="92"/>
  <c r="O274" i="92"/>
  <c r="M274" i="92"/>
  <c r="K274" i="92"/>
  <c r="I274" i="92"/>
  <c r="G274" i="92"/>
  <c r="E274" i="92"/>
  <c r="Y1309" i="92"/>
  <c r="X1309" i="92"/>
  <c r="W1309" i="92"/>
  <c r="U1309" i="92"/>
  <c r="S1309" i="92"/>
  <c r="Q1309" i="92"/>
  <c r="O1309" i="92"/>
  <c r="M1309" i="92"/>
  <c r="K1309" i="92"/>
  <c r="I1309" i="92"/>
  <c r="G1309" i="92"/>
  <c r="E1309" i="92"/>
  <c r="Y140" i="92"/>
  <c r="X140" i="92"/>
  <c r="W140" i="92"/>
  <c r="U140" i="92"/>
  <c r="S140" i="92"/>
  <c r="Q140" i="92"/>
  <c r="O140" i="92"/>
  <c r="M140" i="92"/>
  <c r="K140" i="92"/>
  <c r="I140" i="92"/>
  <c r="G140" i="92"/>
  <c r="E140" i="92"/>
  <c r="Y1308" i="92"/>
  <c r="X1308" i="92"/>
  <c r="W1308" i="92"/>
  <c r="U1308" i="92"/>
  <c r="S1308" i="92"/>
  <c r="Q1308" i="92"/>
  <c r="O1308" i="92"/>
  <c r="M1308" i="92"/>
  <c r="K1308" i="92"/>
  <c r="I1308" i="92"/>
  <c r="G1308" i="92"/>
  <c r="E1308" i="92"/>
  <c r="Y697" i="92"/>
  <c r="X697" i="92"/>
  <c r="W697" i="92"/>
  <c r="U697" i="92"/>
  <c r="S697" i="92"/>
  <c r="Q697" i="92"/>
  <c r="O697" i="92"/>
  <c r="M697" i="92"/>
  <c r="K697" i="92"/>
  <c r="I697" i="92"/>
  <c r="G697" i="92"/>
  <c r="E697" i="92"/>
  <c r="Y1043" i="92"/>
  <c r="X1043" i="92"/>
  <c r="W1043" i="92"/>
  <c r="U1043" i="92"/>
  <c r="S1043" i="92"/>
  <c r="Q1043" i="92"/>
  <c r="O1043" i="92"/>
  <c r="M1043" i="92"/>
  <c r="K1043" i="92"/>
  <c r="I1043" i="92"/>
  <c r="G1043" i="92"/>
  <c r="E1043" i="92"/>
  <c r="Y1085" i="92"/>
  <c r="X1085" i="92"/>
  <c r="W1085" i="92"/>
  <c r="U1085" i="92"/>
  <c r="S1085" i="92"/>
  <c r="Q1085" i="92"/>
  <c r="O1085" i="92"/>
  <c r="M1085" i="92"/>
  <c r="K1085" i="92"/>
  <c r="I1085" i="92"/>
  <c r="G1085" i="92"/>
  <c r="E1085" i="92"/>
  <c r="Y771" i="92"/>
  <c r="X771" i="92"/>
  <c r="W771" i="92"/>
  <c r="U771" i="92"/>
  <c r="S771" i="92"/>
  <c r="Q771" i="92"/>
  <c r="O771" i="92"/>
  <c r="M771" i="92"/>
  <c r="K771" i="92"/>
  <c r="I771" i="92"/>
  <c r="G771" i="92"/>
  <c r="E771" i="92"/>
  <c r="Y1185" i="92"/>
  <c r="X1185" i="92"/>
  <c r="W1185" i="92"/>
  <c r="U1185" i="92"/>
  <c r="S1185" i="92"/>
  <c r="Q1185" i="92"/>
  <c r="O1185" i="92"/>
  <c r="M1185" i="92"/>
  <c r="K1185" i="92"/>
  <c r="I1185" i="92"/>
  <c r="G1185" i="92"/>
  <c r="E1185" i="92"/>
  <c r="Y61" i="92"/>
  <c r="X61" i="92"/>
  <c r="W61" i="92"/>
  <c r="U61" i="92"/>
  <c r="S61" i="92"/>
  <c r="Q61" i="92"/>
  <c r="O61" i="92"/>
  <c r="M61" i="92"/>
  <c r="K61" i="92"/>
  <c r="I61" i="92"/>
  <c r="G61" i="92"/>
  <c r="E61" i="92"/>
  <c r="Y1307" i="92"/>
  <c r="X1307" i="92"/>
  <c r="W1307" i="92"/>
  <c r="U1307" i="92"/>
  <c r="S1307" i="92"/>
  <c r="Q1307" i="92"/>
  <c r="O1307" i="92"/>
  <c r="M1307" i="92"/>
  <c r="K1307" i="92"/>
  <c r="I1307" i="92"/>
  <c r="G1307" i="92"/>
  <c r="E1307" i="92"/>
  <c r="Y849" i="92"/>
  <c r="X849" i="92"/>
  <c r="W849" i="92"/>
  <c r="U849" i="92"/>
  <c r="S849" i="92"/>
  <c r="Q849" i="92"/>
  <c r="O849" i="92"/>
  <c r="M849" i="92"/>
  <c r="K849" i="92"/>
  <c r="I849" i="92"/>
  <c r="G849" i="92"/>
  <c r="E849" i="92"/>
  <c r="Y599" i="92"/>
  <c r="X599" i="92"/>
  <c r="W599" i="92"/>
  <c r="U599" i="92"/>
  <c r="S599" i="92"/>
  <c r="Q599" i="92"/>
  <c r="O599" i="92"/>
  <c r="M599" i="92"/>
  <c r="K599" i="92"/>
  <c r="I599" i="92"/>
  <c r="G599" i="92"/>
  <c r="E599" i="92"/>
  <c r="Y326" i="92"/>
  <c r="X326" i="92"/>
  <c r="W326" i="92"/>
  <c r="U326" i="92"/>
  <c r="S326" i="92"/>
  <c r="Q326" i="92"/>
  <c r="O326" i="92"/>
  <c r="M326" i="92"/>
  <c r="K326" i="92"/>
  <c r="I326" i="92"/>
  <c r="G326" i="92"/>
  <c r="E326" i="92"/>
  <c r="Y880" i="92"/>
  <c r="X880" i="92"/>
  <c r="W880" i="92"/>
  <c r="U880" i="92"/>
  <c r="S880" i="92"/>
  <c r="Q880" i="92"/>
  <c r="O880" i="92"/>
  <c r="M880" i="92"/>
  <c r="K880" i="92"/>
  <c r="I880" i="92"/>
  <c r="G880" i="92"/>
  <c r="E880" i="92"/>
  <c r="Y1365" i="92"/>
  <c r="X1365" i="92"/>
  <c r="W1365" i="92"/>
  <c r="U1365" i="92"/>
  <c r="S1365" i="92"/>
  <c r="Q1365" i="92"/>
  <c r="O1365" i="92"/>
  <c r="M1365" i="92"/>
  <c r="K1365" i="92"/>
  <c r="I1365" i="92"/>
  <c r="G1365" i="92"/>
  <c r="E1365" i="92"/>
  <c r="Y879" i="92"/>
  <c r="X879" i="92"/>
  <c r="W879" i="92"/>
  <c r="U879" i="92"/>
  <c r="S879" i="92"/>
  <c r="Q879" i="92"/>
  <c r="O879" i="92"/>
  <c r="M879" i="92"/>
  <c r="K879" i="92"/>
  <c r="I879" i="92"/>
  <c r="G879" i="92"/>
  <c r="E879" i="92"/>
  <c r="Y1306" i="92"/>
  <c r="X1306" i="92"/>
  <c r="W1306" i="92"/>
  <c r="U1306" i="92"/>
  <c r="S1306" i="92"/>
  <c r="Q1306" i="92"/>
  <c r="O1306" i="92"/>
  <c r="M1306" i="92"/>
  <c r="K1306" i="92"/>
  <c r="I1306" i="92"/>
  <c r="G1306" i="92"/>
  <c r="E1306" i="92"/>
  <c r="Y1042" i="92"/>
  <c r="X1042" i="92"/>
  <c r="W1042" i="92"/>
  <c r="U1042" i="92"/>
  <c r="S1042" i="92"/>
  <c r="Q1042" i="92"/>
  <c r="O1042" i="92"/>
  <c r="M1042" i="92"/>
  <c r="K1042" i="92"/>
  <c r="I1042" i="92"/>
  <c r="G1042" i="92"/>
  <c r="E1042" i="92"/>
  <c r="Y371" i="92"/>
  <c r="X371" i="92"/>
  <c r="W371" i="92"/>
  <c r="U371" i="92"/>
  <c r="S371" i="92"/>
  <c r="Q371" i="92"/>
  <c r="O371" i="92"/>
  <c r="M371" i="92"/>
  <c r="K371" i="92"/>
  <c r="I371" i="92"/>
  <c r="G371" i="92"/>
  <c r="E371" i="92"/>
  <c r="Y184" i="92"/>
  <c r="X184" i="92"/>
  <c r="W184" i="92"/>
  <c r="U184" i="92"/>
  <c r="S184" i="92"/>
  <c r="Q184" i="92"/>
  <c r="O184" i="92"/>
  <c r="M184" i="92"/>
  <c r="K184" i="92"/>
  <c r="I184" i="92"/>
  <c r="G184" i="92"/>
  <c r="E184" i="92"/>
  <c r="Y265" i="92"/>
  <c r="X265" i="92"/>
  <c r="W265" i="92"/>
  <c r="U265" i="92"/>
  <c r="S265" i="92"/>
  <c r="Q265" i="92"/>
  <c r="O265" i="92"/>
  <c r="M265" i="92"/>
  <c r="K265" i="92"/>
  <c r="I265" i="92"/>
  <c r="G265" i="92"/>
  <c r="E265" i="92"/>
  <c r="Y370" i="92"/>
  <c r="X370" i="92"/>
  <c r="W370" i="92"/>
  <c r="U370" i="92"/>
  <c r="S370" i="92"/>
  <c r="Q370" i="92"/>
  <c r="O370" i="92"/>
  <c r="M370" i="92"/>
  <c r="K370" i="92"/>
  <c r="I370" i="92"/>
  <c r="G370" i="92"/>
  <c r="E370" i="92"/>
  <c r="Y721" i="92"/>
  <c r="X721" i="92"/>
  <c r="W721" i="92"/>
  <c r="U721" i="92"/>
  <c r="S721" i="92"/>
  <c r="Q721" i="92"/>
  <c r="O721" i="92"/>
  <c r="M721" i="92"/>
  <c r="K721" i="92"/>
  <c r="I721" i="92"/>
  <c r="G721" i="92"/>
  <c r="E721" i="92"/>
  <c r="Y452" i="92"/>
  <c r="X452" i="92"/>
  <c r="W452" i="92"/>
  <c r="U452" i="92"/>
  <c r="S452" i="92"/>
  <c r="Q452" i="92"/>
  <c r="O452" i="92"/>
  <c r="M452" i="92"/>
  <c r="K452" i="92"/>
  <c r="I452" i="92"/>
  <c r="G452" i="92"/>
  <c r="E452" i="92"/>
  <c r="Y1364" i="92"/>
  <c r="X1364" i="92"/>
  <c r="W1364" i="92"/>
  <c r="U1364" i="92"/>
  <c r="S1364" i="92"/>
  <c r="Q1364" i="92"/>
  <c r="O1364" i="92"/>
  <c r="M1364" i="92"/>
  <c r="K1364" i="92"/>
  <c r="I1364" i="92"/>
  <c r="G1364" i="92"/>
  <c r="E1364" i="92"/>
  <c r="Y109" i="92"/>
  <c r="X109" i="92"/>
  <c r="W109" i="92"/>
  <c r="U109" i="92"/>
  <c r="S109" i="92"/>
  <c r="Q109" i="92"/>
  <c r="O109" i="92"/>
  <c r="M109" i="92"/>
  <c r="K109" i="92"/>
  <c r="I109" i="92"/>
  <c r="G109" i="92"/>
  <c r="E109" i="92"/>
  <c r="Y1144" i="92"/>
  <c r="X1144" i="92"/>
  <c r="W1144" i="92"/>
  <c r="U1144" i="92"/>
  <c r="S1144" i="92"/>
  <c r="Q1144" i="92"/>
  <c r="O1144" i="92"/>
  <c r="M1144" i="92"/>
  <c r="K1144" i="92"/>
  <c r="I1144" i="92"/>
  <c r="G1144" i="92"/>
  <c r="E1144" i="92"/>
  <c r="Y451" i="92"/>
  <c r="X451" i="92"/>
  <c r="W451" i="92"/>
  <c r="U451" i="92"/>
  <c r="S451" i="92"/>
  <c r="Q451" i="92"/>
  <c r="O451" i="92"/>
  <c r="M451" i="92"/>
  <c r="K451" i="92"/>
  <c r="I451" i="92"/>
  <c r="G451" i="92"/>
  <c r="E451" i="92"/>
  <c r="Y471" i="92"/>
  <c r="X471" i="92"/>
  <c r="W471" i="92"/>
  <c r="U471" i="92"/>
  <c r="S471" i="92"/>
  <c r="Q471" i="92"/>
  <c r="O471" i="92"/>
  <c r="M471" i="92"/>
  <c r="K471" i="92"/>
  <c r="I471" i="92"/>
  <c r="G471" i="92"/>
  <c r="E471" i="92"/>
  <c r="Y298" i="92"/>
  <c r="X298" i="92"/>
  <c r="W298" i="92"/>
  <c r="U298" i="92"/>
  <c r="S298" i="92"/>
  <c r="Q298" i="92"/>
  <c r="O298" i="92"/>
  <c r="M298" i="92"/>
  <c r="K298" i="92"/>
  <c r="I298" i="92"/>
  <c r="G298" i="92"/>
  <c r="E298" i="92"/>
  <c r="Y162" i="92"/>
  <c r="X162" i="92"/>
  <c r="W162" i="92"/>
  <c r="U162" i="92"/>
  <c r="S162" i="92"/>
  <c r="Q162" i="92"/>
  <c r="O162" i="92"/>
  <c r="M162" i="92"/>
  <c r="K162" i="92"/>
  <c r="I162" i="92"/>
  <c r="G162" i="92"/>
  <c r="E162" i="92"/>
  <c r="Y323" i="92"/>
  <c r="X323" i="92"/>
  <c r="W323" i="92"/>
  <c r="U323" i="92"/>
  <c r="S323" i="92"/>
  <c r="Q323" i="92"/>
  <c r="O323" i="92"/>
  <c r="M323" i="92"/>
  <c r="K323" i="92"/>
  <c r="I323" i="92"/>
  <c r="G323" i="92"/>
  <c r="E323" i="92"/>
  <c r="Y107" i="92"/>
  <c r="X107" i="92"/>
  <c r="W107" i="92"/>
  <c r="U107" i="92"/>
  <c r="S107" i="92"/>
  <c r="Q107" i="92"/>
  <c r="O107" i="92"/>
  <c r="M107" i="92"/>
  <c r="K107" i="92"/>
  <c r="I107" i="92"/>
  <c r="G107" i="92"/>
  <c r="E107" i="92"/>
  <c r="Y827" i="92"/>
  <c r="X827" i="92"/>
  <c r="W827" i="92"/>
  <c r="U827" i="92"/>
  <c r="S827" i="92"/>
  <c r="Q827" i="92"/>
  <c r="O827" i="92"/>
  <c r="M827" i="92"/>
  <c r="K827" i="92"/>
  <c r="I827" i="92"/>
  <c r="G827" i="92"/>
  <c r="E827" i="92"/>
  <c r="Y826" i="92"/>
  <c r="X826" i="92"/>
  <c r="W826" i="92"/>
  <c r="U826" i="92"/>
  <c r="S826" i="92"/>
  <c r="Q826" i="92"/>
  <c r="O826" i="92"/>
  <c r="M826" i="92"/>
  <c r="K826" i="92"/>
  <c r="I826" i="92"/>
  <c r="G826" i="92"/>
  <c r="E826" i="92"/>
  <c r="Y678" i="92"/>
  <c r="X678" i="92"/>
  <c r="W678" i="92"/>
  <c r="U678" i="92"/>
  <c r="S678" i="92"/>
  <c r="Q678" i="92"/>
  <c r="O678" i="92"/>
  <c r="M678" i="92"/>
  <c r="K678" i="92"/>
  <c r="I678" i="92"/>
  <c r="G678" i="92"/>
  <c r="E678" i="92"/>
  <c r="Y1248" i="92"/>
  <c r="X1248" i="92"/>
  <c r="W1248" i="92"/>
  <c r="U1248" i="92"/>
  <c r="S1248" i="92"/>
  <c r="Q1248" i="92"/>
  <c r="O1248" i="92"/>
  <c r="M1248" i="92"/>
  <c r="K1248" i="92"/>
  <c r="I1248" i="92"/>
  <c r="G1248" i="92"/>
  <c r="E1248" i="92"/>
  <c r="Y103" i="92"/>
  <c r="X103" i="92"/>
  <c r="W103" i="92"/>
  <c r="U103" i="92"/>
  <c r="S103" i="92"/>
  <c r="Q103" i="92"/>
  <c r="O103" i="92"/>
  <c r="M103" i="92"/>
  <c r="K103" i="92"/>
  <c r="I103" i="92"/>
  <c r="G103" i="92"/>
  <c r="E103" i="92"/>
  <c r="Y745" i="92"/>
  <c r="X745" i="92"/>
  <c r="W745" i="92"/>
  <c r="U745" i="92"/>
  <c r="S745" i="92"/>
  <c r="Q745" i="92"/>
  <c r="O745" i="92"/>
  <c r="M745" i="92"/>
  <c r="K745" i="92"/>
  <c r="I745" i="92"/>
  <c r="G745" i="92"/>
  <c r="E745" i="92"/>
  <c r="Y1184" i="92"/>
  <c r="X1184" i="92"/>
  <c r="W1184" i="92"/>
  <c r="U1184" i="92"/>
  <c r="S1184" i="92"/>
  <c r="Q1184" i="92"/>
  <c r="O1184" i="92"/>
  <c r="M1184" i="92"/>
  <c r="K1184" i="92"/>
  <c r="I1184" i="92"/>
  <c r="G1184" i="92"/>
  <c r="E1184" i="92"/>
  <c r="Y1247" i="92"/>
  <c r="X1247" i="92"/>
  <c r="W1247" i="92"/>
  <c r="U1247" i="92"/>
  <c r="S1247" i="92"/>
  <c r="Q1247" i="92"/>
  <c r="O1247" i="92"/>
  <c r="M1247" i="92"/>
  <c r="K1247" i="92"/>
  <c r="I1247" i="92"/>
  <c r="G1247" i="92"/>
  <c r="E1247" i="92"/>
  <c r="Y1183" i="92"/>
  <c r="X1183" i="92"/>
  <c r="W1183" i="92"/>
  <c r="U1183" i="92"/>
  <c r="S1183" i="92"/>
  <c r="Q1183" i="92"/>
  <c r="O1183" i="92"/>
  <c r="M1183" i="92"/>
  <c r="K1183" i="92"/>
  <c r="I1183" i="92"/>
  <c r="G1183" i="92"/>
  <c r="E1183" i="92"/>
  <c r="Y1305" i="92"/>
  <c r="X1305" i="92"/>
  <c r="W1305" i="92"/>
  <c r="U1305" i="92"/>
  <c r="S1305" i="92"/>
  <c r="Q1305" i="92"/>
  <c r="O1305" i="92"/>
  <c r="M1305" i="92"/>
  <c r="K1305" i="92"/>
  <c r="I1305" i="92"/>
  <c r="G1305" i="92"/>
  <c r="E1305" i="92"/>
  <c r="Y273" i="92"/>
  <c r="X273" i="92"/>
  <c r="W273" i="92"/>
  <c r="U273" i="92"/>
  <c r="S273" i="92"/>
  <c r="Q273" i="92"/>
  <c r="O273" i="92"/>
  <c r="M273" i="92"/>
  <c r="K273" i="92"/>
  <c r="I273" i="92"/>
  <c r="G273" i="92"/>
  <c r="E273" i="92"/>
  <c r="Y243" i="92"/>
  <c r="X243" i="92"/>
  <c r="W243" i="92"/>
  <c r="U243" i="92"/>
  <c r="S243" i="92"/>
  <c r="Q243" i="92"/>
  <c r="O243" i="92"/>
  <c r="M243" i="92"/>
  <c r="K243" i="92"/>
  <c r="I243" i="92"/>
  <c r="G243" i="92"/>
  <c r="E243" i="92"/>
  <c r="Y941" i="92"/>
  <c r="X941" i="92"/>
  <c r="W941" i="92"/>
  <c r="U941" i="92"/>
  <c r="S941" i="92"/>
  <c r="Q941" i="92"/>
  <c r="O941" i="92"/>
  <c r="M941" i="92"/>
  <c r="K941" i="92"/>
  <c r="I941" i="92"/>
  <c r="G941" i="92"/>
  <c r="E941" i="92"/>
  <c r="Y677" i="92"/>
  <c r="X677" i="92"/>
  <c r="W677" i="92"/>
  <c r="U677" i="92"/>
  <c r="S677" i="92"/>
  <c r="Q677" i="92"/>
  <c r="O677" i="92"/>
  <c r="M677" i="92"/>
  <c r="K677" i="92"/>
  <c r="I677" i="92"/>
  <c r="G677" i="92"/>
  <c r="E677" i="92"/>
  <c r="Y1041" i="92"/>
  <c r="X1041" i="92"/>
  <c r="W1041" i="92"/>
  <c r="U1041" i="92"/>
  <c r="S1041" i="92"/>
  <c r="Q1041" i="92"/>
  <c r="O1041" i="92"/>
  <c r="M1041" i="92"/>
  <c r="K1041" i="92"/>
  <c r="I1041" i="92"/>
  <c r="G1041" i="92"/>
  <c r="E1041" i="92"/>
  <c r="Y349" i="92"/>
  <c r="X349" i="92"/>
  <c r="W349" i="92"/>
  <c r="U349" i="92"/>
  <c r="S349" i="92"/>
  <c r="Q349" i="92"/>
  <c r="O349" i="92"/>
  <c r="M349" i="92"/>
  <c r="K349" i="92"/>
  <c r="I349" i="92"/>
  <c r="G349" i="92"/>
  <c r="E349" i="92"/>
  <c r="Y1040" i="92"/>
  <c r="X1040" i="92"/>
  <c r="W1040" i="92"/>
  <c r="U1040" i="92"/>
  <c r="S1040" i="92"/>
  <c r="Q1040" i="92"/>
  <c r="O1040" i="92"/>
  <c r="M1040" i="92"/>
  <c r="K1040" i="92"/>
  <c r="I1040" i="92"/>
  <c r="G1040" i="92"/>
  <c r="E1040" i="92"/>
  <c r="Y434" i="92"/>
  <c r="X434" i="92"/>
  <c r="W434" i="92"/>
  <c r="U434" i="92"/>
  <c r="S434" i="92"/>
  <c r="Q434" i="92"/>
  <c r="O434" i="92"/>
  <c r="M434" i="92"/>
  <c r="K434" i="92"/>
  <c r="I434" i="92"/>
  <c r="G434" i="92"/>
  <c r="E434" i="92"/>
  <c r="Y940" i="92"/>
  <c r="X940" i="92"/>
  <c r="W940" i="92"/>
  <c r="U940" i="92"/>
  <c r="S940" i="92"/>
  <c r="Q940" i="92"/>
  <c r="O940" i="92"/>
  <c r="M940" i="92"/>
  <c r="K940" i="92"/>
  <c r="I940" i="92"/>
  <c r="G940" i="92"/>
  <c r="E940" i="92"/>
  <c r="Y939" i="92"/>
  <c r="X939" i="92"/>
  <c r="W939" i="92"/>
  <c r="U939" i="92"/>
  <c r="S939" i="92"/>
  <c r="Q939" i="92"/>
  <c r="O939" i="92"/>
  <c r="M939" i="92"/>
  <c r="K939" i="92"/>
  <c r="I939" i="92"/>
  <c r="G939" i="92"/>
  <c r="E939" i="92"/>
  <c r="Y489" i="92"/>
  <c r="X489" i="92"/>
  <c r="W489" i="92"/>
  <c r="U489" i="92"/>
  <c r="S489" i="92"/>
  <c r="Q489" i="92"/>
  <c r="O489" i="92"/>
  <c r="M489" i="92"/>
  <c r="K489" i="92"/>
  <c r="I489" i="92"/>
  <c r="G489" i="92"/>
  <c r="E489" i="92"/>
  <c r="Y770" i="92"/>
  <c r="X770" i="92"/>
  <c r="W770" i="92"/>
  <c r="U770" i="92"/>
  <c r="S770" i="92"/>
  <c r="Q770" i="92"/>
  <c r="O770" i="92"/>
  <c r="M770" i="92"/>
  <c r="K770" i="92"/>
  <c r="I770" i="92"/>
  <c r="G770" i="92"/>
  <c r="E770" i="92"/>
  <c r="Y878" i="92"/>
  <c r="X878" i="92"/>
  <c r="W878" i="92"/>
  <c r="U878" i="92"/>
  <c r="S878" i="92"/>
  <c r="Q878" i="92"/>
  <c r="O878" i="92"/>
  <c r="M878" i="92"/>
  <c r="K878" i="92"/>
  <c r="I878" i="92"/>
  <c r="G878" i="92"/>
  <c r="E878" i="92"/>
  <c r="Y1001" i="92"/>
  <c r="X1001" i="92"/>
  <c r="W1001" i="92"/>
  <c r="U1001" i="92"/>
  <c r="S1001" i="92"/>
  <c r="Q1001" i="92"/>
  <c r="O1001" i="92"/>
  <c r="M1001" i="92"/>
  <c r="K1001" i="92"/>
  <c r="I1001" i="92"/>
  <c r="G1001" i="92"/>
  <c r="E1001" i="92"/>
  <c r="Y386" i="92"/>
  <c r="X386" i="92"/>
  <c r="W386" i="92"/>
  <c r="U386" i="92"/>
  <c r="S386" i="92"/>
  <c r="Q386" i="92"/>
  <c r="O386" i="92"/>
  <c r="M386" i="92"/>
  <c r="K386" i="92"/>
  <c r="I386" i="92"/>
  <c r="G386" i="92"/>
  <c r="E386" i="92"/>
  <c r="Y1246" i="92"/>
  <c r="X1246" i="92"/>
  <c r="W1246" i="92"/>
  <c r="U1246" i="92"/>
  <c r="S1246" i="92"/>
  <c r="Q1246" i="92"/>
  <c r="O1246" i="92"/>
  <c r="M1246" i="92"/>
  <c r="K1246" i="92"/>
  <c r="I1246" i="92"/>
  <c r="G1246" i="92"/>
  <c r="E1246" i="92"/>
  <c r="Y938" i="92"/>
  <c r="X938" i="92"/>
  <c r="W938" i="92"/>
  <c r="U938" i="92"/>
  <c r="S938" i="92"/>
  <c r="Q938" i="92"/>
  <c r="O938" i="92"/>
  <c r="M938" i="92"/>
  <c r="K938" i="92"/>
  <c r="I938" i="92"/>
  <c r="G938" i="92"/>
  <c r="E938" i="92"/>
  <c r="Y641" i="92"/>
  <c r="X641" i="92"/>
  <c r="W641" i="92"/>
  <c r="U641" i="92"/>
  <c r="S641" i="92"/>
  <c r="Q641" i="92"/>
  <c r="O641" i="92"/>
  <c r="M641" i="92"/>
  <c r="K641" i="92"/>
  <c r="I641" i="92"/>
  <c r="G641" i="92"/>
  <c r="E641" i="92"/>
  <c r="Y532" i="92"/>
  <c r="X532" i="92"/>
  <c r="W532" i="92"/>
  <c r="U532" i="92"/>
  <c r="S532" i="92"/>
  <c r="Q532" i="92"/>
  <c r="O532" i="92"/>
  <c r="M532" i="92"/>
  <c r="K532" i="92"/>
  <c r="I532" i="92"/>
  <c r="G532" i="92"/>
  <c r="E532" i="92"/>
  <c r="Y507" i="92"/>
  <c r="X507" i="92"/>
  <c r="W507" i="92"/>
  <c r="U507" i="92"/>
  <c r="S507" i="92"/>
  <c r="Q507" i="92"/>
  <c r="O507" i="92"/>
  <c r="M507" i="92"/>
  <c r="K507" i="92"/>
  <c r="I507" i="92"/>
  <c r="G507" i="92"/>
  <c r="E507" i="92"/>
  <c r="Y1363" i="92"/>
  <c r="X1363" i="92"/>
  <c r="W1363" i="92"/>
  <c r="U1363" i="92"/>
  <c r="S1363" i="92"/>
  <c r="Q1363" i="92"/>
  <c r="O1363" i="92"/>
  <c r="M1363" i="92"/>
  <c r="K1363" i="92"/>
  <c r="I1363" i="92"/>
  <c r="G1363" i="92"/>
  <c r="E1363" i="92"/>
  <c r="Y696" i="92"/>
  <c r="X696" i="92"/>
  <c r="W696" i="92"/>
  <c r="U696" i="92"/>
  <c r="S696" i="92"/>
  <c r="Q696" i="92"/>
  <c r="O696" i="92"/>
  <c r="M696" i="92"/>
  <c r="K696" i="92"/>
  <c r="I696" i="92"/>
  <c r="G696" i="92"/>
  <c r="E696" i="92"/>
  <c r="Y676" i="92"/>
  <c r="X676" i="92"/>
  <c r="W676" i="92"/>
  <c r="U676" i="92"/>
  <c r="S676" i="92"/>
  <c r="Q676" i="92"/>
  <c r="O676" i="92"/>
  <c r="M676" i="92"/>
  <c r="K676" i="92"/>
  <c r="I676" i="92"/>
  <c r="G676" i="92"/>
  <c r="E676" i="92"/>
  <c r="Y795" i="92"/>
  <c r="X795" i="92"/>
  <c r="W795" i="92"/>
  <c r="U795" i="92"/>
  <c r="S795" i="92"/>
  <c r="Q795" i="92"/>
  <c r="O795" i="92"/>
  <c r="M795" i="92"/>
  <c r="K795" i="92"/>
  <c r="I795" i="92"/>
  <c r="G795" i="92"/>
  <c r="E795" i="92"/>
  <c r="Y264" i="92"/>
  <c r="X264" i="92"/>
  <c r="W264" i="92"/>
  <c r="U264" i="92"/>
  <c r="S264" i="92"/>
  <c r="Q264" i="92"/>
  <c r="O264" i="92"/>
  <c r="M264" i="92"/>
  <c r="K264" i="92"/>
  <c r="I264" i="92"/>
  <c r="G264" i="92"/>
  <c r="E264" i="92"/>
  <c r="Y1000" i="92"/>
  <c r="X1000" i="92"/>
  <c r="W1000" i="92"/>
  <c r="U1000" i="92"/>
  <c r="S1000" i="92"/>
  <c r="Q1000" i="92"/>
  <c r="O1000" i="92"/>
  <c r="M1000" i="92"/>
  <c r="K1000" i="92"/>
  <c r="I1000" i="92"/>
  <c r="G1000" i="92"/>
  <c r="E1000" i="92"/>
  <c r="Y1143" i="92"/>
  <c r="X1143" i="92"/>
  <c r="W1143" i="92"/>
  <c r="U1143" i="92"/>
  <c r="S1143" i="92"/>
  <c r="Q1143" i="92"/>
  <c r="O1143" i="92"/>
  <c r="M1143" i="92"/>
  <c r="K1143" i="92"/>
  <c r="I1143" i="92"/>
  <c r="G1143" i="92"/>
  <c r="E1143" i="92"/>
  <c r="Y440" i="92"/>
  <c r="X440" i="92"/>
  <c r="W440" i="92"/>
  <c r="U440" i="92"/>
  <c r="S440" i="92"/>
  <c r="Q440" i="92"/>
  <c r="O440" i="92"/>
  <c r="M440" i="92"/>
  <c r="K440" i="92"/>
  <c r="I440" i="92"/>
  <c r="G440" i="92"/>
  <c r="E440" i="92"/>
  <c r="Y675" i="92"/>
  <c r="X675" i="92"/>
  <c r="W675" i="92"/>
  <c r="U675" i="92"/>
  <c r="S675" i="92"/>
  <c r="Q675" i="92"/>
  <c r="O675" i="92"/>
  <c r="M675" i="92"/>
  <c r="K675" i="92"/>
  <c r="I675" i="92"/>
  <c r="G675" i="92"/>
  <c r="E675" i="92"/>
  <c r="Y208" i="92"/>
  <c r="X208" i="92"/>
  <c r="W208" i="92"/>
  <c r="U208" i="92"/>
  <c r="S208" i="92"/>
  <c r="Q208" i="92"/>
  <c r="O208" i="92"/>
  <c r="M208" i="92"/>
  <c r="K208" i="92"/>
  <c r="I208" i="92"/>
  <c r="G208" i="92"/>
  <c r="E208" i="92"/>
  <c r="Y1304" i="92"/>
  <c r="X1304" i="92"/>
  <c r="W1304" i="92"/>
  <c r="U1304" i="92"/>
  <c r="S1304" i="92"/>
  <c r="Q1304" i="92"/>
  <c r="O1304" i="92"/>
  <c r="M1304" i="92"/>
  <c r="K1304" i="92"/>
  <c r="I1304" i="92"/>
  <c r="G1304" i="92"/>
  <c r="E1304" i="92"/>
  <c r="Y26" i="92"/>
  <c r="X26" i="92"/>
  <c r="W26" i="92"/>
  <c r="U26" i="92"/>
  <c r="S26" i="92"/>
  <c r="Q26" i="92"/>
  <c r="O26" i="92"/>
  <c r="M26" i="92"/>
  <c r="K26" i="92"/>
  <c r="I26" i="92"/>
  <c r="G26" i="92"/>
  <c r="E26" i="92"/>
  <c r="Y99" i="92"/>
  <c r="X99" i="92"/>
  <c r="W99" i="92"/>
  <c r="U99" i="92"/>
  <c r="S99" i="92"/>
  <c r="Q99" i="92"/>
  <c r="O99" i="92"/>
  <c r="M99" i="92"/>
  <c r="K99" i="92"/>
  <c r="I99" i="92"/>
  <c r="G99" i="92"/>
  <c r="E99" i="92"/>
  <c r="Y1362" i="92"/>
  <c r="X1362" i="92"/>
  <c r="W1362" i="92"/>
  <c r="U1362" i="92"/>
  <c r="S1362" i="92"/>
  <c r="Q1362" i="92"/>
  <c r="O1362" i="92"/>
  <c r="M1362" i="92"/>
  <c r="K1362" i="92"/>
  <c r="I1362" i="92"/>
  <c r="G1362" i="92"/>
  <c r="E1362" i="92"/>
  <c r="Y331" i="92"/>
  <c r="X331" i="92"/>
  <c r="W331" i="92"/>
  <c r="U331" i="92"/>
  <c r="S331" i="92"/>
  <c r="Q331" i="92"/>
  <c r="O331" i="92"/>
  <c r="M331" i="92"/>
  <c r="K331" i="92"/>
  <c r="I331" i="92"/>
  <c r="G331" i="92"/>
  <c r="E331" i="92"/>
  <c r="Y769" i="92"/>
  <c r="X769" i="92"/>
  <c r="W769" i="92"/>
  <c r="U769" i="92"/>
  <c r="S769" i="92"/>
  <c r="Q769" i="92"/>
  <c r="O769" i="92"/>
  <c r="M769" i="92"/>
  <c r="K769" i="92"/>
  <c r="I769" i="92"/>
  <c r="G769" i="92"/>
  <c r="E769" i="92"/>
  <c r="Y744" i="92"/>
  <c r="X744" i="92"/>
  <c r="W744" i="92"/>
  <c r="U744" i="92"/>
  <c r="S744" i="92"/>
  <c r="Q744" i="92"/>
  <c r="O744" i="92"/>
  <c r="M744" i="92"/>
  <c r="K744" i="92"/>
  <c r="I744" i="92"/>
  <c r="G744" i="92"/>
  <c r="E744" i="92"/>
  <c r="Y720" i="92"/>
  <c r="X720" i="92"/>
  <c r="W720" i="92"/>
  <c r="U720" i="92"/>
  <c r="S720" i="92"/>
  <c r="Q720" i="92"/>
  <c r="O720" i="92"/>
  <c r="M720" i="92"/>
  <c r="K720" i="92"/>
  <c r="I720" i="92"/>
  <c r="G720" i="92"/>
  <c r="E720" i="92"/>
  <c r="Y1182" i="92"/>
  <c r="X1182" i="92"/>
  <c r="W1182" i="92"/>
  <c r="U1182" i="92"/>
  <c r="S1182" i="92"/>
  <c r="Q1182" i="92"/>
  <c r="O1182" i="92"/>
  <c r="M1182" i="92"/>
  <c r="K1182" i="92"/>
  <c r="I1182" i="92"/>
  <c r="G1182" i="92"/>
  <c r="E1182" i="92"/>
  <c r="Y340" i="92"/>
  <c r="X340" i="92"/>
  <c r="W340" i="92"/>
  <c r="U340" i="92"/>
  <c r="S340" i="92"/>
  <c r="Q340" i="92"/>
  <c r="O340" i="92"/>
  <c r="M340" i="92"/>
  <c r="K340" i="92"/>
  <c r="I340" i="92"/>
  <c r="G340" i="92"/>
  <c r="E340" i="92"/>
  <c r="Y768" i="92"/>
  <c r="X768" i="92"/>
  <c r="W768" i="92"/>
  <c r="U768" i="92"/>
  <c r="S768" i="92"/>
  <c r="Q768" i="92"/>
  <c r="O768" i="92"/>
  <c r="M768" i="92"/>
  <c r="K768" i="92"/>
  <c r="I768" i="92"/>
  <c r="G768" i="92"/>
  <c r="E768" i="92"/>
  <c r="Y695" i="92"/>
  <c r="X695" i="92"/>
  <c r="W695" i="92"/>
  <c r="U695" i="92"/>
  <c r="S695" i="92"/>
  <c r="Q695" i="92"/>
  <c r="O695" i="92"/>
  <c r="M695" i="92"/>
  <c r="K695" i="92"/>
  <c r="I695" i="92"/>
  <c r="G695" i="92"/>
  <c r="E695" i="92"/>
  <c r="Y659" i="92"/>
  <c r="X659" i="92"/>
  <c r="W659" i="92"/>
  <c r="U659" i="92"/>
  <c r="S659" i="92"/>
  <c r="Q659" i="92"/>
  <c r="O659" i="92"/>
  <c r="M659" i="92"/>
  <c r="K659" i="92"/>
  <c r="I659" i="92"/>
  <c r="G659" i="92"/>
  <c r="E659" i="92"/>
  <c r="Y1361" i="92"/>
  <c r="X1361" i="92"/>
  <c r="W1361" i="92"/>
  <c r="U1361" i="92"/>
  <c r="S1361" i="92"/>
  <c r="Q1361" i="92"/>
  <c r="O1361" i="92"/>
  <c r="M1361" i="92"/>
  <c r="K1361" i="92"/>
  <c r="I1361" i="92"/>
  <c r="G1361" i="92"/>
  <c r="E1361" i="92"/>
  <c r="Y216" i="92"/>
  <c r="X216" i="92"/>
  <c r="W216" i="92"/>
  <c r="U216" i="92"/>
  <c r="S216" i="92"/>
  <c r="Q216" i="92"/>
  <c r="O216" i="92"/>
  <c r="M216" i="92"/>
  <c r="K216" i="92"/>
  <c r="I216" i="92"/>
  <c r="G216" i="92"/>
  <c r="E216" i="92"/>
  <c r="Y212" i="92"/>
  <c r="X212" i="92"/>
  <c r="W212" i="92"/>
  <c r="U212" i="92"/>
  <c r="S212" i="92"/>
  <c r="Q212" i="92"/>
  <c r="O212" i="92"/>
  <c r="M212" i="92"/>
  <c r="K212" i="92"/>
  <c r="I212" i="92"/>
  <c r="G212" i="92"/>
  <c r="E212" i="92"/>
  <c r="Y506" i="92"/>
  <c r="X506" i="92"/>
  <c r="W506" i="92"/>
  <c r="U506" i="92"/>
  <c r="S506" i="92"/>
  <c r="Q506" i="92"/>
  <c r="O506" i="92"/>
  <c r="M506" i="92"/>
  <c r="K506" i="92"/>
  <c r="I506" i="92"/>
  <c r="G506" i="92"/>
  <c r="E506" i="92"/>
  <c r="Y1245" i="92"/>
  <c r="X1245" i="92"/>
  <c r="W1245" i="92"/>
  <c r="U1245" i="92"/>
  <c r="S1245" i="92"/>
  <c r="Q1245" i="92"/>
  <c r="O1245" i="92"/>
  <c r="M1245" i="92"/>
  <c r="K1245" i="92"/>
  <c r="I1245" i="92"/>
  <c r="G1245" i="92"/>
  <c r="E1245" i="92"/>
  <c r="Y589" i="92"/>
  <c r="X589" i="92"/>
  <c r="W589" i="92"/>
  <c r="U589" i="92"/>
  <c r="S589" i="92"/>
  <c r="Q589" i="92"/>
  <c r="O589" i="92"/>
  <c r="M589" i="92"/>
  <c r="K589" i="92"/>
  <c r="I589" i="92"/>
  <c r="G589" i="92"/>
  <c r="E589" i="92"/>
  <c r="Y488" i="92"/>
  <c r="X488" i="92"/>
  <c r="W488" i="92"/>
  <c r="U488" i="92"/>
  <c r="S488" i="92"/>
  <c r="Q488" i="92"/>
  <c r="O488" i="92"/>
  <c r="M488" i="92"/>
  <c r="K488" i="92"/>
  <c r="I488" i="92"/>
  <c r="G488" i="92"/>
  <c r="E488" i="92"/>
  <c r="Y156" i="92"/>
  <c r="X156" i="92"/>
  <c r="W156" i="92"/>
  <c r="U156" i="92"/>
  <c r="S156" i="92"/>
  <c r="Q156" i="92"/>
  <c r="O156" i="92"/>
  <c r="M156" i="92"/>
  <c r="K156" i="92"/>
  <c r="I156" i="92"/>
  <c r="G156" i="92"/>
  <c r="E156" i="92"/>
  <c r="Y794" i="92"/>
  <c r="X794" i="92"/>
  <c r="W794" i="92"/>
  <c r="U794" i="92"/>
  <c r="S794" i="92"/>
  <c r="Q794" i="92"/>
  <c r="O794" i="92"/>
  <c r="M794" i="92"/>
  <c r="K794" i="92"/>
  <c r="I794" i="92"/>
  <c r="G794" i="92"/>
  <c r="E794" i="92"/>
  <c r="Y550" i="92"/>
  <c r="X550" i="92"/>
  <c r="W550" i="92"/>
  <c r="U550" i="92"/>
  <c r="S550" i="92"/>
  <c r="Q550" i="92"/>
  <c r="O550" i="92"/>
  <c r="M550" i="92"/>
  <c r="K550" i="92"/>
  <c r="I550" i="92"/>
  <c r="G550" i="92"/>
  <c r="E550" i="92"/>
  <c r="Y357" i="92"/>
  <c r="X357" i="92"/>
  <c r="W357" i="92"/>
  <c r="U357" i="92"/>
  <c r="S357" i="92"/>
  <c r="Q357" i="92"/>
  <c r="O357" i="92"/>
  <c r="M357" i="92"/>
  <c r="K357" i="92"/>
  <c r="I357" i="92"/>
  <c r="G357" i="92"/>
  <c r="E357" i="92"/>
  <c r="Y242" i="92"/>
  <c r="X242" i="92"/>
  <c r="W242" i="92"/>
  <c r="U242" i="92"/>
  <c r="S242" i="92"/>
  <c r="Q242" i="92"/>
  <c r="O242" i="92"/>
  <c r="M242" i="92"/>
  <c r="K242" i="92"/>
  <c r="I242" i="92"/>
  <c r="G242" i="92"/>
  <c r="E242" i="92"/>
  <c r="Y280" i="92"/>
  <c r="X280" i="92"/>
  <c r="W280" i="92"/>
  <c r="U280" i="92"/>
  <c r="S280" i="92"/>
  <c r="Q280" i="92"/>
  <c r="O280" i="92"/>
  <c r="M280" i="92"/>
  <c r="K280" i="92"/>
  <c r="I280" i="92"/>
  <c r="G280" i="92"/>
  <c r="E280" i="92"/>
  <c r="Y79" i="92"/>
  <c r="X79" i="92"/>
  <c r="W79" i="92"/>
  <c r="U79" i="92"/>
  <c r="S79" i="92"/>
  <c r="Q79" i="92"/>
  <c r="O79" i="92"/>
  <c r="M79" i="92"/>
  <c r="K79" i="92"/>
  <c r="I79" i="92"/>
  <c r="G79" i="92"/>
  <c r="E79" i="92"/>
  <c r="Y6" i="92"/>
  <c r="X6" i="92"/>
  <c r="W6" i="92"/>
  <c r="U6" i="92"/>
  <c r="S6" i="92"/>
  <c r="Q6" i="92"/>
  <c r="O6" i="92"/>
  <c r="M6" i="92"/>
  <c r="K6" i="92"/>
  <c r="I6" i="92"/>
  <c r="G6" i="92"/>
  <c r="E6" i="92"/>
  <c r="Y1244" i="92"/>
  <c r="X1244" i="92"/>
  <c r="W1244" i="92"/>
  <c r="U1244" i="92"/>
  <c r="S1244" i="92"/>
  <c r="Q1244" i="92"/>
  <c r="O1244" i="92"/>
  <c r="M1244" i="92"/>
  <c r="K1244" i="92"/>
  <c r="I1244" i="92"/>
  <c r="G1244" i="92"/>
  <c r="E1244" i="92"/>
  <c r="Y999" i="92"/>
  <c r="X999" i="92"/>
  <c r="W999" i="92"/>
  <c r="U999" i="92"/>
  <c r="S999" i="92"/>
  <c r="Q999" i="92"/>
  <c r="O999" i="92"/>
  <c r="M999" i="92"/>
  <c r="K999" i="92"/>
  <c r="I999" i="92"/>
  <c r="G999" i="92"/>
  <c r="E999" i="92"/>
  <c r="Y572" i="92"/>
  <c r="X572" i="92"/>
  <c r="W572" i="92"/>
  <c r="U572" i="92"/>
  <c r="S572" i="92"/>
  <c r="Q572" i="92"/>
  <c r="O572" i="92"/>
  <c r="M572" i="92"/>
  <c r="K572" i="92"/>
  <c r="I572" i="92"/>
  <c r="G572" i="92"/>
  <c r="E572" i="92"/>
  <c r="Y767" i="92"/>
  <c r="X767" i="92"/>
  <c r="W767" i="92"/>
  <c r="U767" i="92"/>
  <c r="S767" i="92"/>
  <c r="Q767" i="92"/>
  <c r="O767" i="92"/>
  <c r="M767" i="92"/>
  <c r="K767" i="92"/>
  <c r="I767" i="92"/>
  <c r="G767" i="92"/>
  <c r="E767" i="92"/>
  <c r="Y719" i="92"/>
  <c r="X719" i="92"/>
  <c r="W719" i="92"/>
  <c r="U719" i="92"/>
  <c r="S719" i="92"/>
  <c r="Q719" i="92"/>
  <c r="O719" i="92"/>
  <c r="M719" i="92"/>
  <c r="K719" i="92"/>
  <c r="I719" i="92"/>
  <c r="G719" i="92"/>
  <c r="E719" i="92"/>
  <c r="Y937" i="92"/>
  <c r="X937" i="92"/>
  <c r="W937" i="92"/>
  <c r="U937" i="92"/>
  <c r="S937" i="92"/>
  <c r="Q937" i="92"/>
  <c r="O937" i="92"/>
  <c r="M937" i="92"/>
  <c r="K937" i="92"/>
  <c r="I937" i="92"/>
  <c r="G937" i="92"/>
  <c r="E937" i="92"/>
  <c r="Y160" i="92"/>
  <c r="X160" i="92"/>
  <c r="W160" i="92"/>
  <c r="U160" i="92"/>
  <c r="S160" i="92"/>
  <c r="Q160" i="92"/>
  <c r="O160" i="92"/>
  <c r="M160" i="92"/>
  <c r="K160" i="92"/>
  <c r="I160" i="92"/>
  <c r="G160" i="92"/>
  <c r="E160" i="92"/>
  <c r="Y610" i="92"/>
  <c r="X610" i="92"/>
  <c r="W610" i="92"/>
  <c r="U610" i="92"/>
  <c r="S610" i="92"/>
  <c r="Q610" i="92"/>
  <c r="O610" i="92"/>
  <c r="M610" i="92"/>
  <c r="K610" i="92"/>
  <c r="I610" i="92"/>
  <c r="G610" i="92"/>
  <c r="E610" i="92"/>
  <c r="Y263" i="92"/>
  <c r="X263" i="92"/>
  <c r="W263" i="92"/>
  <c r="U263" i="92"/>
  <c r="S263" i="92"/>
  <c r="Q263" i="92"/>
  <c r="O263" i="92"/>
  <c r="M263" i="92"/>
  <c r="K263" i="92"/>
  <c r="I263" i="92"/>
  <c r="G263" i="92"/>
  <c r="E263" i="92"/>
  <c r="Y259" i="92"/>
  <c r="X259" i="92"/>
  <c r="W259" i="92"/>
  <c r="U259" i="92"/>
  <c r="S259" i="92"/>
  <c r="Q259" i="92"/>
  <c r="O259" i="92"/>
  <c r="M259" i="92"/>
  <c r="K259" i="92"/>
  <c r="I259" i="92"/>
  <c r="G259" i="92"/>
  <c r="E259" i="92"/>
  <c r="Y179" i="92"/>
  <c r="X179" i="92"/>
  <c r="W179" i="92"/>
  <c r="U179" i="92"/>
  <c r="S179" i="92"/>
  <c r="Q179" i="92"/>
  <c r="O179" i="92"/>
  <c r="M179" i="92"/>
  <c r="K179" i="92"/>
  <c r="I179" i="92"/>
  <c r="G179" i="92"/>
  <c r="E179" i="92"/>
  <c r="Y1084" i="92"/>
  <c r="X1084" i="92"/>
  <c r="W1084" i="92"/>
  <c r="U1084" i="92"/>
  <c r="S1084" i="92"/>
  <c r="Q1084" i="92"/>
  <c r="O1084" i="92"/>
  <c r="M1084" i="92"/>
  <c r="K1084" i="92"/>
  <c r="I1084" i="92"/>
  <c r="G1084" i="92"/>
  <c r="E1084" i="92"/>
  <c r="Y1360" i="92"/>
  <c r="X1360" i="92"/>
  <c r="W1360" i="92"/>
  <c r="U1360" i="92"/>
  <c r="S1360" i="92"/>
  <c r="Q1360" i="92"/>
  <c r="O1360" i="92"/>
  <c r="M1360" i="92"/>
  <c r="K1360" i="92"/>
  <c r="I1360" i="92"/>
  <c r="G1360" i="92"/>
  <c r="E1360" i="92"/>
  <c r="Y223" i="92"/>
  <c r="X223" i="92"/>
  <c r="W223" i="92"/>
  <c r="U223" i="92"/>
  <c r="S223" i="92"/>
  <c r="Q223" i="92"/>
  <c r="O223" i="92"/>
  <c r="M223" i="92"/>
  <c r="K223" i="92"/>
  <c r="I223" i="92"/>
  <c r="G223" i="92"/>
  <c r="E223" i="92"/>
  <c r="Y563" i="92"/>
  <c r="X563" i="92"/>
  <c r="W563" i="92"/>
  <c r="U563" i="92"/>
  <c r="S563" i="92"/>
  <c r="Q563" i="92"/>
  <c r="O563" i="92"/>
  <c r="M563" i="92"/>
  <c r="K563" i="92"/>
  <c r="I563" i="92"/>
  <c r="G563" i="92"/>
  <c r="E563" i="92"/>
  <c r="Y168" i="92"/>
  <c r="X168" i="92"/>
  <c r="W168" i="92"/>
  <c r="U168" i="92"/>
  <c r="S168" i="92"/>
  <c r="Q168" i="92"/>
  <c r="O168" i="92"/>
  <c r="M168" i="92"/>
  <c r="K168" i="92"/>
  <c r="I168" i="92"/>
  <c r="G168" i="92"/>
  <c r="E168" i="92"/>
  <c r="Y1181" i="92"/>
  <c r="X1181" i="92"/>
  <c r="W1181" i="92"/>
  <c r="U1181" i="92"/>
  <c r="S1181" i="92"/>
  <c r="Q1181" i="92"/>
  <c r="O1181" i="92"/>
  <c r="M1181" i="92"/>
  <c r="K1181" i="92"/>
  <c r="I1181" i="92"/>
  <c r="G1181" i="92"/>
  <c r="E1181" i="92"/>
  <c r="Y1142" i="92"/>
  <c r="X1142" i="92"/>
  <c r="W1142" i="92"/>
  <c r="U1142" i="92"/>
  <c r="S1142" i="92"/>
  <c r="Q1142" i="92"/>
  <c r="O1142" i="92"/>
  <c r="M1142" i="92"/>
  <c r="K1142" i="92"/>
  <c r="I1142" i="92"/>
  <c r="G1142" i="92"/>
  <c r="E1142" i="92"/>
  <c r="Y1359" i="92"/>
  <c r="X1359" i="92"/>
  <c r="W1359" i="92"/>
  <c r="U1359" i="92"/>
  <c r="S1359" i="92"/>
  <c r="Q1359" i="92"/>
  <c r="O1359" i="92"/>
  <c r="M1359" i="92"/>
  <c r="K1359" i="92"/>
  <c r="I1359" i="92"/>
  <c r="G1359" i="92"/>
  <c r="E1359" i="92"/>
  <c r="Y505" i="92"/>
  <c r="X505" i="92"/>
  <c r="W505" i="92"/>
  <c r="U505" i="92"/>
  <c r="S505" i="92"/>
  <c r="Q505" i="92"/>
  <c r="O505" i="92"/>
  <c r="M505" i="92"/>
  <c r="K505" i="92"/>
  <c r="I505" i="92"/>
  <c r="G505" i="92"/>
  <c r="E505" i="92"/>
  <c r="Y138" i="92"/>
  <c r="X138" i="92"/>
  <c r="W138" i="92"/>
  <c r="U138" i="92"/>
  <c r="S138" i="92"/>
  <c r="Q138" i="92"/>
  <c r="O138" i="92"/>
  <c r="M138" i="92"/>
  <c r="K138" i="92"/>
  <c r="I138" i="92"/>
  <c r="G138" i="92"/>
  <c r="E138" i="92"/>
  <c r="Y409" i="92"/>
  <c r="X409" i="92"/>
  <c r="W409" i="92"/>
  <c r="U409" i="92"/>
  <c r="S409" i="92"/>
  <c r="Q409" i="92"/>
  <c r="O409" i="92"/>
  <c r="M409" i="92"/>
  <c r="K409" i="92"/>
  <c r="I409" i="92"/>
  <c r="G409" i="92"/>
  <c r="E409" i="92"/>
  <c r="Y967" i="92"/>
  <c r="X967" i="92"/>
  <c r="W967" i="92"/>
  <c r="U967" i="92"/>
  <c r="S967" i="92"/>
  <c r="Q967" i="92"/>
  <c r="O967" i="92"/>
  <c r="M967" i="92"/>
  <c r="K967" i="92"/>
  <c r="I967" i="92"/>
  <c r="G967" i="92"/>
  <c r="E967" i="92"/>
  <c r="Y496" i="92"/>
  <c r="X496" i="92"/>
  <c r="W496" i="92"/>
  <c r="U496" i="92"/>
  <c r="S496" i="92"/>
  <c r="Q496" i="92"/>
  <c r="O496" i="92"/>
  <c r="M496" i="92"/>
  <c r="K496" i="92"/>
  <c r="I496" i="92"/>
  <c r="G496" i="92"/>
  <c r="E496" i="92"/>
  <c r="Y518" i="92"/>
  <c r="X518" i="92"/>
  <c r="W518" i="92"/>
  <c r="U518" i="92"/>
  <c r="S518" i="92"/>
  <c r="Q518" i="92"/>
  <c r="O518" i="92"/>
  <c r="M518" i="92"/>
  <c r="K518" i="92"/>
  <c r="I518" i="92"/>
  <c r="G518" i="92"/>
  <c r="E518" i="92"/>
  <c r="Y164" i="92"/>
  <c r="X164" i="92"/>
  <c r="W164" i="92"/>
  <c r="U164" i="92"/>
  <c r="S164" i="92"/>
  <c r="Q164" i="92"/>
  <c r="O164" i="92"/>
  <c r="M164" i="92"/>
  <c r="K164" i="92"/>
  <c r="I164" i="92"/>
  <c r="G164" i="92"/>
  <c r="E164" i="92"/>
  <c r="Y258" i="92"/>
  <c r="X258" i="92"/>
  <c r="W258" i="92"/>
  <c r="U258" i="92"/>
  <c r="S258" i="92"/>
  <c r="Q258" i="92"/>
  <c r="O258" i="92"/>
  <c r="M258" i="92"/>
  <c r="K258" i="92"/>
  <c r="I258" i="92"/>
  <c r="G258" i="92"/>
  <c r="E258" i="92"/>
  <c r="Y149" i="92"/>
  <c r="X149" i="92"/>
  <c r="W149" i="92"/>
  <c r="U149" i="92"/>
  <c r="S149" i="92"/>
  <c r="Q149" i="92"/>
  <c r="O149" i="92"/>
  <c r="M149" i="92"/>
  <c r="K149" i="92"/>
  <c r="I149" i="92"/>
  <c r="G149" i="92"/>
  <c r="E149" i="92"/>
  <c r="Y408" i="92"/>
  <c r="X408" i="92"/>
  <c r="W408" i="92"/>
  <c r="U408" i="92"/>
  <c r="S408" i="92"/>
  <c r="Q408" i="92"/>
  <c r="O408" i="92"/>
  <c r="M408" i="92"/>
  <c r="K408" i="92"/>
  <c r="I408" i="92"/>
  <c r="G408" i="92"/>
  <c r="E408" i="92"/>
  <c r="Y793" i="92"/>
  <c r="X793" i="92"/>
  <c r="W793" i="92"/>
  <c r="U793" i="92"/>
  <c r="S793" i="92"/>
  <c r="Q793" i="92"/>
  <c r="O793" i="92"/>
  <c r="M793" i="92"/>
  <c r="K793" i="92"/>
  <c r="I793" i="92"/>
  <c r="G793" i="92"/>
  <c r="E793" i="92"/>
  <c r="Y345" i="92"/>
  <c r="X345" i="92"/>
  <c r="W345" i="92"/>
  <c r="U345" i="92"/>
  <c r="S345" i="92"/>
  <c r="Q345" i="92"/>
  <c r="O345" i="92"/>
  <c r="M345" i="92"/>
  <c r="K345" i="92"/>
  <c r="I345" i="92"/>
  <c r="G345" i="92"/>
  <c r="E345" i="92"/>
  <c r="Y1243" i="92"/>
  <c r="X1243" i="92"/>
  <c r="W1243" i="92"/>
  <c r="U1243" i="92"/>
  <c r="S1243" i="92"/>
  <c r="Q1243" i="92"/>
  <c r="O1243" i="92"/>
  <c r="M1243" i="92"/>
  <c r="K1243" i="92"/>
  <c r="I1243" i="92"/>
  <c r="G1243" i="92"/>
  <c r="E1243" i="92"/>
  <c r="Y588" i="92"/>
  <c r="X588" i="92"/>
  <c r="W588" i="92"/>
  <c r="U588" i="92"/>
  <c r="S588" i="92"/>
  <c r="Q588" i="92"/>
  <c r="O588" i="92"/>
  <c r="M588" i="92"/>
  <c r="K588" i="92"/>
  <c r="I588" i="92"/>
  <c r="G588" i="92"/>
  <c r="E588" i="92"/>
  <c r="Y1358" i="92"/>
  <c r="X1358" i="92"/>
  <c r="W1358" i="92"/>
  <c r="U1358" i="92"/>
  <c r="S1358" i="92"/>
  <c r="Q1358" i="92"/>
  <c r="O1358" i="92"/>
  <c r="M1358" i="92"/>
  <c r="K1358" i="92"/>
  <c r="I1358" i="92"/>
  <c r="G1358" i="92"/>
  <c r="E1358" i="92"/>
  <c r="Y998" i="92"/>
  <c r="X998" i="92"/>
  <c r="W998" i="92"/>
  <c r="U998" i="92"/>
  <c r="S998" i="92"/>
  <c r="Q998" i="92"/>
  <c r="O998" i="92"/>
  <c r="M998" i="92"/>
  <c r="K998" i="92"/>
  <c r="I998" i="92"/>
  <c r="G998" i="92"/>
  <c r="E998" i="92"/>
  <c r="Y674" i="92"/>
  <c r="X674" i="92"/>
  <c r="W674" i="92"/>
  <c r="U674" i="92"/>
  <c r="S674" i="92"/>
  <c r="Q674" i="92"/>
  <c r="O674" i="92"/>
  <c r="M674" i="92"/>
  <c r="K674" i="92"/>
  <c r="I674" i="92"/>
  <c r="G674" i="92"/>
  <c r="E674" i="92"/>
  <c r="Y825" i="92"/>
  <c r="X825" i="92"/>
  <c r="W825" i="92"/>
  <c r="U825" i="92"/>
  <c r="S825" i="92"/>
  <c r="Q825" i="92"/>
  <c r="O825" i="92"/>
  <c r="M825" i="92"/>
  <c r="K825" i="92"/>
  <c r="I825" i="92"/>
  <c r="G825" i="92"/>
  <c r="E825" i="92"/>
  <c r="Y102" i="92"/>
  <c r="X102" i="92"/>
  <c r="W102" i="92"/>
  <c r="U102" i="92"/>
  <c r="S102" i="92"/>
  <c r="Q102" i="92"/>
  <c r="O102" i="92"/>
  <c r="M102" i="92"/>
  <c r="K102" i="92"/>
  <c r="I102" i="92"/>
  <c r="G102" i="92"/>
  <c r="E102" i="92"/>
  <c r="Y906" i="92"/>
  <c r="X906" i="92"/>
  <c r="W906" i="92"/>
  <c r="U906" i="92"/>
  <c r="S906" i="92"/>
  <c r="Q906" i="92"/>
  <c r="O906" i="92"/>
  <c r="M906" i="92"/>
  <c r="K906" i="92"/>
  <c r="I906" i="92"/>
  <c r="G906" i="92"/>
  <c r="E906" i="92"/>
  <c r="Y1141" i="92"/>
  <c r="X1141" i="92"/>
  <c r="W1141" i="92"/>
  <c r="U1141" i="92"/>
  <c r="S1141" i="92"/>
  <c r="Q1141" i="92"/>
  <c r="O1141" i="92"/>
  <c r="M1141" i="92"/>
  <c r="K1141" i="92"/>
  <c r="I1141" i="92"/>
  <c r="G1141" i="92"/>
  <c r="E1141" i="92"/>
  <c r="Y418" i="92"/>
  <c r="X418" i="92"/>
  <c r="W418" i="92"/>
  <c r="U418" i="92"/>
  <c r="S418" i="92"/>
  <c r="Q418" i="92"/>
  <c r="O418" i="92"/>
  <c r="M418" i="92"/>
  <c r="K418" i="92"/>
  <c r="I418" i="92"/>
  <c r="G418" i="92"/>
  <c r="E418" i="92"/>
  <c r="Y640" i="92"/>
  <c r="X640" i="92"/>
  <c r="W640" i="92"/>
  <c r="U640" i="92"/>
  <c r="S640" i="92"/>
  <c r="Q640" i="92"/>
  <c r="O640" i="92"/>
  <c r="M640" i="92"/>
  <c r="K640" i="92"/>
  <c r="I640" i="92"/>
  <c r="G640" i="92"/>
  <c r="E640" i="92"/>
  <c r="Y42" i="92"/>
  <c r="X42" i="92"/>
  <c r="W42" i="92"/>
  <c r="U42" i="92"/>
  <c r="S42" i="92"/>
  <c r="Q42" i="92"/>
  <c r="O42" i="92"/>
  <c r="M42" i="92"/>
  <c r="K42" i="92"/>
  <c r="I42" i="92"/>
  <c r="G42" i="92"/>
  <c r="E42" i="92"/>
  <c r="Y123" i="92"/>
  <c r="X123" i="92"/>
  <c r="W123" i="92"/>
  <c r="U123" i="92"/>
  <c r="S123" i="92"/>
  <c r="Q123" i="92"/>
  <c r="O123" i="92"/>
  <c r="M123" i="92"/>
  <c r="K123" i="92"/>
  <c r="I123" i="92"/>
  <c r="G123" i="92"/>
  <c r="E123" i="92"/>
  <c r="Y81" i="92"/>
  <c r="X81" i="92"/>
  <c r="W81" i="92"/>
  <c r="U81" i="92"/>
  <c r="S81" i="92"/>
  <c r="Q81" i="92"/>
  <c r="O81" i="92"/>
  <c r="M81" i="92"/>
  <c r="K81" i="92"/>
  <c r="I81" i="92"/>
  <c r="G81" i="92"/>
  <c r="E81" i="92"/>
  <c r="Y48" i="92"/>
  <c r="X48" i="92"/>
  <c r="W48" i="92"/>
  <c r="U48" i="92"/>
  <c r="S48" i="92"/>
  <c r="Q48" i="92"/>
  <c r="O48" i="92"/>
  <c r="M48" i="92"/>
  <c r="K48" i="92"/>
  <c r="I48" i="92"/>
  <c r="G48" i="92"/>
  <c r="E48" i="92"/>
  <c r="Y848" i="92"/>
  <c r="X848" i="92"/>
  <c r="W848" i="92"/>
  <c r="U848" i="92"/>
  <c r="S848" i="92"/>
  <c r="Q848" i="92"/>
  <c r="O848" i="92"/>
  <c r="M848" i="92"/>
  <c r="K848" i="92"/>
  <c r="I848" i="92"/>
  <c r="G848" i="92"/>
  <c r="E848" i="92"/>
  <c r="Y129" i="92"/>
  <c r="X129" i="92"/>
  <c r="W129" i="92"/>
  <c r="U129" i="92"/>
  <c r="S129" i="92"/>
  <c r="Q129" i="92"/>
  <c r="O129" i="92"/>
  <c r="M129" i="92"/>
  <c r="K129" i="92"/>
  <c r="I129" i="92"/>
  <c r="G129" i="92"/>
  <c r="E129" i="92"/>
  <c r="Y718" i="92"/>
  <c r="X718" i="92"/>
  <c r="W718" i="92"/>
  <c r="U718" i="92"/>
  <c r="S718" i="92"/>
  <c r="Q718" i="92"/>
  <c r="O718" i="92"/>
  <c r="M718" i="92"/>
  <c r="K718" i="92"/>
  <c r="I718" i="92"/>
  <c r="G718" i="92"/>
  <c r="E718" i="92"/>
  <c r="Y1039" i="92"/>
  <c r="X1039" i="92"/>
  <c r="W1039" i="92"/>
  <c r="U1039" i="92"/>
  <c r="S1039" i="92"/>
  <c r="Q1039" i="92"/>
  <c r="O1039" i="92"/>
  <c r="M1039" i="92"/>
  <c r="K1039" i="92"/>
  <c r="I1039" i="92"/>
  <c r="G1039" i="92"/>
  <c r="E1039" i="92"/>
  <c r="Y531" i="92"/>
  <c r="X531" i="92"/>
  <c r="W531" i="92"/>
  <c r="U531" i="92"/>
  <c r="S531" i="92"/>
  <c r="Q531" i="92"/>
  <c r="O531" i="92"/>
  <c r="M531" i="92"/>
  <c r="K531" i="92"/>
  <c r="I531" i="92"/>
  <c r="G531" i="92"/>
  <c r="E531" i="92"/>
  <c r="Y658" i="92"/>
  <c r="X658" i="92"/>
  <c r="W658" i="92"/>
  <c r="U658" i="92"/>
  <c r="S658" i="92"/>
  <c r="Q658" i="92"/>
  <c r="O658" i="92"/>
  <c r="M658" i="92"/>
  <c r="K658" i="92"/>
  <c r="I658" i="92"/>
  <c r="G658" i="92"/>
  <c r="E658" i="92"/>
  <c r="Y1083" i="92"/>
  <c r="X1083" i="92"/>
  <c r="W1083" i="92"/>
  <c r="U1083" i="92"/>
  <c r="S1083" i="92"/>
  <c r="Q1083" i="92"/>
  <c r="O1083" i="92"/>
  <c r="M1083" i="92"/>
  <c r="K1083" i="92"/>
  <c r="I1083" i="92"/>
  <c r="G1083" i="92"/>
  <c r="E1083" i="92"/>
  <c r="Y877" i="92"/>
  <c r="X877" i="92"/>
  <c r="W877" i="92"/>
  <c r="U877" i="92"/>
  <c r="S877" i="92"/>
  <c r="Q877" i="92"/>
  <c r="O877" i="92"/>
  <c r="M877" i="92"/>
  <c r="K877" i="92"/>
  <c r="I877" i="92"/>
  <c r="G877" i="92"/>
  <c r="E877" i="92"/>
  <c r="Y1357" i="92"/>
  <c r="X1357" i="92"/>
  <c r="W1357" i="92"/>
  <c r="U1357" i="92"/>
  <c r="S1357" i="92"/>
  <c r="Q1357" i="92"/>
  <c r="O1357" i="92"/>
  <c r="M1357" i="92"/>
  <c r="K1357" i="92"/>
  <c r="I1357" i="92"/>
  <c r="G1357" i="92"/>
  <c r="E1357" i="92"/>
  <c r="Y766" i="92"/>
  <c r="X766" i="92"/>
  <c r="W766" i="92"/>
  <c r="U766" i="92"/>
  <c r="S766" i="92"/>
  <c r="Q766" i="92"/>
  <c r="O766" i="92"/>
  <c r="M766" i="92"/>
  <c r="K766" i="92"/>
  <c r="I766" i="92"/>
  <c r="G766" i="92"/>
  <c r="E766" i="92"/>
  <c r="Y657" i="92"/>
  <c r="X657" i="92"/>
  <c r="W657" i="92"/>
  <c r="U657" i="92"/>
  <c r="S657" i="92"/>
  <c r="Q657" i="92"/>
  <c r="O657" i="92"/>
  <c r="M657" i="92"/>
  <c r="K657" i="92"/>
  <c r="I657" i="92"/>
  <c r="G657" i="92"/>
  <c r="E657" i="92"/>
  <c r="Y549" i="92"/>
  <c r="X549" i="92"/>
  <c r="W549" i="92"/>
  <c r="U549" i="92"/>
  <c r="S549" i="92"/>
  <c r="Q549" i="92"/>
  <c r="O549" i="92"/>
  <c r="M549" i="92"/>
  <c r="K549" i="92"/>
  <c r="I549" i="92"/>
  <c r="G549" i="92"/>
  <c r="E549" i="92"/>
  <c r="Y255" i="92"/>
  <c r="X255" i="92"/>
  <c r="W255" i="92"/>
  <c r="U255" i="92"/>
  <c r="S255" i="92"/>
  <c r="Q255" i="92"/>
  <c r="O255" i="92"/>
  <c r="M255" i="92"/>
  <c r="K255" i="92"/>
  <c r="I255" i="92"/>
  <c r="G255" i="92"/>
  <c r="E255" i="92"/>
  <c r="Y119" i="92"/>
  <c r="X119" i="92"/>
  <c r="W119" i="92"/>
  <c r="U119" i="92"/>
  <c r="S119" i="92"/>
  <c r="Q119" i="92"/>
  <c r="O119" i="92"/>
  <c r="M119" i="92"/>
  <c r="K119" i="92"/>
  <c r="I119" i="92"/>
  <c r="G119" i="92"/>
  <c r="E119" i="92"/>
  <c r="Y252" i="92"/>
  <c r="X252" i="92"/>
  <c r="W252" i="92"/>
  <c r="U252" i="92"/>
  <c r="S252" i="92"/>
  <c r="Q252" i="92"/>
  <c r="O252" i="92"/>
  <c r="M252" i="92"/>
  <c r="K252" i="92"/>
  <c r="I252" i="92"/>
  <c r="G252" i="92"/>
  <c r="E252" i="92"/>
  <c r="Y1140" i="92"/>
  <c r="X1140" i="92"/>
  <c r="W1140" i="92"/>
  <c r="U1140" i="92"/>
  <c r="S1140" i="92"/>
  <c r="Q1140" i="92"/>
  <c r="O1140" i="92"/>
  <c r="M1140" i="92"/>
  <c r="K1140" i="92"/>
  <c r="I1140" i="92"/>
  <c r="G1140" i="92"/>
  <c r="E1140" i="92"/>
  <c r="Y319" i="92"/>
  <c r="X319" i="92"/>
  <c r="W319" i="92"/>
  <c r="U319" i="92"/>
  <c r="S319" i="92"/>
  <c r="Q319" i="92"/>
  <c r="O319" i="92"/>
  <c r="M319" i="92"/>
  <c r="K319" i="92"/>
  <c r="I319" i="92"/>
  <c r="G319" i="92"/>
  <c r="E319" i="92"/>
  <c r="Y1242" i="92"/>
  <c r="X1242" i="92"/>
  <c r="W1242" i="92"/>
  <c r="U1242" i="92"/>
  <c r="S1242" i="92"/>
  <c r="Q1242" i="92"/>
  <c r="O1242" i="92"/>
  <c r="M1242" i="92"/>
  <c r="K1242" i="92"/>
  <c r="I1242" i="92"/>
  <c r="G1242" i="92"/>
  <c r="E1242" i="92"/>
  <c r="Y792" i="92"/>
  <c r="X792" i="92"/>
  <c r="W792" i="92"/>
  <c r="U792" i="92"/>
  <c r="S792" i="92"/>
  <c r="Q792" i="92"/>
  <c r="O792" i="92"/>
  <c r="M792" i="92"/>
  <c r="K792" i="92"/>
  <c r="I792" i="92"/>
  <c r="G792" i="92"/>
  <c r="E792" i="92"/>
  <c r="Y1082" i="92"/>
  <c r="X1082" i="92"/>
  <c r="W1082" i="92"/>
  <c r="U1082" i="92"/>
  <c r="S1082" i="92"/>
  <c r="Q1082" i="92"/>
  <c r="O1082" i="92"/>
  <c r="M1082" i="92"/>
  <c r="K1082" i="92"/>
  <c r="I1082" i="92"/>
  <c r="G1082" i="92"/>
  <c r="E1082" i="92"/>
  <c r="Y598" i="92"/>
  <c r="X598" i="92"/>
  <c r="W598" i="92"/>
  <c r="U598" i="92"/>
  <c r="S598" i="92"/>
  <c r="Q598" i="92"/>
  <c r="O598" i="92"/>
  <c r="M598" i="92"/>
  <c r="K598" i="92"/>
  <c r="I598" i="92"/>
  <c r="G598" i="92"/>
  <c r="E598" i="92"/>
  <c r="Y1139" i="92"/>
  <c r="X1139" i="92"/>
  <c r="W1139" i="92"/>
  <c r="U1139" i="92"/>
  <c r="S1139" i="92"/>
  <c r="Q1139" i="92"/>
  <c r="O1139" i="92"/>
  <c r="M1139" i="92"/>
  <c r="K1139" i="92"/>
  <c r="I1139" i="92"/>
  <c r="G1139" i="92"/>
  <c r="E1139" i="92"/>
  <c r="Y1038" i="92"/>
  <c r="X1038" i="92"/>
  <c r="W1038" i="92"/>
  <c r="U1038" i="92"/>
  <c r="S1038" i="92"/>
  <c r="Q1038" i="92"/>
  <c r="O1038" i="92"/>
  <c r="M1038" i="92"/>
  <c r="K1038" i="92"/>
  <c r="I1038" i="92"/>
  <c r="G1038" i="92"/>
  <c r="E1038" i="92"/>
  <c r="Y330" i="92"/>
  <c r="X330" i="92"/>
  <c r="W330" i="92"/>
  <c r="U330" i="92"/>
  <c r="S330" i="92"/>
  <c r="Q330" i="92"/>
  <c r="O330" i="92"/>
  <c r="M330" i="92"/>
  <c r="K330" i="92"/>
  <c r="I330" i="92"/>
  <c r="G330" i="92"/>
  <c r="E330" i="92"/>
  <c r="Y329" i="92"/>
  <c r="X329" i="92"/>
  <c r="W329" i="92"/>
  <c r="U329" i="92"/>
  <c r="S329" i="92"/>
  <c r="Q329" i="92"/>
  <c r="O329" i="92"/>
  <c r="M329" i="92"/>
  <c r="K329" i="92"/>
  <c r="I329" i="92"/>
  <c r="G329" i="92"/>
  <c r="E329" i="92"/>
  <c r="Y49" i="92"/>
  <c r="X49" i="92"/>
  <c r="W49" i="92"/>
  <c r="U49" i="92"/>
  <c r="S49" i="92"/>
  <c r="Q49" i="92"/>
  <c r="O49" i="92"/>
  <c r="M49" i="92"/>
  <c r="K49" i="92"/>
  <c r="I49" i="92"/>
  <c r="G49" i="92"/>
  <c r="E49" i="92"/>
  <c r="Y597" i="92"/>
  <c r="X597" i="92"/>
  <c r="W597" i="92"/>
  <c r="U597" i="92"/>
  <c r="S597" i="92"/>
  <c r="Q597" i="92"/>
  <c r="O597" i="92"/>
  <c r="M597" i="92"/>
  <c r="K597" i="92"/>
  <c r="I597" i="92"/>
  <c r="G597" i="92"/>
  <c r="E597" i="92"/>
  <c r="Y215" i="92"/>
  <c r="X215" i="92"/>
  <c r="W215" i="92"/>
  <c r="U215" i="92"/>
  <c r="S215" i="92"/>
  <c r="Q215" i="92"/>
  <c r="O215" i="92"/>
  <c r="M215" i="92"/>
  <c r="K215" i="92"/>
  <c r="I215" i="92"/>
  <c r="G215" i="92"/>
  <c r="E215" i="92"/>
  <c r="Y824" i="92"/>
  <c r="X824" i="92"/>
  <c r="W824" i="92"/>
  <c r="U824" i="92"/>
  <c r="S824" i="92"/>
  <c r="Q824" i="92"/>
  <c r="O824" i="92"/>
  <c r="M824" i="92"/>
  <c r="K824" i="92"/>
  <c r="I824" i="92"/>
  <c r="G824" i="92"/>
  <c r="E824" i="92"/>
  <c r="Y397" i="92"/>
  <c r="X397" i="92"/>
  <c r="W397" i="92"/>
  <c r="U397" i="92"/>
  <c r="S397" i="92"/>
  <c r="Q397" i="92"/>
  <c r="O397" i="92"/>
  <c r="M397" i="92"/>
  <c r="K397" i="92"/>
  <c r="I397" i="92"/>
  <c r="G397" i="92"/>
  <c r="E397" i="92"/>
  <c r="Y717" i="92"/>
  <c r="X717" i="92"/>
  <c r="W717" i="92"/>
  <c r="U717" i="92"/>
  <c r="S717" i="92"/>
  <c r="Q717" i="92"/>
  <c r="O717" i="92"/>
  <c r="M717" i="92"/>
  <c r="K717" i="92"/>
  <c r="I717" i="92"/>
  <c r="G717" i="92"/>
  <c r="E717" i="92"/>
  <c r="Y9" i="92"/>
  <c r="X9" i="92"/>
  <c r="W9" i="92"/>
  <c r="U9" i="92"/>
  <c r="S9" i="92"/>
  <c r="Q9" i="92"/>
  <c r="O9" i="92"/>
  <c r="M9" i="92"/>
  <c r="K9" i="92"/>
  <c r="I9" i="92"/>
  <c r="G9" i="92"/>
  <c r="E9" i="92"/>
  <c r="Y23" i="92"/>
  <c r="X23" i="92"/>
  <c r="W23" i="92"/>
  <c r="U23" i="92"/>
  <c r="S23" i="92"/>
  <c r="Q23" i="92"/>
  <c r="O23" i="92"/>
  <c r="M23" i="92"/>
  <c r="K23" i="92"/>
  <c r="I23" i="92"/>
  <c r="G23" i="92"/>
  <c r="E23" i="92"/>
  <c r="Y2" i="92"/>
  <c r="X2" i="92"/>
  <c r="W2" i="92"/>
  <c r="U2" i="92"/>
  <c r="S2" i="92"/>
  <c r="Q2" i="92"/>
  <c r="O2" i="92"/>
  <c r="M2" i="92"/>
  <c r="K2" i="92"/>
  <c r="I2" i="92"/>
  <c r="G2" i="92"/>
  <c r="E2" i="92"/>
  <c r="Y847" i="92"/>
  <c r="X847" i="92"/>
  <c r="W847" i="92"/>
  <c r="U847" i="92"/>
  <c r="S847" i="92"/>
  <c r="Q847" i="92"/>
  <c r="O847" i="92"/>
  <c r="M847" i="92"/>
  <c r="K847" i="92"/>
  <c r="I847" i="92"/>
  <c r="G847" i="92"/>
  <c r="E847" i="92"/>
  <c r="Y233" i="92"/>
  <c r="X233" i="92"/>
  <c r="W233" i="92"/>
  <c r="U233" i="92"/>
  <c r="S233" i="92"/>
  <c r="Q233" i="92"/>
  <c r="O233" i="92"/>
  <c r="M233" i="92"/>
  <c r="K233" i="92"/>
  <c r="I233" i="92"/>
  <c r="G233" i="92"/>
  <c r="E233" i="92"/>
  <c r="Y1180" i="92"/>
  <c r="X1180" i="92"/>
  <c r="W1180" i="92"/>
  <c r="U1180" i="92"/>
  <c r="S1180" i="92"/>
  <c r="Q1180" i="92"/>
  <c r="O1180" i="92"/>
  <c r="M1180" i="92"/>
  <c r="K1180" i="92"/>
  <c r="I1180" i="92"/>
  <c r="G1180" i="92"/>
  <c r="E1180" i="92"/>
  <c r="Y1241" i="92"/>
  <c r="X1241" i="92"/>
  <c r="W1241" i="92"/>
  <c r="U1241" i="92"/>
  <c r="S1241" i="92"/>
  <c r="Q1241" i="92"/>
  <c r="O1241" i="92"/>
  <c r="M1241" i="92"/>
  <c r="K1241" i="92"/>
  <c r="I1241" i="92"/>
  <c r="G1241" i="92"/>
  <c r="E1241" i="92"/>
  <c r="Y1138" i="92"/>
  <c r="X1138" i="92"/>
  <c r="W1138" i="92"/>
  <c r="U1138" i="92"/>
  <c r="S1138" i="92"/>
  <c r="Q1138" i="92"/>
  <c r="O1138" i="92"/>
  <c r="M1138" i="92"/>
  <c r="K1138" i="92"/>
  <c r="I1138" i="92"/>
  <c r="G1138" i="92"/>
  <c r="E1138" i="92"/>
  <c r="Y318" i="92"/>
  <c r="X318" i="92"/>
  <c r="W318" i="92"/>
  <c r="U318" i="92"/>
  <c r="S318" i="92"/>
  <c r="Q318" i="92"/>
  <c r="O318" i="92"/>
  <c r="M318" i="92"/>
  <c r="K318" i="92"/>
  <c r="I318" i="92"/>
  <c r="G318" i="92"/>
  <c r="E318" i="92"/>
  <c r="Y823" i="92"/>
  <c r="X823" i="92"/>
  <c r="W823" i="92"/>
  <c r="U823" i="92"/>
  <c r="S823" i="92"/>
  <c r="Q823" i="92"/>
  <c r="O823" i="92"/>
  <c r="M823" i="92"/>
  <c r="K823" i="92"/>
  <c r="I823" i="92"/>
  <c r="G823" i="92"/>
  <c r="E823" i="92"/>
  <c r="Y1179" i="92"/>
  <c r="X1179" i="92"/>
  <c r="W1179" i="92"/>
  <c r="U1179" i="92"/>
  <c r="S1179" i="92"/>
  <c r="Q1179" i="92"/>
  <c r="O1179" i="92"/>
  <c r="M1179" i="92"/>
  <c r="K1179" i="92"/>
  <c r="I1179" i="92"/>
  <c r="G1179" i="92"/>
  <c r="E1179" i="92"/>
  <c r="Y562" i="92"/>
  <c r="X562" i="92"/>
  <c r="W562" i="92"/>
  <c r="U562" i="92"/>
  <c r="S562" i="92"/>
  <c r="Q562" i="92"/>
  <c r="O562" i="92"/>
  <c r="M562" i="92"/>
  <c r="K562" i="92"/>
  <c r="I562" i="92"/>
  <c r="G562" i="92"/>
  <c r="E562" i="92"/>
  <c r="Y396" i="92"/>
  <c r="X396" i="92"/>
  <c r="W396" i="92"/>
  <c r="U396" i="92"/>
  <c r="S396" i="92"/>
  <c r="Q396" i="92"/>
  <c r="O396" i="92"/>
  <c r="M396" i="92"/>
  <c r="K396" i="92"/>
  <c r="I396" i="92"/>
  <c r="G396" i="92"/>
  <c r="E396" i="92"/>
  <c r="Y846" i="92"/>
  <c r="X846" i="92"/>
  <c r="W846" i="92"/>
  <c r="U846" i="92"/>
  <c r="S846" i="92"/>
  <c r="Q846" i="92"/>
  <c r="O846" i="92"/>
  <c r="M846" i="92"/>
  <c r="K846" i="92"/>
  <c r="I846" i="92"/>
  <c r="G846" i="92"/>
  <c r="E846" i="92"/>
  <c r="Y1081" i="92"/>
  <c r="X1081" i="92"/>
  <c r="W1081" i="92"/>
  <c r="U1081" i="92"/>
  <c r="S1081" i="92"/>
  <c r="Q1081" i="92"/>
  <c r="O1081" i="92"/>
  <c r="M1081" i="92"/>
  <c r="K1081" i="92"/>
  <c r="I1081" i="92"/>
  <c r="G1081" i="92"/>
  <c r="E1081" i="92"/>
  <c r="Y517" i="92"/>
  <c r="X517" i="92"/>
  <c r="W517" i="92"/>
  <c r="U517" i="92"/>
  <c r="S517" i="92"/>
  <c r="Q517" i="92"/>
  <c r="O517" i="92"/>
  <c r="M517" i="92"/>
  <c r="K517" i="92"/>
  <c r="I517" i="92"/>
  <c r="G517" i="92"/>
  <c r="E517" i="92"/>
  <c r="Y548" i="92"/>
  <c r="X548" i="92"/>
  <c r="W548" i="92"/>
  <c r="U548" i="92"/>
  <c r="S548" i="92"/>
  <c r="Q548" i="92"/>
  <c r="O548" i="92"/>
  <c r="M548" i="92"/>
  <c r="K548" i="92"/>
  <c r="I548" i="92"/>
  <c r="G548" i="92"/>
  <c r="E548" i="92"/>
  <c r="Y1080" i="92"/>
  <c r="X1080" i="92"/>
  <c r="W1080" i="92"/>
  <c r="U1080" i="92"/>
  <c r="S1080" i="92"/>
  <c r="Q1080" i="92"/>
  <c r="O1080" i="92"/>
  <c r="M1080" i="92"/>
  <c r="K1080" i="92"/>
  <c r="I1080" i="92"/>
  <c r="G1080" i="92"/>
  <c r="E1080" i="92"/>
  <c r="Y1356" i="92"/>
  <c r="X1356" i="92"/>
  <c r="W1356" i="92"/>
  <c r="U1356" i="92"/>
  <c r="S1356" i="92"/>
  <c r="Q1356" i="92"/>
  <c r="O1356" i="92"/>
  <c r="M1356" i="92"/>
  <c r="K1356" i="92"/>
  <c r="I1356" i="92"/>
  <c r="G1356" i="92"/>
  <c r="E1356" i="92"/>
  <c r="Y656" i="92"/>
  <c r="X656" i="92"/>
  <c r="W656" i="92"/>
  <c r="U656" i="92"/>
  <c r="S656" i="92"/>
  <c r="Q656" i="92"/>
  <c r="O656" i="92"/>
  <c r="M656" i="92"/>
  <c r="K656" i="92"/>
  <c r="I656" i="92"/>
  <c r="G656" i="92"/>
  <c r="E656" i="92"/>
  <c r="Y905" i="92"/>
  <c r="X905" i="92"/>
  <c r="W905" i="92"/>
  <c r="U905" i="92"/>
  <c r="S905" i="92"/>
  <c r="Q905" i="92"/>
  <c r="O905" i="92"/>
  <c r="M905" i="92"/>
  <c r="K905" i="92"/>
  <c r="I905" i="92"/>
  <c r="G905" i="92"/>
  <c r="E905" i="92"/>
  <c r="Y561" i="92"/>
  <c r="X561" i="92"/>
  <c r="W561" i="92"/>
  <c r="U561" i="92"/>
  <c r="S561" i="92"/>
  <c r="Q561" i="92"/>
  <c r="O561" i="92"/>
  <c r="M561" i="92"/>
  <c r="K561" i="92"/>
  <c r="I561" i="92"/>
  <c r="G561" i="92"/>
  <c r="E561" i="92"/>
  <c r="Y1178" i="92"/>
  <c r="X1178" i="92"/>
  <c r="W1178" i="92"/>
  <c r="U1178" i="92"/>
  <c r="S1178" i="92"/>
  <c r="Q1178" i="92"/>
  <c r="O1178" i="92"/>
  <c r="M1178" i="92"/>
  <c r="K1178" i="92"/>
  <c r="I1178" i="92"/>
  <c r="G1178" i="92"/>
  <c r="E1178" i="92"/>
  <c r="Y1303" i="92"/>
  <c r="X1303" i="92"/>
  <c r="W1303" i="92"/>
  <c r="U1303" i="92"/>
  <c r="S1303" i="92"/>
  <c r="Q1303" i="92"/>
  <c r="O1303" i="92"/>
  <c r="M1303" i="92"/>
  <c r="K1303" i="92"/>
  <c r="I1303" i="92"/>
  <c r="G1303" i="92"/>
  <c r="E1303" i="92"/>
  <c r="Y457" i="92"/>
  <c r="X457" i="92"/>
  <c r="W457" i="92"/>
  <c r="U457" i="92"/>
  <c r="S457" i="92"/>
  <c r="Q457" i="92"/>
  <c r="O457" i="92"/>
  <c r="M457" i="92"/>
  <c r="K457" i="92"/>
  <c r="I457" i="92"/>
  <c r="G457" i="92"/>
  <c r="E457" i="92"/>
  <c r="Y204" i="92"/>
  <c r="X204" i="92"/>
  <c r="W204" i="92"/>
  <c r="U204" i="92"/>
  <c r="S204" i="92"/>
  <c r="Q204" i="92"/>
  <c r="O204" i="92"/>
  <c r="M204" i="92"/>
  <c r="K204" i="92"/>
  <c r="I204" i="92"/>
  <c r="G204" i="92"/>
  <c r="E204" i="92"/>
  <c r="Y997" i="92"/>
  <c r="X997" i="92"/>
  <c r="W997" i="92"/>
  <c r="U997" i="92"/>
  <c r="S997" i="92"/>
  <c r="Q997" i="92"/>
  <c r="O997" i="92"/>
  <c r="M997" i="92"/>
  <c r="K997" i="92"/>
  <c r="I997" i="92"/>
  <c r="G997" i="92"/>
  <c r="E997" i="92"/>
  <c r="Y822" i="92"/>
  <c r="X822" i="92"/>
  <c r="W822" i="92"/>
  <c r="U822" i="92"/>
  <c r="S822" i="92"/>
  <c r="Q822" i="92"/>
  <c r="O822" i="92"/>
  <c r="M822" i="92"/>
  <c r="K822" i="92"/>
  <c r="I822" i="92"/>
  <c r="G822" i="92"/>
  <c r="E822" i="92"/>
  <c r="Y296" i="92"/>
  <c r="X296" i="92"/>
  <c r="W296" i="92"/>
  <c r="U296" i="92"/>
  <c r="S296" i="92"/>
  <c r="Q296" i="92"/>
  <c r="O296" i="92"/>
  <c r="M296" i="92"/>
  <c r="K296" i="92"/>
  <c r="I296" i="92"/>
  <c r="G296" i="92"/>
  <c r="E296" i="92"/>
  <c r="Y439" i="92"/>
  <c r="X439" i="92"/>
  <c r="W439" i="92"/>
  <c r="U439" i="92"/>
  <c r="S439" i="92"/>
  <c r="Q439" i="92"/>
  <c r="O439" i="92"/>
  <c r="M439" i="92"/>
  <c r="K439" i="92"/>
  <c r="I439" i="92"/>
  <c r="G439" i="92"/>
  <c r="E439" i="92"/>
  <c r="Y504" i="92"/>
  <c r="X504" i="92"/>
  <c r="W504" i="92"/>
  <c r="U504" i="92"/>
  <c r="S504" i="92"/>
  <c r="Q504" i="92"/>
  <c r="O504" i="92"/>
  <c r="M504" i="92"/>
  <c r="K504" i="92"/>
  <c r="I504" i="92"/>
  <c r="G504" i="92"/>
  <c r="E504" i="92"/>
  <c r="Y385" i="92"/>
  <c r="X385" i="92"/>
  <c r="W385" i="92"/>
  <c r="U385" i="92"/>
  <c r="S385" i="92"/>
  <c r="Q385" i="92"/>
  <c r="O385" i="92"/>
  <c r="M385" i="92"/>
  <c r="K385" i="92"/>
  <c r="I385" i="92"/>
  <c r="G385" i="92"/>
  <c r="E385" i="92"/>
  <c r="Y655" i="92"/>
  <c r="X655" i="92"/>
  <c r="W655" i="92"/>
  <c r="U655" i="92"/>
  <c r="S655" i="92"/>
  <c r="Q655" i="92"/>
  <c r="O655" i="92"/>
  <c r="M655" i="92"/>
  <c r="K655" i="92"/>
  <c r="I655" i="92"/>
  <c r="G655" i="92"/>
  <c r="E655" i="92"/>
  <c r="Y1355" i="92"/>
  <c r="X1355" i="92"/>
  <c r="W1355" i="92"/>
  <c r="U1355" i="92"/>
  <c r="S1355" i="92"/>
  <c r="Q1355" i="92"/>
  <c r="O1355" i="92"/>
  <c r="M1355" i="92"/>
  <c r="K1355" i="92"/>
  <c r="I1355" i="92"/>
  <c r="G1355" i="92"/>
  <c r="E1355" i="92"/>
  <c r="Y456" i="92"/>
  <c r="X456" i="92"/>
  <c r="W456" i="92"/>
  <c r="U456" i="92"/>
  <c r="S456" i="92"/>
  <c r="Q456" i="92"/>
  <c r="O456" i="92"/>
  <c r="M456" i="92"/>
  <c r="K456" i="92"/>
  <c r="I456" i="92"/>
  <c r="G456" i="92"/>
  <c r="E456" i="92"/>
  <c r="Y547" i="92"/>
  <c r="X547" i="92"/>
  <c r="W547" i="92"/>
  <c r="U547" i="92"/>
  <c r="S547" i="92"/>
  <c r="Q547" i="92"/>
  <c r="O547" i="92"/>
  <c r="M547" i="92"/>
  <c r="K547" i="92"/>
  <c r="I547" i="92"/>
  <c r="G547" i="92"/>
  <c r="E547" i="92"/>
  <c r="Y211" i="92"/>
  <c r="X211" i="92"/>
  <c r="W211" i="92"/>
  <c r="U211" i="92"/>
  <c r="S211" i="92"/>
  <c r="Q211" i="92"/>
  <c r="O211" i="92"/>
  <c r="M211" i="92"/>
  <c r="K211" i="92"/>
  <c r="I211" i="92"/>
  <c r="G211" i="92"/>
  <c r="E211" i="92"/>
  <c r="Y587" i="92"/>
  <c r="X587" i="92"/>
  <c r="W587" i="92"/>
  <c r="U587" i="92"/>
  <c r="S587" i="92"/>
  <c r="Q587" i="92"/>
  <c r="O587" i="92"/>
  <c r="M587" i="92"/>
  <c r="K587" i="92"/>
  <c r="I587" i="92"/>
  <c r="G587" i="92"/>
  <c r="E587" i="92"/>
  <c r="Y1137" i="92"/>
  <c r="X1137" i="92"/>
  <c r="W1137" i="92"/>
  <c r="U1137" i="92"/>
  <c r="S1137" i="92"/>
  <c r="Q1137" i="92"/>
  <c r="O1137" i="92"/>
  <c r="M1137" i="92"/>
  <c r="K1137" i="92"/>
  <c r="I1137" i="92"/>
  <c r="G1137" i="92"/>
  <c r="E1137" i="92"/>
  <c r="Y314" i="92"/>
  <c r="X314" i="92"/>
  <c r="W314" i="92"/>
  <c r="U314" i="92"/>
  <c r="S314" i="92"/>
  <c r="Q314" i="92"/>
  <c r="O314" i="92"/>
  <c r="M314" i="92"/>
  <c r="K314" i="92"/>
  <c r="I314" i="92"/>
  <c r="G314" i="92"/>
  <c r="E314" i="92"/>
  <c r="Y1177" i="92"/>
  <c r="X1177" i="92"/>
  <c r="W1177" i="92"/>
  <c r="U1177" i="92"/>
  <c r="S1177" i="92"/>
  <c r="Q1177" i="92"/>
  <c r="O1177" i="92"/>
  <c r="M1177" i="92"/>
  <c r="K1177" i="92"/>
  <c r="I1177" i="92"/>
  <c r="G1177" i="92"/>
  <c r="E1177" i="92"/>
  <c r="Y1176" i="92"/>
  <c r="X1176" i="92"/>
  <c r="W1176" i="92"/>
  <c r="U1176" i="92"/>
  <c r="S1176" i="92"/>
  <c r="Q1176" i="92"/>
  <c r="O1176" i="92"/>
  <c r="M1176" i="92"/>
  <c r="K1176" i="92"/>
  <c r="I1176" i="92"/>
  <c r="G1176" i="92"/>
  <c r="E1176" i="92"/>
  <c r="Y1240" i="92"/>
  <c r="X1240" i="92"/>
  <c r="W1240" i="92"/>
  <c r="U1240" i="92"/>
  <c r="S1240" i="92"/>
  <c r="Q1240" i="92"/>
  <c r="O1240" i="92"/>
  <c r="M1240" i="92"/>
  <c r="K1240" i="92"/>
  <c r="I1240" i="92"/>
  <c r="G1240" i="92"/>
  <c r="E1240" i="92"/>
  <c r="Y455" i="92"/>
  <c r="X455" i="92"/>
  <c r="W455" i="92"/>
  <c r="U455" i="92"/>
  <c r="S455" i="92"/>
  <c r="Q455" i="92"/>
  <c r="O455" i="92"/>
  <c r="M455" i="92"/>
  <c r="K455" i="92"/>
  <c r="I455" i="92"/>
  <c r="G455" i="92"/>
  <c r="E455" i="92"/>
  <c r="Y1239" i="92"/>
  <c r="X1239" i="92"/>
  <c r="W1239" i="92"/>
  <c r="U1239" i="92"/>
  <c r="S1239" i="92"/>
  <c r="Q1239" i="92"/>
  <c r="O1239" i="92"/>
  <c r="M1239" i="92"/>
  <c r="K1239" i="92"/>
  <c r="I1239" i="92"/>
  <c r="G1239" i="92"/>
  <c r="E1239" i="92"/>
  <c r="Y97" i="92"/>
  <c r="X97" i="92"/>
  <c r="W97" i="92"/>
  <c r="U97" i="92"/>
  <c r="S97" i="92"/>
  <c r="Q97" i="92"/>
  <c r="O97" i="92"/>
  <c r="M97" i="92"/>
  <c r="K97" i="92"/>
  <c r="I97" i="92"/>
  <c r="G97" i="92"/>
  <c r="E97" i="92"/>
  <c r="Y339" i="92"/>
  <c r="X339" i="92"/>
  <c r="W339" i="92"/>
  <c r="U339" i="92"/>
  <c r="S339" i="92"/>
  <c r="Q339" i="92"/>
  <c r="O339" i="92"/>
  <c r="M339" i="92"/>
  <c r="K339" i="92"/>
  <c r="I339" i="92"/>
  <c r="G339" i="92"/>
  <c r="E339" i="92"/>
  <c r="Y639" i="92"/>
  <c r="X639" i="92"/>
  <c r="W639" i="92"/>
  <c r="U639" i="92"/>
  <c r="S639" i="92"/>
  <c r="Q639" i="92"/>
  <c r="O639" i="92"/>
  <c r="M639" i="92"/>
  <c r="K639" i="92"/>
  <c r="I639" i="92"/>
  <c r="G639" i="92"/>
  <c r="E639" i="92"/>
  <c r="Y158" i="92"/>
  <c r="X158" i="92"/>
  <c r="W158" i="92"/>
  <c r="U158" i="92"/>
  <c r="S158" i="92"/>
  <c r="Q158" i="92"/>
  <c r="O158" i="92"/>
  <c r="M158" i="92"/>
  <c r="K158" i="92"/>
  <c r="I158" i="92"/>
  <c r="G158" i="92"/>
  <c r="E158" i="92"/>
  <c r="Y791" i="92"/>
  <c r="X791" i="92"/>
  <c r="W791" i="92"/>
  <c r="U791" i="92"/>
  <c r="S791" i="92"/>
  <c r="Q791" i="92"/>
  <c r="O791" i="92"/>
  <c r="M791" i="92"/>
  <c r="K791" i="92"/>
  <c r="I791" i="92"/>
  <c r="G791" i="92"/>
  <c r="E791" i="92"/>
  <c r="Y1302" i="92"/>
  <c r="X1302" i="92"/>
  <c r="W1302" i="92"/>
  <c r="U1302" i="92"/>
  <c r="S1302" i="92"/>
  <c r="Q1302" i="92"/>
  <c r="O1302" i="92"/>
  <c r="M1302" i="92"/>
  <c r="K1302" i="92"/>
  <c r="I1302" i="92"/>
  <c r="G1302" i="92"/>
  <c r="E1302" i="92"/>
  <c r="Y596" i="92"/>
  <c r="X596" i="92"/>
  <c r="W596" i="92"/>
  <c r="U596" i="92"/>
  <c r="S596" i="92"/>
  <c r="Q596" i="92"/>
  <c r="O596" i="92"/>
  <c r="M596" i="92"/>
  <c r="K596" i="92"/>
  <c r="I596" i="92"/>
  <c r="G596" i="92"/>
  <c r="E596" i="92"/>
  <c r="Y1136" i="92"/>
  <c r="X1136" i="92"/>
  <c r="W1136" i="92"/>
  <c r="U1136" i="92"/>
  <c r="S1136" i="92"/>
  <c r="Q1136" i="92"/>
  <c r="O1136" i="92"/>
  <c r="M1136" i="92"/>
  <c r="K1136" i="92"/>
  <c r="I1136" i="92"/>
  <c r="G1136" i="92"/>
  <c r="E1136" i="92"/>
  <c r="Y716" i="92"/>
  <c r="X716" i="92"/>
  <c r="W716" i="92"/>
  <c r="U716" i="92"/>
  <c r="S716" i="92"/>
  <c r="Q716" i="92"/>
  <c r="O716" i="92"/>
  <c r="M716" i="92"/>
  <c r="K716" i="92"/>
  <c r="I716" i="92"/>
  <c r="G716" i="92"/>
  <c r="E716" i="92"/>
  <c r="Y1079" i="92"/>
  <c r="X1079" i="92"/>
  <c r="W1079" i="92"/>
  <c r="U1079" i="92"/>
  <c r="S1079" i="92"/>
  <c r="Q1079" i="92"/>
  <c r="O1079" i="92"/>
  <c r="M1079" i="92"/>
  <c r="K1079" i="92"/>
  <c r="I1079" i="92"/>
  <c r="G1079" i="92"/>
  <c r="E1079" i="92"/>
  <c r="Y1238" i="92"/>
  <c r="X1238" i="92"/>
  <c r="W1238" i="92"/>
  <c r="U1238" i="92"/>
  <c r="S1238" i="92"/>
  <c r="Q1238" i="92"/>
  <c r="O1238" i="92"/>
  <c r="M1238" i="92"/>
  <c r="K1238" i="92"/>
  <c r="I1238" i="92"/>
  <c r="G1238" i="92"/>
  <c r="E1238" i="92"/>
  <c r="Y638" i="92"/>
  <c r="X638" i="92"/>
  <c r="W638" i="92"/>
  <c r="U638" i="92"/>
  <c r="S638" i="92"/>
  <c r="Q638" i="92"/>
  <c r="O638" i="92"/>
  <c r="M638" i="92"/>
  <c r="K638" i="92"/>
  <c r="I638" i="92"/>
  <c r="G638" i="92"/>
  <c r="E638" i="92"/>
  <c r="Y936" i="92"/>
  <c r="X936" i="92"/>
  <c r="W936" i="92"/>
  <c r="U936" i="92"/>
  <c r="S936" i="92"/>
  <c r="Q936" i="92"/>
  <c r="O936" i="92"/>
  <c r="M936" i="92"/>
  <c r="K936" i="92"/>
  <c r="I936" i="92"/>
  <c r="G936" i="92"/>
  <c r="E936" i="92"/>
  <c r="Y272" i="92"/>
  <c r="X272" i="92"/>
  <c r="W272" i="92"/>
  <c r="U272" i="92"/>
  <c r="S272" i="92"/>
  <c r="Q272" i="92"/>
  <c r="O272" i="92"/>
  <c r="M272" i="92"/>
  <c r="K272" i="92"/>
  <c r="I272" i="92"/>
  <c r="G272" i="92"/>
  <c r="E272" i="92"/>
  <c r="Y743" i="92"/>
  <c r="X743" i="92"/>
  <c r="W743" i="92"/>
  <c r="U743" i="92"/>
  <c r="S743" i="92"/>
  <c r="Q743" i="92"/>
  <c r="O743" i="92"/>
  <c r="M743" i="92"/>
  <c r="K743" i="92"/>
  <c r="I743" i="92"/>
  <c r="G743" i="92"/>
  <c r="E743" i="92"/>
  <c r="Y395" i="92"/>
  <c r="X395" i="92"/>
  <c r="W395" i="92"/>
  <c r="U395" i="92"/>
  <c r="S395" i="92"/>
  <c r="Q395" i="92"/>
  <c r="O395" i="92"/>
  <c r="M395" i="92"/>
  <c r="K395" i="92"/>
  <c r="I395" i="92"/>
  <c r="G395" i="92"/>
  <c r="E395" i="92"/>
  <c r="Y609" i="92"/>
  <c r="X609" i="92"/>
  <c r="W609" i="92"/>
  <c r="U609" i="92"/>
  <c r="S609" i="92"/>
  <c r="Q609" i="92"/>
  <c r="O609" i="92"/>
  <c r="M609" i="92"/>
  <c r="K609" i="92"/>
  <c r="I609" i="92"/>
  <c r="G609" i="92"/>
  <c r="E609" i="92"/>
  <c r="Y1301" i="92"/>
  <c r="X1301" i="92"/>
  <c r="W1301" i="92"/>
  <c r="U1301" i="92"/>
  <c r="S1301" i="92"/>
  <c r="Q1301" i="92"/>
  <c r="O1301" i="92"/>
  <c r="M1301" i="92"/>
  <c r="K1301" i="92"/>
  <c r="I1301" i="92"/>
  <c r="G1301" i="92"/>
  <c r="E1301" i="92"/>
  <c r="Y1175" i="92"/>
  <c r="X1175" i="92"/>
  <c r="W1175" i="92"/>
  <c r="U1175" i="92"/>
  <c r="S1175" i="92"/>
  <c r="Q1175" i="92"/>
  <c r="O1175" i="92"/>
  <c r="M1175" i="92"/>
  <c r="K1175" i="92"/>
  <c r="I1175" i="92"/>
  <c r="G1175" i="92"/>
  <c r="E1175" i="92"/>
  <c r="Y207" i="92"/>
  <c r="X207" i="92"/>
  <c r="W207" i="92"/>
  <c r="U207" i="92"/>
  <c r="S207" i="92"/>
  <c r="Q207" i="92"/>
  <c r="O207" i="92"/>
  <c r="M207" i="92"/>
  <c r="K207" i="92"/>
  <c r="I207" i="92"/>
  <c r="G207" i="92"/>
  <c r="E207" i="92"/>
  <c r="Y1135" i="92"/>
  <c r="X1135" i="92"/>
  <c r="W1135" i="92"/>
  <c r="U1135" i="92"/>
  <c r="S1135" i="92"/>
  <c r="Q1135" i="92"/>
  <c r="O1135" i="92"/>
  <c r="M1135" i="92"/>
  <c r="K1135" i="92"/>
  <c r="I1135" i="92"/>
  <c r="G1135" i="92"/>
  <c r="E1135" i="92"/>
  <c r="Y222" i="92"/>
  <c r="X222" i="92"/>
  <c r="W222" i="92"/>
  <c r="U222" i="92"/>
  <c r="S222" i="92"/>
  <c r="Q222" i="92"/>
  <c r="O222" i="92"/>
  <c r="M222" i="92"/>
  <c r="K222" i="92"/>
  <c r="I222" i="92"/>
  <c r="G222" i="92"/>
  <c r="E222" i="92"/>
  <c r="Y715" i="92"/>
  <c r="X715" i="92"/>
  <c r="W715" i="92"/>
  <c r="U715" i="92"/>
  <c r="S715" i="92"/>
  <c r="Q715" i="92"/>
  <c r="O715" i="92"/>
  <c r="M715" i="92"/>
  <c r="K715" i="92"/>
  <c r="I715" i="92"/>
  <c r="G715" i="92"/>
  <c r="E715" i="92"/>
  <c r="Y200" i="92"/>
  <c r="X200" i="92"/>
  <c r="W200" i="92"/>
  <c r="U200" i="92"/>
  <c r="S200" i="92"/>
  <c r="Q200" i="92"/>
  <c r="O200" i="92"/>
  <c r="M200" i="92"/>
  <c r="K200" i="92"/>
  <c r="I200" i="92"/>
  <c r="G200" i="92"/>
  <c r="E200" i="92"/>
  <c r="Y579" i="92"/>
  <c r="X579" i="92"/>
  <c r="W579" i="92"/>
  <c r="U579" i="92"/>
  <c r="S579" i="92"/>
  <c r="Q579" i="92"/>
  <c r="O579" i="92"/>
  <c r="M579" i="92"/>
  <c r="K579" i="92"/>
  <c r="I579" i="92"/>
  <c r="G579" i="92"/>
  <c r="E579" i="92"/>
  <c r="Y1237" i="92"/>
  <c r="X1237" i="92"/>
  <c r="W1237" i="92"/>
  <c r="U1237" i="92"/>
  <c r="S1237" i="92"/>
  <c r="Q1237" i="92"/>
  <c r="O1237" i="92"/>
  <c r="M1237" i="92"/>
  <c r="K1237" i="92"/>
  <c r="I1237" i="92"/>
  <c r="G1237" i="92"/>
  <c r="E1237" i="92"/>
  <c r="Y1354" i="92"/>
  <c r="X1354" i="92"/>
  <c r="W1354" i="92"/>
  <c r="U1354" i="92"/>
  <c r="S1354" i="92"/>
  <c r="Q1354" i="92"/>
  <c r="O1354" i="92"/>
  <c r="M1354" i="92"/>
  <c r="K1354" i="92"/>
  <c r="I1354" i="92"/>
  <c r="G1354" i="92"/>
  <c r="E1354" i="92"/>
  <c r="Y1078" i="92"/>
  <c r="X1078" i="92"/>
  <c r="W1078" i="92"/>
  <c r="U1078" i="92"/>
  <c r="S1078" i="92"/>
  <c r="Q1078" i="92"/>
  <c r="O1078" i="92"/>
  <c r="M1078" i="92"/>
  <c r="K1078" i="92"/>
  <c r="I1078" i="92"/>
  <c r="G1078" i="92"/>
  <c r="E1078" i="92"/>
  <c r="Y1134" i="92"/>
  <c r="X1134" i="92"/>
  <c r="W1134" i="92"/>
  <c r="U1134" i="92"/>
  <c r="S1134" i="92"/>
  <c r="Q1134" i="92"/>
  <c r="O1134" i="92"/>
  <c r="M1134" i="92"/>
  <c r="K1134" i="92"/>
  <c r="I1134" i="92"/>
  <c r="G1134" i="92"/>
  <c r="E1134" i="92"/>
  <c r="Y1174" i="92"/>
  <c r="X1174" i="92"/>
  <c r="W1174" i="92"/>
  <c r="U1174" i="92"/>
  <c r="S1174" i="92"/>
  <c r="Q1174" i="92"/>
  <c r="O1174" i="92"/>
  <c r="M1174" i="92"/>
  <c r="K1174" i="92"/>
  <c r="I1174" i="92"/>
  <c r="G1174" i="92"/>
  <c r="E1174" i="92"/>
  <c r="Y1037" i="92"/>
  <c r="X1037" i="92"/>
  <c r="W1037" i="92"/>
  <c r="U1037" i="92"/>
  <c r="S1037" i="92"/>
  <c r="Q1037" i="92"/>
  <c r="O1037" i="92"/>
  <c r="M1037" i="92"/>
  <c r="K1037" i="92"/>
  <c r="I1037" i="92"/>
  <c r="G1037" i="92"/>
  <c r="E1037" i="92"/>
  <c r="Y1133" i="92"/>
  <c r="X1133" i="92"/>
  <c r="W1133" i="92"/>
  <c r="U1133" i="92"/>
  <c r="S1133" i="92"/>
  <c r="Q1133" i="92"/>
  <c r="O1133" i="92"/>
  <c r="M1133" i="92"/>
  <c r="K1133" i="92"/>
  <c r="I1133" i="92"/>
  <c r="G1133" i="92"/>
  <c r="E1133" i="92"/>
  <c r="Y654" i="92"/>
  <c r="X654" i="92"/>
  <c r="W654" i="92"/>
  <c r="U654" i="92"/>
  <c r="S654" i="92"/>
  <c r="Q654" i="92"/>
  <c r="O654" i="92"/>
  <c r="M654" i="92"/>
  <c r="K654" i="92"/>
  <c r="I654" i="92"/>
  <c r="G654" i="92"/>
  <c r="E654" i="92"/>
  <c r="Y608" i="92"/>
  <c r="X608" i="92"/>
  <c r="W608" i="92"/>
  <c r="U608" i="92"/>
  <c r="S608" i="92"/>
  <c r="Q608" i="92"/>
  <c r="O608" i="92"/>
  <c r="M608" i="92"/>
  <c r="K608" i="92"/>
  <c r="I608" i="92"/>
  <c r="G608" i="92"/>
  <c r="E608" i="92"/>
  <c r="Y1236" i="92"/>
  <c r="X1236" i="92"/>
  <c r="W1236" i="92"/>
  <c r="U1236" i="92"/>
  <c r="S1236" i="92"/>
  <c r="Q1236" i="92"/>
  <c r="O1236" i="92"/>
  <c r="M1236" i="92"/>
  <c r="K1236" i="92"/>
  <c r="I1236" i="92"/>
  <c r="G1236" i="92"/>
  <c r="E1236" i="92"/>
  <c r="Y470" i="92"/>
  <c r="X470" i="92"/>
  <c r="W470" i="92"/>
  <c r="U470" i="92"/>
  <c r="S470" i="92"/>
  <c r="Q470" i="92"/>
  <c r="O470" i="92"/>
  <c r="M470" i="92"/>
  <c r="K470" i="92"/>
  <c r="I470" i="92"/>
  <c r="G470" i="92"/>
  <c r="E470" i="92"/>
  <c r="Y966" i="92"/>
  <c r="X966" i="92"/>
  <c r="W966" i="92"/>
  <c r="U966" i="92"/>
  <c r="S966" i="92"/>
  <c r="Q966" i="92"/>
  <c r="O966" i="92"/>
  <c r="M966" i="92"/>
  <c r="K966" i="92"/>
  <c r="I966" i="92"/>
  <c r="G966" i="92"/>
  <c r="E966" i="92"/>
  <c r="Y1036" i="92"/>
  <c r="X1036" i="92"/>
  <c r="W1036" i="92"/>
  <c r="U1036" i="92"/>
  <c r="S1036" i="92"/>
  <c r="Q1036" i="92"/>
  <c r="O1036" i="92"/>
  <c r="M1036" i="92"/>
  <c r="K1036" i="92"/>
  <c r="I1036" i="92"/>
  <c r="G1036" i="92"/>
  <c r="E1036" i="92"/>
  <c r="Y1300" i="92"/>
  <c r="X1300" i="92"/>
  <c r="W1300" i="92"/>
  <c r="U1300" i="92"/>
  <c r="S1300" i="92"/>
  <c r="Q1300" i="92"/>
  <c r="O1300" i="92"/>
  <c r="M1300" i="92"/>
  <c r="K1300" i="92"/>
  <c r="I1300" i="92"/>
  <c r="G1300" i="92"/>
  <c r="E1300" i="92"/>
  <c r="Y790" i="92"/>
  <c r="X790" i="92"/>
  <c r="W790" i="92"/>
  <c r="U790" i="92"/>
  <c r="S790" i="92"/>
  <c r="Q790" i="92"/>
  <c r="O790" i="92"/>
  <c r="M790" i="92"/>
  <c r="K790" i="92"/>
  <c r="I790" i="92"/>
  <c r="G790" i="92"/>
  <c r="E790" i="92"/>
  <c r="Y1299" i="92"/>
  <c r="X1299" i="92"/>
  <c r="W1299" i="92"/>
  <c r="U1299" i="92"/>
  <c r="S1299" i="92"/>
  <c r="Q1299" i="92"/>
  <c r="O1299" i="92"/>
  <c r="M1299" i="92"/>
  <c r="K1299" i="92"/>
  <c r="I1299" i="92"/>
  <c r="G1299" i="92"/>
  <c r="E1299" i="92"/>
  <c r="Y195" i="92"/>
  <c r="X195" i="92"/>
  <c r="W195" i="92"/>
  <c r="U195" i="92"/>
  <c r="S195" i="92"/>
  <c r="Q195" i="92"/>
  <c r="O195" i="92"/>
  <c r="M195" i="92"/>
  <c r="K195" i="92"/>
  <c r="I195" i="92"/>
  <c r="G195" i="92"/>
  <c r="E195" i="92"/>
  <c r="Y210" i="92"/>
  <c r="X210" i="92"/>
  <c r="W210" i="92"/>
  <c r="U210" i="92"/>
  <c r="S210" i="92"/>
  <c r="Q210" i="92"/>
  <c r="O210" i="92"/>
  <c r="M210" i="92"/>
  <c r="K210" i="92"/>
  <c r="I210" i="92"/>
  <c r="G210" i="92"/>
  <c r="E210" i="92"/>
  <c r="Y1132" i="92"/>
  <c r="X1132" i="92"/>
  <c r="W1132" i="92"/>
  <c r="U1132" i="92"/>
  <c r="S1132" i="92"/>
  <c r="Q1132" i="92"/>
  <c r="O1132" i="92"/>
  <c r="M1132" i="92"/>
  <c r="K1132" i="92"/>
  <c r="I1132" i="92"/>
  <c r="G1132" i="92"/>
  <c r="E1132" i="92"/>
  <c r="Y1353" i="92"/>
  <c r="X1353" i="92"/>
  <c r="W1353" i="92"/>
  <c r="U1353" i="92"/>
  <c r="S1353" i="92"/>
  <c r="Q1353" i="92"/>
  <c r="O1353" i="92"/>
  <c r="M1353" i="92"/>
  <c r="K1353" i="92"/>
  <c r="I1353" i="92"/>
  <c r="G1353" i="92"/>
  <c r="E1353" i="92"/>
  <c r="Y469" i="92"/>
  <c r="X469" i="92"/>
  <c r="W469" i="92"/>
  <c r="U469" i="92"/>
  <c r="S469" i="92"/>
  <c r="Q469" i="92"/>
  <c r="O469" i="92"/>
  <c r="M469" i="92"/>
  <c r="K469" i="92"/>
  <c r="I469" i="92"/>
  <c r="G469" i="92"/>
  <c r="E469" i="92"/>
  <c r="Y742" i="92"/>
  <c r="X742" i="92"/>
  <c r="W742" i="92"/>
  <c r="U742" i="92"/>
  <c r="S742" i="92"/>
  <c r="Q742" i="92"/>
  <c r="O742" i="92"/>
  <c r="M742" i="92"/>
  <c r="K742" i="92"/>
  <c r="I742" i="92"/>
  <c r="G742" i="92"/>
  <c r="E742" i="92"/>
  <c r="Y876" i="92"/>
  <c r="X876" i="92"/>
  <c r="W876" i="92"/>
  <c r="U876" i="92"/>
  <c r="S876" i="92"/>
  <c r="Q876" i="92"/>
  <c r="O876" i="92"/>
  <c r="M876" i="92"/>
  <c r="K876" i="92"/>
  <c r="I876" i="92"/>
  <c r="G876" i="92"/>
  <c r="E876" i="92"/>
  <c r="Y996" i="92"/>
  <c r="X996" i="92"/>
  <c r="W996" i="92"/>
  <c r="U996" i="92"/>
  <c r="S996" i="92"/>
  <c r="Q996" i="92"/>
  <c r="O996" i="92"/>
  <c r="M996" i="92"/>
  <c r="K996" i="92"/>
  <c r="I996" i="92"/>
  <c r="G996" i="92"/>
  <c r="E996" i="92"/>
  <c r="Y516" i="92"/>
  <c r="X516" i="92"/>
  <c r="W516" i="92"/>
  <c r="U516" i="92"/>
  <c r="S516" i="92"/>
  <c r="Q516" i="92"/>
  <c r="O516" i="92"/>
  <c r="M516" i="92"/>
  <c r="K516" i="92"/>
  <c r="I516" i="92"/>
  <c r="G516" i="92"/>
  <c r="E516" i="92"/>
  <c r="Y595" i="92"/>
  <c r="X595" i="92"/>
  <c r="W595" i="92"/>
  <c r="U595" i="92"/>
  <c r="S595" i="92"/>
  <c r="Q595" i="92"/>
  <c r="O595" i="92"/>
  <c r="M595" i="92"/>
  <c r="K595" i="92"/>
  <c r="I595" i="92"/>
  <c r="G595" i="92"/>
  <c r="E595" i="92"/>
  <c r="Y1235" i="92"/>
  <c r="X1235" i="92"/>
  <c r="W1235" i="92"/>
  <c r="U1235" i="92"/>
  <c r="S1235" i="92"/>
  <c r="Q1235" i="92"/>
  <c r="O1235" i="92"/>
  <c r="M1235" i="92"/>
  <c r="K1235" i="92"/>
  <c r="I1235" i="92"/>
  <c r="G1235" i="92"/>
  <c r="E1235" i="92"/>
  <c r="Y965" i="92"/>
  <c r="X965" i="92"/>
  <c r="W965" i="92"/>
  <c r="U965" i="92"/>
  <c r="S965" i="92"/>
  <c r="Q965" i="92"/>
  <c r="O965" i="92"/>
  <c r="M965" i="92"/>
  <c r="K965" i="92"/>
  <c r="I965" i="92"/>
  <c r="G965" i="92"/>
  <c r="E965" i="92"/>
  <c r="Y1131" i="92"/>
  <c r="X1131" i="92"/>
  <c r="W1131" i="92"/>
  <c r="U1131" i="92"/>
  <c r="S1131" i="92"/>
  <c r="Q1131" i="92"/>
  <c r="O1131" i="92"/>
  <c r="M1131" i="92"/>
  <c r="K1131" i="92"/>
  <c r="I1131" i="92"/>
  <c r="G1131" i="92"/>
  <c r="E1131" i="92"/>
  <c r="Y1173" i="92"/>
  <c r="X1173" i="92"/>
  <c r="W1173" i="92"/>
  <c r="U1173" i="92"/>
  <c r="S1173" i="92"/>
  <c r="Q1173" i="92"/>
  <c r="O1173" i="92"/>
  <c r="M1173" i="92"/>
  <c r="K1173" i="92"/>
  <c r="I1173" i="92"/>
  <c r="G1173" i="92"/>
  <c r="E1173" i="92"/>
  <c r="Y875" i="92"/>
  <c r="X875" i="92"/>
  <c r="W875" i="92"/>
  <c r="U875" i="92"/>
  <c r="S875" i="92"/>
  <c r="Q875" i="92"/>
  <c r="O875" i="92"/>
  <c r="M875" i="92"/>
  <c r="K875" i="92"/>
  <c r="I875" i="92"/>
  <c r="G875" i="92"/>
  <c r="E875" i="92"/>
  <c r="Y1035" i="92"/>
  <c r="X1035" i="92"/>
  <c r="W1035" i="92"/>
  <c r="U1035" i="92"/>
  <c r="S1035" i="92"/>
  <c r="Q1035" i="92"/>
  <c r="O1035" i="92"/>
  <c r="M1035" i="92"/>
  <c r="K1035" i="92"/>
  <c r="I1035" i="92"/>
  <c r="G1035" i="92"/>
  <c r="E1035" i="92"/>
  <c r="Y1130" i="92"/>
  <c r="X1130" i="92"/>
  <c r="W1130" i="92"/>
  <c r="U1130" i="92"/>
  <c r="S1130" i="92"/>
  <c r="Q1130" i="92"/>
  <c r="O1130" i="92"/>
  <c r="M1130" i="92"/>
  <c r="K1130" i="92"/>
  <c r="I1130" i="92"/>
  <c r="G1130" i="92"/>
  <c r="E1130" i="92"/>
  <c r="Y904" i="92"/>
  <c r="X904" i="92"/>
  <c r="W904" i="92"/>
  <c r="U904" i="92"/>
  <c r="S904" i="92"/>
  <c r="Q904" i="92"/>
  <c r="O904" i="92"/>
  <c r="M904" i="92"/>
  <c r="K904" i="92"/>
  <c r="I904" i="92"/>
  <c r="G904" i="92"/>
  <c r="E904" i="92"/>
  <c r="Y607" i="92"/>
  <c r="X607" i="92"/>
  <c r="W607" i="92"/>
  <c r="U607" i="92"/>
  <c r="S607" i="92"/>
  <c r="Q607" i="92"/>
  <c r="O607" i="92"/>
  <c r="M607" i="92"/>
  <c r="K607" i="92"/>
  <c r="I607" i="92"/>
  <c r="G607" i="92"/>
  <c r="E607" i="92"/>
  <c r="Y653" i="92"/>
  <c r="X653" i="92"/>
  <c r="W653" i="92"/>
  <c r="U653" i="92"/>
  <c r="S653" i="92"/>
  <c r="Q653" i="92"/>
  <c r="O653" i="92"/>
  <c r="M653" i="92"/>
  <c r="K653" i="92"/>
  <c r="I653" i="92"/>
  <c r="G653" i="92"/>
  <c r="E653" i="92"/>
  <c r="Y306" i="92"/>
  <c r="X306" i="92"/>
  <c r="W306" i="92"/>
  <c r="U306" i="92"/>
  <c r="S306" i="92"/>
  <c r="Q306" i="92"/>
  <c r="O306" i="92"/>
  <c r="M306" i="92"/>
  <c r="K306" i="92"/>
  <c r="I306" i="92"/>
  <c r="G306" i="92"/>
  <c r="E306" i="92"/>
  <c r="Y159" i="92"/>
  <c r="X159" i="92"/>
  <c r="W159" i="92"/>
  <c r="U159" i="92"/>
  <c r="S159" i="92"/>
  <c r="Q159" i="92"/>
  <c r="O159" i="92"/>
  <c r="M159" i="92"/>
  <c r="K159" i="92"/>
  <c r="I159" i="92"/>
  <c r="G159" i="92"/>
  <c r="E159" i="92"/>
  <c r="Y765" i="92"/>
  <c r="X765" i="92"/>
  <c r="W765" i="92"/>
  <c r="U765" i="92"/>
  <c r="S765" i="92"/>
  <c r="Q765" i="92"/>
  <c r="O765" i="92"/>
  <c r="M765" i="92"/>
  <c r="K765" i="92"/>
  <c r="I765" i="92"/>
  <c r="G765" i="92"/>
  <c r="E765" i="92"/>
  <c r="Y1352" i="92"/>
  <c r="X1352" i="92"/>
  <c r="W1352" i="92"/>
  <c r="U1352" i="92"/>
  <c r="S1352" i="92"/>
  <c r="Q1352" i="92"/>
  <c r="O1352" i="92"/>
  <c r="M1352" i="92"/>
  <c r="K1352" i="92"/>
  <c r="I1352" i="92"/>
  <c r="G1352" i="92"/>
  <c r="E1352" i="92"/>
  <c r="Y1234" i="92"/>
  <c r="X1234" i="92"/>
  <c r="W1234" i="92"/>
  <c r="U1234" i="92"/>
  <c r="S1234" i="92"/>
  <c r="Q1234" i="92"/>
  <c r="O1234" i="92"/>
  <c r="M1234" i="92"/>
  <c r="K1234" i="92"/>
  <c r="I1234" i="92"/>
  <c r="G1234" i="92"/>
  <c r="E1234" i="92"/>
  <c r="Y1129" i="92"/>
  <c r="X1129" i="92"/>
  <c r="W1129" i="92"/>
  <c r="U1129" i="92"/>
  <c r="S1129" i="92"/>
  <c r="Q1129" i="92"/>
  <c r="O1129" i="92"/>
  <c r="M1129" i="92"/>
  <c r="K1129" i="92"/>
  <c r="I1129" i="92"/>
  <c r="G1129" i="92"/>
  <c r="E1129" i="92"/>
  <c r="Y462" i="92"/>
  <c r="X462" i="92"/>
  <c r="W462" i="92"/>
  <c r="U462" i="92"/>
  <c r="S462" i="92"/>
  <c r="Q462" i="92"/>
  <c r="O462" i="92"/>
  <c r="M462" i="92"/>
  <c r="K462" i="92"/>
  <c r="I462" i="92"/>
  <c r="G462" i="92"/>
  <c r="E462" i="92"/>
  <c r="Y673" i="92"/>
  <c r="X673" i="92"/>
  <c r="W673" i="92"/>
  <c r="U673" i="92"/>
  <c r="S673" i="92"/>
  <c r="Q673" i="92"/>
  <c r="O673" i="92"/>
  <c r="M673" i="92"/>
  <c r="K673" i="92"/>
  <c r="I673" i="92"/>
  <c r="G673" i="92"/>
  <c r="E673" i="92"/>
  <c r="Y8" i="92"/>
  <c r="X8" i="92"/>
  <c r="W8" i="92"/>
  <c r="U8" i="92"/>
  <c r="S8" i="92"/>
  <c r="Q8" i="92"/>
  <c r="O8" i="92"/>
  <c r="M8" i="92"/>
  <c r="K8" i="92"/>
  <c r="I8" i="92"/>
  <c r="G8" i="92"/>
  <c r="E8" i="92"/>
  <c r="Y546" i="92"/>
  <c r="X546" i="92"/>
  <c r="W546" i="92"/>
  <c r="U546" i="92"/>
  <c r="S546" i="92"/>
  <c r="Q546" i="92"/>
  <c r="O546" i="92"/>
  <c r="M546" i="92"/>
  <c r="K546" i="92"/>
  <c r="I546" i="92"/>
  <c r="G546" i="92"/>
  <c r="E546" i="92"/>
  <c r="Y821" i="92"/>
  <c r="X821" i="92"/>
  <c r="W821" i="92"/>
  <c r="U821" i="92"/>
  <c r="S821" i="92"/>
  <c r="Q821" i="92"/>
  <c r="O821" i="92"/>
  <c r="M821" i="92"/>
  <c r="K821" i="92"/>
  <c r="I821" i="92"/>
  <c r="G821" i="92"/>
  <c r="E821" i="92"/>
  <c r="Y348" i="92"/>
  <c r="X348" i="92"/>
  <c r="W348" i="92"/>
  <c r="U348" i="92"/>
  <c r="S348" i="92"/>
  <c r="Q348" i="92"/>
  <c r="O348" i="92"/>
  <c r="M348" i="92"/>
  <c r="K348" i="92"/>
  <c r="I348" i="92"/>
  <c r="G348" i="92"/>
  <c r="E348" i="92"/>
  <c r="Y313" i="92"/>
  <c r="X313" i="92"/>
  <c r="W313" i="92"/>
  <c r="U313" i="92"/>
  <c r="S313" i="92"/>
  <c r="Q313" i="92"/>
  <c r="O313" i="92"/>
  <c r="M313" i="92"/>
  <c r="K313" i="92"/>
  <c r="I313" i="92"/>
  <c r="G313" i="92"/>
  <c r="E313" i="92"/>
  <c r="Y571" i="92"/>
  <c r="X571" i="92"/>
  <c r="W571" i="92"/>
  <c r="U571" i="92"/>
  <c r="S571" i="92"/>
  <c r="Q571" i="92"/>
  <c r="O571" i="92"/>
  <c r="M571" i="92"/>
  <c r="K571" i="92"/>
  <c r="I571" i="92"/>
  <c r="G571" i="92"/>
  <c r="E571" i="92"/>
  <c r="Y1034" i="92"/>
  <c r="X1034" i="92"/>
  <c r="W1034" i="92"/>
  <c r="U1034" i="92"/>
  <c r="S1034" i="92"/>
  <c r="Q1034" i="92"/>
  <c r="O1034" i="92"/>
  <c r="M1034" i="92"/>
  <c r="K1034" i="92"/>
  <c r="I1034" i="92"/>
  <c r="G1034" i="92"/>
  <c r="E1034" i="92"/>
  <c r="Y75" i="92"/>
  <c r="X75" i="92"/>
  <c r="W75" i="92"/>
  <c r="U75" i="92"/>
  <c r="S75" i="92"/>
  <c r="Q75" i="92"/>
  <c r="O75" i="92"/>
  <c r="M75" i="92"/>
  <c r="K75" i="92"/>
  <c r="I75" i="92"/>
  <c r="G75" i="92"/>
  <c r="E75" i="92"/>
  <c r="Y277" i="92"/>
  <c r="X277" i="92"/>
  <c r="W277" i="92"/>
  <c r="U277" i="92"/>
  <c r="S277" i="92"/>
  <c r="Q277" i="92"/>
  <c r="O277" i="92"/>
  <c r="M277" i="92"/>
  <c r="K277" i="92"/>
  <c r="I277" i="92"/>
  <c r="G277" i="92"/>
  <c r="E277" i="92"/>
  <c r="Y1172" i="92"/>
  <c r="X1172" i="92"/>
  <c r="W1172" i="92"/>
  <c r="U1172" i="92"/>
  <c r="S1172" i="92"/>
  <c r="Q1172" i="92"/>
  <c r="O1172" i="92"/>
  <c r="M1172" i="92"/>
  <c r="K1172" i="92"/>
  <c r="I1172" i="92"/>
  <c r="G1172" i="92"/>
  <c r="E1172" i="92"/>
  <c r="Y964" i="92"/>
  <c r="X964" i="92"/>
  <c r="W964" i="92"/>
  <c r="U964" i="92"/>
  <c r="S964" i="92"/>
  <c r="Q964" i="92"/>
  <c r="O964" i="92"/>
  <c r="M964" i="92"/>
  <c r="K964" i="92"/>
  <c r="I964" i="92"/>
  <c r="G964" i="92"/>
  <c r="E964" i="92"/>
  <c r="Y1298" i="92"/>
  <c r="X1298" i="92"/>
  <c r="W1298" i="92"/>
  <c r="U1298" i="92"/>
  <c r="S1298" i="92"/>
  <c r="Q1298" i="92"/>
  <c r="O1298" i="92"/>
  <c r="M1298" i="92"/>
  <c r="K1298" i="92"/>
  <c r="I1298" i="92"/>
  <c r="G1298" i="92"/>
  <c r="E1298" i="92"/>
  <c r="Y1297" i="92"/>
  <c r="X1297" i="92"/>
  <c r="W1297" i="92"/>
  <c r="U1297" i="92"/>
  <c r="S1297" i="92"/>
  <c r="Q1297" i="92"/>
  <c r="O1297" i="92"/>
  <c r="M1297" i="92"/>
  <c r="K1297" i="92"/>
  <c r="I1297" i="92"/>
  <c r="G1297" i="92"/>
  <c r="E1297" i="92"/>
  <c r="Y820" i="92"/>
  <c r="X820" i="92"/>
  <c r="W820" i="92"/>
  <c r="U820" i="92"/>
  <c r="S820" i="92"/>
  <c r="Q820" i="92"/>
  <c r="O820" i="92"/>
  <c r="M820" i="92"/>
  <c r="K820" i="92"/>
  <c r="I820" i="92"/>
  <c r="G820" i="92"/>
  <c r="E820" i="92"/>
  <c r="Y935" i="92"/>
  <c r="X935" i="92"/>
  <c r="W935" i="92"/>
  <c r="U935" i="92"/>
  <c r="S935" i="92"/>
  <c r="Q935" i="92"/>
  <c r="O935" i="92"/>
  <c r="M935" i="92"/>
  <c r="K935" i="92"/>
  <c r="I935" i="92"/>
  <c r="G935" i="92"/>
  <c r="E935" i="92"/>
  <c r="Y819" i="92"/>
  <c r="X819" i="92"/>
  <c r="W819" i="92"/>
  <c r="U819" i="92"/>
  <c r="S819" i="92"/>
  <c r="Q819" i="92"/>
  <c r="O819" i="92"/>
  <c r="M819" i="92"/>
  <c r="K819" i="92"/>
  <c r="I819" i="92"/>
  <c r="G819" i="92"/>
  <c r="E819" i="92"/>
  <c r="Y530" i="92"/>
  <c r="X530" i="92"/>
  <c r="W530" i="92"/>
  <c r="U530" i="92"/>
  <c r="S530" i="92"/>
  <c r="Q530" i="92"/>
  <c r="O530" i="92"/>
  <c r="M530" i="92"/>
  <c r="K530" i="92"/>
  <c r="I530" i="92"/>
  <c r="G530" i="92"/>
  <c r="E530" i="92"/>
  <c r="Y1296" i="92"/>
  <c r="X1296" i="92"/>
  <c r="W1296" i="92"/>
  <c r="U1296" i="92"/>
  <c r="S1296" i="92"/>
  <c r="Q1296" i="92"/>
  <c r="O1296" i="92"/>
  <c r="M1296" i="92"/>
  <c r="K1296" i="92"/>
  <c r="I1296" i="92"/>
  <c r="G1296" i="92"/>
  <c r="E1296" i="92"/>
  <c r="Y903" i="92"/>
  <c r="X903" i="92"/>
  <c r="W903" i="92"/>
  <c r="U903" i="92"/>
  <c r="S903" i="92"/>
  <c r="Q903" i="92"/>
  <c r="O903" i="92"/>
  <c r="M903" i="92"/>
  <c r="K903" i="92"/>
  <c r="I903" i="92"/>
  <c r="G903" i="92"/>
  <c r="E903" i="92"/>
  <c r="Y317" i="92"/>
  <c r="X317" i="92"/>
  <c r="W317" i="92"/>
  <c r="U317" i="92"/>
  <c r="S317" i="92"/>
  <c r="Q317" i="92"/>
  <c r="O317" i="92"/>
  <c r="M317" i="92"/>
  <c r="K317" i="92"/>
  <c r="I317" i="92"/>
  <c r="G317" i="92"/>
  <c r="E317" i="92"/>
  <c r="Y874" i="92"/>
  <c r="X874" i="92"/>
  <c r="W874" i="92"/>
  <c r="U874" i="92"/>
  <c r="S874" i="92"/>
  <c r="Q874" i="92"/>
  <c r="O874" i="92"/>
  <c r="M874" i="92"/>
  <c r="K874" i="92"/>
  <c r="I874" i="92"/>
  <c r="G874" i="92"/>
  <c r="E874" i="92"/>
  <c r="Y934" i="92"/>
  <c r="X934" i="92"/>
  <c r="W934" i="92"/>
  <c r="U934" i="92"/>
  <c r="S934" i="92"/>
  <c r="Q934" i="92"/>
  <c r="O934" i="92"/>
  <c r="M934" i="92"/>
  <c r="K934" i="92"/>
  <c r="I934" i="92"/>
  <c r="G934" i="92"/>
  <c r="E934" i="92"/>
  <c r="Y401" i="92"/>
  <c r="X401" i="92"/>
  <c r="W401" i="92"/>
  <c r="U401" i="92"/>
  <c r="S401" i="92"/>
  <c r="Q401" i="92"/>
  <c r="O401" i="92"/>
  <c r="M401" i="92"/>
  <c r="K401" i="92"/>
  <c r="I401" i="92"/>
  <c r="G401" i="92"/>
  <c r="E401" i="92"/>
  <c r="Y995" i="92"/>
  <c r="X995" i="92"/>
  <c r="W995" i="92"/>
  <c r="U995" i="92"/>
  <c r="S995" i="92"/>
  <c r="Q995" i="92"/>
  <c r="O995" i="92"/>
  <c r="M995" i="92"/>
  <c r="K995" i="92"/>
  <c r="I995" i="92"/>
  <c r="G995" i="92"/>
  <c r="E995" i="92"/>
  <c r="Y148" i="92"/>
  <c r="X148" i="92"/>
  <c r="W148" i="92"/>
  <c r="U148" i="92"/>
  <c r="S148" i="92"/>
  <c r="Q148" i="92"/>
  <c r="O148" i="92"/>
  <c r="M148" i="92"/>
  <c r="K148" i="92"/>
  <c r="I148" i="92"/>
  <c r="G148" i="92"/>
  <c r="E148" i="92"/>
  <c r="Y186" i="92"/>
  <c r="X186" i="92"/>
  <c r="W186" i="92"/>
  <c r="U186" i="92"/>
  <c r="S186" i="92"/>
  <c r="Q186" i="92"/>
  <c r="O186" i="92"/>
  <c r="M186" i="92"/>
  <c r="K186" i="92"/>
  <c r="I186" i="92"/>
  <c r="G186" i="92"/>
  <c r="E186" i="92"/>
  <c r="Y131" i="92"/>
  <c r="X131" i="92"/>
  <c r="W131" i="92"/>
  <c r="U131" i="92"/>
  <c r="S131" i="92"/>
  <c r="Q131" i="92"/>
  <c r="O131" i="92"/>
  <c r="M131" i="92"/>
  <c r="K131" i="92"/>
  <c r="I131" i="92"/>
  <c r="G131" i="92"/>
  <c r="E131" i="92"/>
  <c r="Y545" i="92"/>
  <c r="X545" i="92"/>
  <c r="W545" i="92"/>
  <c r="U545" i="92"/>
  <c r="S545" i="92"/>
  <c r="Q545" i="92"/>
  <c r="O545" i="92"/>
  <c r="M545" i="92"/>
  <c r="K545" i="92"/>
  <c r="I545" i="92"/>
  <c r="G545" i="92"/>
  <c r="E545" i="92"/>
  <c r="Y1128" i="92"/>
  <c r="X1128" i="92"/>
  <c r="W1128" i="92"/>
  <c r="U1128" i="92"/>
  <c r="S1128" i="92"/>
  <c r="Q1128" i="92"/>
  <c r="O1128" i="92"/>
  <c r="M1128" i="92"/>
  <c r="K1128" i="92"/>
  <c r="I1128" i="92"/>
  <c r="G1128" i="92"/>
  <c r="E1128" i="92"/>
  <c r="Y789" i="92"/>
  <c r="X789" i="92"/>
  <c r="W789" i="92"/>
  <c r="U789" i="92"/>
  <c r="S789" i="92"/>
  <c r="Q789" i="92"/>
  <c r="O789" i="92"/>
  <c r="M789" i="92"/>
  <c r="K789" i="92"/>
  <c r="I789" i="92"/>
  <c r="G789" i="92"/>
  <c r="E789" i="92"/>
  <c r="Y544" i="92"/>
  <c r="X544" i="92"/>
  <c r="W544" i="92"/>
  <c r="U544" i="92"/>
  <c r="S544" i="92"/>
  <c r="Q544" i="92"/>
  <c r="O544" i="92"/>
  <c r="M544" i="92"/>
  <c r="K544" i="92"/>
  <c r="I544" i="92"/>
  <c r="G544" i="92"/>
  <c r="E544" i="92"/>
  <c r="Y1171" i="92"/>
  <c r="X1171" i="92"/>
  <c r="W1171" i="92"/>
  <c r="U1171" i="92"/>
  <c r="S1171" i="92"/>
  <c r="Q1171" i="92"/>
  <c r="O1171" i="92"/>
  <c r="M1171" i="92"/>
  <c r="K1171" i="92"/>
  <c r="I1171" i="92"/>
  <c r="G1171" i="92"/>
  <c r="E1171" i="92"/>
  <c r="Y578" i="92"/>
  <c r="X578" i="92"/>
  <c r="W578" i="92"/>
  <c r="U578" i="92"/>
  <c r="S578" i="92"/>
  <c r="Q578" i="92"/>
  <c r="O578" i="92"/>
  <c r="M578" i="92"/>
  <c r="K578" i="92"/>
  <c r="I578" i="92"/>
  <c r="G578" i="92"/>
  <c r="E578" i="92"/>
  <c r="Y933" i="92"/>
  <c r="X933" i="92"/>
  <c r="W933" i="92"/>
  <c r="U933" i="92"/>
  <c r="S933" i="92"/>
  <c r="Q933" i="92"/>
  <c r="O933" i="92"/>
  <c r="M933" i="92"/>
  <c r="K933" i="92"/>
  <c r="I933" i="92"/>
  <c r="G933" i="92"/>
  <c r="E933" i="92"/>
  <c r="Y932" i="92"/>
  <c r="X932" i="92"/>
  <c r="W932" i="92"/>
  <c r="U932" i="92"/>
  <c r="S932" i="92"/>
  <c r="Q932" i="92"/>
  <c r="O932" i="92"/>
  <c r="M932" i="92"/>
  <c r="K932" i="92"/>
  <c r="I932" i="92"/>
  <c r="G932" i="92"/>
  <c r="E932" i="92"/>
  <c r="Y764" i="92"/>
  <c r="X764" i="92"/>
  <c r="W764" i="92"/>
  <c r="U764" i="92"/>
  <c r="S764" i="92"/>
  <c r="Q764" i="92"/>
  <c r="O764" i="92"/>
  <c r="M764" i="92"/>
  <c r="K764" i="92"/>
  <c r="I764" i="92"/>
  <c r="G764" i="92"/>
  <c r="E764" i="92"/>
  <c r="Y241" i="92"/>
  <c r="X241" i="92"/>
  <c r="W241" i="92"/>
  <c r="U241" i="92"/>
  <c r="S241" i="92"/>
  <c r="Q241" i="92"/>
  <c r="O241" i="92"/>
  <c r="M241" i="92"/>
  <c r="K241" i="92"/>
  <c r="I241" i="92"/>
  <c r="G241" i="92"/>
  <c r="E241" i="92"/>
  <c r="Y178" i="92"/>
  <c r="X178" i="92"/>
  <c r="W178" i="92"/>
  <c r="U178" i="92"/>
  <c r="S178" i="92"/>
  <c r="Q178" i="92"/>
  <c r="O178" i="92"/>
  <c r="M178" i="92"/>
  <c r="K178" i="92"/>
  <c r="I178" i="92"/>
  <c r="G178" i="92"/>
  <c r="E178" i="92"/>
  <c r="Y161" i="92"/>
  <c r="X161" i="92"/>
  <c r="W161" i="92"/>
  <c r="U161" i="92"/>
  <c r="S161" i="92"/>
  <c r="Q161" i="92"/>
  <c r="O161" i="92"/>
  <c r="M161" i="92"/>
  <c r="K161" i="92"/>
  <c r="I161" i="92"/>
  <c r="G161" i="92"/>
  <c r="E161" i="92"/>
  <c r="Y741" i="92"/>
  <c r="X741" i="92"/>
  <c r="W741" i="92"/>
  <c r="U741" i="92"/>
  <c r="S741" i="92"/>
  <c r="Q741" i="92"/>
  <c r="O741" i="92"/>
  <c r="M741" i="92"/>
  <c r="K741" i="92"/>
  <c r="I741" i="92"/>
  <c r="G741" i="92"/>
  <c r="E741" i="92"/>
  <c r="Y1233" i="92"/>
  <c r="X1233" i="92"/>
  <c r="W1233" i="92"/>
  <c r="U1233" i="92"/>
  <c r="S1233" i="92"/>
  <c r="Q1233" i="92"/>
  <c r="O1233" i="92"/>
  <c r="M1233" i="92"/>
  <c r="K1233" i="92"/>
  <c r="I1233" i="92"/>
  <c r="G1233" i="92"/>
  <c r="E1233" i="92"/>
  <c r="Y1127" i="92"/>
  <c r="X1127" i="92"/>
  <c r="W1127" i="92"/>
  <c r="U1127" i="92"/>
  <c r="S1127" i="92"/>
  <c r="Q1127" i="92"/>
  <c r="O1127" i="92"/>
  <c r="M1127" i="92"/>
  <c r="K1127" i="92"/>
  <c r="I1127" i="92"/>
  <c r="G1127" i="92"/>
  <c r="E1127" i="92"/>
  <c r="Y763" i="92"/>
  <c r="X763" i="92"/>
  <c r="W763" i="92"/>
  <c r="U763" i="92"/>
  <c r="S763" i="92"/>
  <c r="Q763" i="92"/>
  <c r="O763" i="92"/>
  <c r="M763" i="92"/>
  <c r="K763" i="92"/>
  <c r="I763" i="92"/>
  <c r="G763" i="92"/>
  <c r="E763" i="92"/>
  <c r="Y369" i="92"/>
  <c r="X369" i="92"/>
  <c r="W369" i="92"/>
  <c r="U369" i="92"/>
  <c r="S369" i="92"/>
  <c r="Q369" i="92"/>
  <c r="O369" i="92"/>
  <c r="M369" i="92"/>
  <c r="K369" i="92"/>
  <c r="I369" i="92"/>
  <c r="G369" i="92"/>
  <c r="E369" i="92"/>
  <c r="Y189" i="92"/>
  <c r="X189" i="92"/>
  <c r="W189" i="92"/>
  <c r="U189" i="92"/>
  <c r="S189" i="92"/>
  <c r="Q189" i="92"/>
  <c r="O189" i="92"/>
  <c r="M189" i="92"/>
  <c r="K189" i="92"/>
  <c r="I189" i="92"/>
  <c r="G189" i="92"/>
  <c r="E189" i="92"/>
  <c r="Y1126" i="92"/>
  <c r="X1126" i="92"/>
  <c r="W1126" i="92"/>
  <c r="U1126" i="92"/>
  <c r="S1126" i="92"/>
  <c r="Q1126" i="92"/>
  <c r="O1126" i="92"/>
  <c r="M1126" i="92"/>
  <c r="K1126" i="92"/>
  <c r="I1126" i="92"/>
  <c r="G1126" i="92"/>
  <c r="E1126" i="92"/>
  <c r="Y963" i="92"/>
  <c r="X963" i="92"/>
  <c r="W963" i="92"/>
  <c r="U963" i="92"/>
  <c r="S963" i="92"/>
  <c r="Q963" i="92"/>
  <c r="O963" i="92"/>
  <c r="M963" i="92"/>
  <c r="K963" i="92"/>
  <c r="I963" i="92"/>
  <c r="G963" i="92"/>
  <c r="E963" i="92"/>
  <c r="Y167" i="92"/>
  <c r="X167" i="92"/>
  <c r="W167" i="92"/>
  <c r="U167" i="92"/>
  <c r="S167" i="92"/>
  <c r="Q167" i="92"/>
  <c r="O167" i="92"/>
  <c r="M167" i="92"/>
  <c r="K167" i="92"/>
  <c r="I167" i="92"/>
  <c r="G167" i="92"/>
  <c r="E167" i="92"/>
  <c r="Y1351" i="92"/>
  <c r="X1351" i="92"/>
  <c r="W1351" i="92"/>
  <c r="U1351" i="92"/>
  <c r="S1351" i="92"/>
  <c r="Q1351" i="92"/>
  <c r="O1351" i="92"/>
  <c r="M1351" i="92"/>
  <c r="K1351" i="92"/>
  <c r="I1351" i="92"/>
  <c r="G1351" i="92"/>
  <c r="E1351" i="92"/>
  <c r="Y206" i="92"/>
  <c r="X206" i="92"/>
  <c r="W206" i="92"/>
  <c r="U206" i="92"/>
  <c r="S206" i="92"/>
  <c r="Q206" i="92"/>
  <c r="O206" i="92"/>
  <c r="M206" i="92"/>
  <c r="K206" i="92"/>
  <c r="I206" i="92"/>
  <c r="G206" i="92"/>
  <c r="E206" i="92"/>
  <c r="Y1350" i="92"/>
  <c r="X1350" i="92"/>
  <c r="W1350" i="92"/>
  <c r="U1350" i="92"/>
  <c r="S1350" i="92"/>
  <c r="Q1350" i="92"/>
  <c r="O1350" i="92"/>
  <c r="M1350" i="92"/>
  <c r="K1350" i="92"/>
  <c r="I1350" i="92"/>
  <c r="G1350" i="92"/>
  <c r="E1350" i="92"/>
  <c r="Y994" i="92"/>
  <c r="X994" i="92"/>
  <c r="W994" i="92"/>
  <c r="U994" i="92"/>
  <c r="S994" i="92"/>
  <c r="Q994" i="92"/>
  <c r="O994" i="92"/>
  <c r="M994" i="92"/>
  <c r="K994" i="92"/>
  <c r="I994" i="92"/>
  <c r="G994" i="92"/>
  <c r="E994" i="92"/>
  <c r="Y35" i="92"/>
  <c r="X35" i="92"/>
  <c r="W35" i="92"/>
  <c r="U35" i="92"/>
  <c r="S35" i="92"/>
  <c r="Q35" i="92"/>
  <c r="O35" i="92"/>
  <c r="M35" i="92"/>
  <c r="K35" i="92"/>
  <c r="I35" i="92"/>
  <c r="G35" i="92"/>
  <c r="E35" i="92"/>
  <c r="Y788" i="92"/>
  <c r="X788" i="92"/>
  <c r="W788" i="92"/>
  <c r="U788" i="92"/>
  <c r="S788" i="92"/>
  <c r="Q788" i="92"/>
  <c r="O788" i="92"/>
  <c r="M788" i="92"/>
  <c r="K788" i="92"/>
  <c r="I788" i="92"/>
  <c r="G788" i="92"/>
  <c r="E788" i="92"/>
  <c r="Y63" i="92"/>
  <c r="X63" i="92"/>
  <c r="W63" i="92"/>
  <c r="U63" i="92"/>
  <c r="S63" i="92"/>
  <c r="Q63" i="92"/>
  <c r="O63" i="92"/>
  <c r="M63" i="92"/>
  <c r="K63" i="92"/>
  <c r="I63" i="92"/>
  <c r="G63" i="92"/>
  <c r="E63" i="92"/>
  <c r="Y279" i="92"/>
  <c r="X279" i="92"/>
  <c r="W279" i="92"/>
  <c r="U279" i="92"/>
  <c r="S279" i="92"/>
  <c r="Q279" i="92"/>
  <c r="O279" i="92"/>
  <c r="M279" i="92"/>
  <c r="K279" i="92"/>
  <c r="I279" i="92"/>
  <c r="G279" i="92"/>
  <c r="E279" i="92"/>
  <c r="Y543" i="92"/>
  <c r="X543" i="92"/>
  <c r="W543" i="92"/>
  <c r="U543" i="92"/>
  <c r="S543" i="92"/>
  <c r="Q543" i="92"/>
  <c r="O543" i="92"/>
  <c r="M543" i="92"/>
  <c r="K543" i="92"/>
  <c r="I543" i="92"/>
  <c r="G543" i="92"/>
  <c r="E543" i="92"/>
  <c r="Y652" i="92"/>
  <c r="X652" i="92"/>
  <c r="W652" i="92"/>
  <c r="U652" i="92"/>
  <c r="S652" i="92"/>
  <c r="Q652" i="92"/>
  <c r="O652" i="92"/>
  <c r="M652" i="92"/>
  <c r="K652" i="92"/>
  <c r="I652" i="92"/>
  <c r="G652" i="92"/>
  <c r="E652" i="92"/>
  <c r="Y902" i="92"/>
  <c r="X902" i="92"/>
  <c r="W902" i="92"/>
  <c r="U902" i="92"/>
  <c r="S902" i="92"/>
  <c r="Q902" i="92"/>
  <c r="O902" i="92"/>
  <c r="M902" i="92"/>
  <c r="K902" i="92"/>
  <c r="I902" i="92"/>
  <c r="G902" i="92"/>
  <c r="E902" i="92"/>
  <c r="Y59" i="92"/>
  <c r="X59" i="92"/>
  <c r="W59" i="92"/>
  <c r="U59" i="92"/>
  <c r="S59" i="92"/>
  <c r="Q59" i="92"/>
  <c r="O59" i="92"/>
  <c r="M59" i="92"/>
  <c r="K59" i="92"/>
  <c r="I59" i="92"/>
  <c r="G59" i="92"/>
  <c r="E59" i="92"/>
  <c r="Y993" i="92"/>
  <c r="X993" i="92"/>
  <c r="W993" i="92"/>
  <c r="U993" i="92"/>
  <c r="S993" i="92"/>
  <c r="Q993" i="92"/>
  <c r="O993" i="92"/>
  <c r="M993" i="92"/>
  <c r="K993" i="92"/>
  <c r="I993" i="92"/>
  <c r="G993" i="92"/>
  <c r="E993" i="92"/>
  <c r="Y1170" i="92"/>
  <c r="X1170" i="92"/>
  <c r="W1170" i="92"/>
  <c r="U1170" i="92"/>
  <c r="S1170" i="92"/>
  <c r="Q1170" i="92"/>
  <c r="O1170" i="92"/>
  <c r="M1170" i="92"/>
  <c r="K1170" i="92"/>
  <c r="I1170" i="92"/>
  <c r="G1170" i="92"/>
  <c r="E1170" i="92"/>
  <c r="Y295" i="92"/>
  <c r="X295" i="92"/>
  <c r="W295" i="92"/>
  <c r="U295" i="92"/>
  <c r="S295" i="92"/>
  <c r="Q295" i="92"/>
  <c r="O295" i="92"/>
  <c r="M295" i="92"/>
  <c r="K295" i="92"/>
  <c r="I295" i="92"/>
  <c r="G295" i="92"/>
  <c r="E295" i="92"/>
  <c r="Y1033" i="92"/>
  <c r="X1033" i="92"/>
  <c r="W1033" i="92"/>
  <c r="U1033" i="92"/>
  <c r="S1033" i="92"/>
  <c r="Q1033" i="92"/>
  <c r="O1033" i="92"/>
  <c r="M1033" i="92"/>
  <c r="K1033" i="92"/>
  <c r="I1033" i="92"/>
  <c r="G1033" i="92"/>
  <c r="E1033" i="92"/>
  <c r="Y450" i="92"/>
  <c r="X450" i="92"/>
  <c r="W450" i="92"/>
  <c r="U450" i="92"/>
  <c r="S450" i="92"/>
  <c r="Q450" i="92"/>
  <c r="O450" i="92"/>
  <c r="M450" i="92"/>
  <c r="K450" i="92"/>
  <c r="I450" i="92"/>
  <c r="G450" i="92"/>
  <c r="E450" i="92"/>
  <c r="Y1125" i="92"/>
  <c r="X1125" i="92"/>
  <c r="W1125" i="92"/>
  <c r="U1125" i="92"/>
  <c r="S1125" i="92"/>
  <c r="Q1125" i="92"/>
  <c r="O1125" i="92"/>
  <c r="M1125" i="92"/>
  <c r="K1125" i="92"/>
  <c r="I1125" i="92"/>
  <c r="G1125" i="92"/>
  <c r="E1125" i="92"/>
  <c r="Y651" i="92"/>
  <c r="X651" i="92"/>
  <c r="W651" i="92"/>
  <c r="U651" i="92"/>
  <c r="S651" i="92"/>
  <c r="Q651" i="92"/>
  <c r="O651" i="92"/>
  <c r="M651" i="92"/>
  <c r="K651" i="92"/>
  <c r="I651" i="92"/>
  <c r="G651" i="92"/>
  <c r="E651" i="92"/>
  <c r="Y845" i="92"/>
  <c r="X845" i="92"/>
  <c r="W845" i="92"/>
  <c r="U845" i="92"/>
  <c r="S845" i="92"/>
  <c r="Q845" i="92"/>
  <c r="O845" i="92"/>
  <c r="M845" i="92"/>
  <c r="K845" i="92"/>
  <c r="I845" i="92"/>
  <c r="G845" i="92"/>
  <c r="E845" i="92"/>
  <c r="Y1349" i="92"/>
  <c r="X1349" i="92"/>
  <c r="W1349" i="92"/>
  <c r="U1349" i="92"/>
  <c r="S1349" i="92"/>
  <c r="Q1349" i="92"/>
  <c r="O1349" i="92"/>
  <c r="M1349" i="92"/>
  <c r="K1349" i="92"/>
  <c r="I1349" i="92"/>
  <c r="G1349" i="92"/>
  <c r="E1349" i="92"/>
  <c r="Y87" i="92"/>
  <c r="X87" i="92"/>
  <c r="W87" i="92"/>
  <c r="U87" i="92"/>
  <c r="S87" i="92"/>
  <c r="Q87" i="92"/>
  <c r="O87" i="92"/>
  <c r="M87" i="92"/>
  <c r="K87" i="92"/>
  <c r="I87" i="92"/>
  <c r="G87" i="92"/>
  <c r="E87" i="92"/>
  <c r="Y1077" i="92"/>
  <c r="X1077" i="92"/>
  <c r="W1077" i="92"/>
  <c r="U1077" i="92"/>
  <c r="S1077" i="92"/>
  <c r="Q1077" i="92"/>
  <c r="O1077" i="92"/>
  <c r="M1077" i="92"/>
  <c r="K1077" i="92"/>
  <c r="I1077" i="92"/>
  <c r="G1077" i="92"/>
  <c r="E1077" i="92"/>
  <c r="Y740" i="92"/>
  <c r="X740" i="92"/>
  <c r="W740" i="92"/>
  <c r="U740" i="92"/>
  <c r="S740" i="92"/>
  <c r="Q740" i="92"/>
  <c r="O740" i="92"/>
  <c r="M740" i="92"/>
  <c r="K740" i="92"/>
  <c r="I740" i="92"/>
  <c r="G740" i="92"/>
  <c r="E740" i="92"/>
  <c r="Y515" i="92"/>
  <c r="X515" i="92"/>
  <c r="W515" i="92"/>
  <c r="U515" i="92"/>
  <c r="S515" i="92"/>
  <c r="Q515" i="92"/>
  <c r="O515" i="92"/>
  <c r="M515" i="92"/>
  <c r="K515" i="92"/>
  <c r="I515" i="92"/>
  <c r="G515" i="92"/>
  <c r="E515" i="92"/>
  <c r="Y650" i="92"/>
  <c r="X650" i="92"/>
  <c r="W650" i="92"/>
  <c r="U650" i="92"/>
  <c r="S650" i="92"/>
  <c r="Q650" i="92"/>
  <c r="O650" i="92"/>
  <c r="M650" i="92"/>
  <c r="K650" i="92"/>
  <c r="I650" i="92"/>
  <c r="G650" i="92"/>
  <c r="E650" i="92"/>
  <c r="Y145" i="92"/>
  <c r="X145" i="92"/>
  <c r="W145" i="92"/>
  <c r="U145" i="92"/>
  <c r="S145" i="92"/>
  <c r="Q145" i="92"/>
  <c r="O145" i="92"/>
  <c r="M145" i="92"/>
  <c r="K145" i="92"/>
  <c r="I145" i="92"/>
  <c r="G145" i="92"/>
  <c r="E145" i="92"/>
  <c r="Y570" i="92"/>
  <c r="X570" i="92"/>
  <c r="W570" i="92"/>
  <c r="U570" i="92"/>
  <c r="S570" i="92"/>
  <c r="Q570" i="92"/>
  <c r="O570" i="92"/>
  <c r="M570" i="92"/>
  <c r="K570" i="92"/>
  <c r="I570" i="92"/>
  <c r="G570" i="92"/>
  <c r="E570" i="92"/>
  <c r="Y257" i="92"/>
  <c r="X257" i="92"/>
  <c r="W257" i="92"/>
  <c r="U257" i="92"/>
  <c r="S257" i="92"/>
  <c r="Q257" i="92"/>
  <c r="O257" i="92"/>
  <c r="M257" i="92"/>
  <c r="K257" i="92"/>
  <c r="I257" i="92"/>
  <c r="G257" i="92"/>
  <c r="E257" i="92"/>
  <c r="Y762" i="92"/>
  <c r="X762" i="92"/>
  <c r="W762" i="92"/>
  <c r="U762" i="92"/>
  <c r="S762" i="92"/>
  <c r="Q762" i="92"/>
  <c r="O762" i="92"/>
  <c r="M762" i="92"/>
  <c r="K762" i="92"/>
  <c r="I762" i="92"/>
  <c r="G762" i="92"/>
  <c r="E762" i="92"/>
  <c r="Y1295" i="92"/>
  <c r="X1295" i="92"/>
  <c r="W1295" i="92"/>
  <c r="U1295" i="92"/>
  <c r="S1295" i="92"/>
  <c r="Q1295" i="92"/>
  <c r="O1295" i="92"/>
  <c r="M1295" i="92"/>
  <c r="K1295" i="92"/>
  <c r="I1295" i="92"/>
  <c r="G1295" i="92"/>
  <c r="E1295" i="92"/>
  <c r="Y714" i="92"/>
  <c r="X714" i="92"/>
  <c r="W714" i="92"/>
  <c r="U714" i="92"/>
  <c r="S714" i="92"/>
  <c r="Q714" i="92"/>
  <c r="O714" i="92"/>
  <c r="M714" i="92"/>
  <c r="K714" i="92"/>
  <c r="I714" i="92"/>
  <c r="G714" i="92"/>
  <c r="E714" i="92"/>
  <c r="Y529" i="92"/>
  <c r="X529" i="92"/>
  <c r="W529" i="92"/>
  <c r="U529" i="92"/>
  <c r="S529" i="92"/>
  <c r="Q529" i="92"/>
  <c r="O529" i="92"/>
  <c r="M529" i="92"/>
  <c r="K529" i="92"/>
  <c r="I529" i="92"/>
  <c r="G529" i="92"/>
  <c r="E529" i="92"/>
  <c r="Y901" i="92"/>
  <c r="X901" i="92"/>
  <c r="W901" i="92"/>
  <c r="U901" i="92"/>
  <c r="S901" i="92"/>
  <c r="Q901" i="92"/>
  <c r="O901" i="92"/>
  <c r="M901" i="92"/>
  <c r="K901" i="92"/>
  <c r="I901" i="92"/>
  <c r="G901" i="92"/>
  <c r="E901" i="92"/>
  <c r="Y1232" i="92"/>
  <c r="X1232" i="92"/>
  <c r="W1232" i="92"/>
  <c r="U1232" i="92"/>
  <c r="S1232" i="92"/>
  <c r="Q1232" i="92"/>
  <c r="O1232" i="92"/>
  <c r="M1232" i="92"/>
  <c r="K1232" i="92"/>
  <c r="I1232" i="92"/>
  <c r="G1232" i="92"/>
  <c r="E1232" i="92"/>
  <c r="Y818" i="92"/>
  <c r="X818" i="92"/>
  <c r="W818" i="92"/>
  <c r="U818" i="92"/>
  <c r="S818" i="92"/>
  <c r="Q818" i="92"/>
  <c r="O818" i="92"/>
  <c r="M818" i="92"/>
  <c r="K818" i="92"/>
  <c r="I818" i="92"/>
  <c r="G818" i="92"/>
  <c r="E818" i="92"/>
  <c r="Y624" i="92"/>
  <c r="X624" i="92"/>
  <c r="W624" i="92"/>
  <c r="U624" i="92"/>
  <c r="S624" i="92"/>
  <c r="Q624" i="92"/>
  <c r="O624" i="92"/>
  <c r="M624" i="92"/>
  <c r="K624" i="92"/>
  <c r="I624" i="92"/>
  <c r="G624" i="92"/>
  <c r="E624" i="92"/>
  <c r="Y449" i="92"/>
  <c r="X449" i="92"/>
  <c r="W449" i="92"/>
  <c r="U449" i="92"/>
  <c r="S449" i="92"/>
  <c r="Q449" i="92"/>
  <c r="O449" i="92"/>
  <c r="M449" i="92"/>
  <c r="K449" i="92"/>
  <c r="I449" i="92"/>
  <c r="G449" i="92"/>
  <c r="E449" i="92"/>
  <c r="Y1169" i="92"/>
  <c r="X1169" i="92"/>
  <c r="W1169" i="92"/>
  <c r="U1169" i="92"/>
  <c r="S1169" i="92"/>
  <c r="Q1169" i="92"/>
  <c r="O1169" i="92"/>
  <c r="M1169" i="92"/>
  <c r="K1169" i="92"/>
  <c r="I1169" i="92"/>
  <c r="G1169" i="92"/>
  <c r="E1169" i="92"/>
  <c r="Y1231" i="92"/>
  <c r="X1231" i="92"/>
  <c r="W1231" i="92"/>
  <c r="U1231" i="92"/>
  <c r="S1231" i="92"/>
  <c r="Q1231" i="92"/>
  <c r="O1231" i="92"/>
  <c r="M1231" i="92"/>
  <c r="K1231" i="92"/>
  <c r="I1231" i="92"/>
  <c r="G1231" i="92"/>
  <c r="E1231" i="92"/>
  <c r="Y96" i="92"/>
  <c r="X96" i="92"/>
  <c r="W96" i="92"/>
  <c r="U96" i="92"/>
  <c r="S96" i="92"/>
  <c r="Q96" i="92"/>
  <c r="O96" i="92"/>
  <c r="M96" i="92"/>
  <c r="K96" i="92"/>
  <c r="I96" i="92"/>
  <c r="G96" i="92"/>
  <c r="E96" i="92"/>
  <c r="Y29" i="92"/>
  <c r="X29" i="92"/>
  <c r="W29" i="92"/>
  <c r="U29" i="92"/>
  <c r="S29" i="92"/>
  <c r="Q29" i="92"/>
  <c r="O29" i="92"/>
  <c r="M29" i="92"/>
  <c r="K29" i="92"/>
  <c r="I29" i="92"/>
  <c r="G29" i="92"/>
  <c r="E29" i="92"/>
  <c r="Y94" i="92"/>
  <c r="X94" i="92"/>
  <c r="W94" i="92"/>
  <c r="U94" i="92"/>
  <c r="S94" i="92"/>
  <c r="Q94" i="92"/>
  <c r="O94" i="92"/>
  <c r="M94" i="92"/>
  <c r="K94" i="92"/>
  <c r="I94" i="92"/>
  <c r="G94" i="92"/>
  <c r="E94" i="92"/>
  <c r="Y325" i="92"/>
  <c r="X325" i="92"/>
  <c r="W325" i="92"/>
  <c r="U325" i="92"/>
  <c r="S325" i="92"/>
  <c r="Q325" i="92"/>
  <c r="O325" i="92"/>
  <c r="M325" i="92"/>
  <c r="K325" i="92"/>
  <c r="I325" i="92"/>
  <c r="G325" i="92"/>
  <c r="E325" i="92"/>
  <c r="Y694" i="92"/>
  <c r="X694" i="92"/>
  <c r="W694" i="92"/>
  <c r="U694" i="92"/>
  <c r="S694" i="92"/>
  <c r="Q694" i="92"/>
  <c r="O694" i="92"/>
  <c r="M694" i="92"/>
  <c r="K694" i="92"/>
  <c r="I694" i="92"/>
  <c r="G694" i="92"/>
  <c r="E694" i="92"/>
  <c r="Y11" i="92"/>
  <c r="X11" i="92"/>
  <c r="W11" i="92"/>
  <c r="U11" i="92"/>
  <c r="S11" i="92"/>
  <c r="Q11" i="92"/>
  <c r="O11" i="92"/>
  <c r="M11" i="92"/>
  <c r="K11" i="92"/>
  <c r="I11" i="92"/>
  <c r="G11" i="92"/>
  <c r="E11" i="92"/>
  <c r="Y761" i="92"/>
  <c r="X761" i="92"/>
  <c r="W761" i="92"/>
  <c r="U761" i="92"/>
  <c r="S761" i="92"/>
  <c r="Q761" i="92"/>
  <c r="O761" i="92"/>
  <c r="M761" i="92"/>
  <c r="K761" i="92"/>
  <c r="I761" i="92"/>
  <c r="G761" i="92"/>
  <c r="E761" i="92"/>
  <c r="Y438" i="92"/>
  <c r="X438" i="92"/>
  <c r="W438" i="92"/>
  <c r="U438" i="92"/>
  <c r="S438" i="92"/>
  <c r="Q438" i="92"/>
  <c r="O438" i="92"/>
  <c r="M438" i="92"/>
  <c r="K438" i="92"/>
  <c r="I438" i="92"/>
  <c r="G438" i="92"/>
  <c r="E438" i="92"/>
  <c r="Y1032" i="92"/>
  <c r="X1032" i="92"/>
  <c r="W1032" i="92"/>
  <c r="U1032" i="92"/>
  <c r="S1032" i="92"/>
  <c r="Q1032" i="92"/>
  <c r="O1032" i="92"/>
  <c r="M1032" i="92"/>
  <c r="K1032" i="92"/>
  <c r="I1032" i="92"/>
  <c r="G1032" i="92"/>
  <c r="E1032" i="92"/>
  <c r="Y900" i="92"/>
  <c r="X900" i="92"/>
  <c r="W900" i="92"/>
  <c r="U900" i="92"/>
  <c r="S900" i="92"/>
  <c r="Q900" i="92"/>
  <c r="O900" i="92"/>
  <c r="M900" i="92"/>
  <c r="K900" i="92"/>
  <c r="I900" i="92"/>
  <c r="G900" i="92"/>
  <c r="E900" i="92"/>
  <c r="Y962" i="92"/>
  <c r="X962" i="92"/>
  <c r="W962" i="92"/>
  <c r="U962" i="92"/>
  <c r="S962" i="92"/>
  <c r="Q962" i="92"/>
  <c r="O962" i="92"/>
  <c r="M962" i="92"/>
  <c r="K962" i="92"/>
  <c r="I962" i="92"/>
  <c r="G962" i="92"/>
  <c r="E962" i="92"/>
  <c r="Y290" i="92"/>
  <c r="X290" i="92"/>
  <c r="W290" i="92"/>
  <c r="U290" i="92"/>
  <c r="S290" i="92"/>
  <c r="Q290" i="92"/>
  <c r="O290" i="92"/>
  <c r="M290" i="92"/>
  <c r="K290" i="92"/>
  <c r="I290" i="92"/>
  <c r="G290" i="92"/>
  <c r="E290" i="92"/>
  <c r="Y364" i="92"/>
  <c r="X364" i="92"/>
  <c r="W364" i="92"/>
  <c r="U364" i="92"/>
  <c r="S364" i="92"/>
  <c r="Q364" i="92"/>
  <c r="O364" i="92"/>
  <c r="M364" i="92"/>
  <c r="K364" i="92"/>
  <c r="I364" i="92"/>
  <c r="G364" i="92"/>
  <c r="E364" i="92"/>
  <c r="Y760" i="92"/>
  <c r="X760" i="92"/>
  <c r="W760" i="92"/>
  <c r="U760" i="92"/>
  <c r="S760" i="92"/>
  <c r="Q760" i="92"/>
  <c r="O760" i="92"/>
  <c r="M760" i="92"/>
  <c r="K760" i="92"/>
  <c r="I760" i="92"/>
  <c r="G760" i="92"/>
  <c r="E760" i="92"/>
  <c r="Y560" i="92"/>
  <c r="X560" i="92"/>
  <c r="W560" i="92"/>
  <c r="U560" i="92"/>
  <c r="S560" i="92"/>
  <c r="Q560" i="92"/>
  <c r="O560" i="92"/>
  <c r="M560" i="92"/>
  <c r="K560" i="92"/>
  <c r="I560" i="92"/>
  <c r="G560" i="92"/>
  <c r="E560" i="92"/>
  <c r="Y693" i="92"/>
  <c r="X693" i="92"/>
  <c r="W693" i="92"/>
  <c r="U693" i="92"/>
  <c r="S693" i="92"/>
  <c r="Q693" i="92"/>
  <c r="O693" i="92"/>
  <c r="M693" i="92"/>
  <c r="K693" i="92"/>
  <c r="I693" i="92"/>
  <c r="G693" i="92"/>
  <c r="E693" i="92"/>
  <c r="Y191" i="92"/>
  <c r="X191" i="92"/>
  <c r="W191" i="92"/>
  <c r="U191" i="92"/>
  <c r="S191" i="92"/>
  <c r="Q191" i="92"/>
  <c r="O191" i="92"/>
  <c r="M191" i="92"/>
  <c r="K191" i="92"/>
  <c r="I191" i="92"/>
  <c r="G191" i="92"/>
  <c r="E191" i="92"/>
  <c r="Y232" i="92"/>
  <c r="X232" i="92"/>
  <c r="W232" i="92"/>
  <c r="U232" i="92"/>
  <c r="S232" i="92"/>
  <c r="Q232" i="92"/>
  <c r="O232" i="92"/>
  <c r="M232" i="92"/>
  <c r="K232" i="92"/>
  <c r="I232" i="92"/>
  <c r="G232" i="92"/>
  <c r="E232" i="92"/>
  <c r="Y1230" i="92"/>
  <c r="X1230" i="92"/>
  <c r="W1230" i="92"/>
  <c r="U1230" i="92"/>
  <c r="S1230" i="92"/>
  <c r="Q1230" i="92"/>
  <c r="O1230" i="92"/>
  <c r="M1230" i="92"/>
  <c r="K1230" i="92"/>
  <c r="I1230" i="92"/>
  <c r="G1230" i="92"/>
  <c r="E1230" i="92"/>
  <c r="Y448" i="92"/>
  <c r="X448" i="92"/>
  <c r="W448" i="92"/>
  <c r="U448" i="92"/>
  <c r="S448" i="92"/>
  <c r="Q448" i="92"/>
  <c r="O448" i="92"/>
  <c r="M448" i="92"/>
  <c r="K448" i="92"/>
  <c r="I448" i="92"/>
  <c r="G448" i="92"/>
  <c r="E448" i="92"/>
  <c r="Y992" i="92"/>
  <c r="X992" i="92"/>
  <c r="W992" i="92"/>
  <c r="U992" i="92"/>
  <c r="S992" i="92"/>
  <c r="Q992" i="92"/>
  <c r="O992" i="92"/>
  <c r="M992" i="92"/>
  <c r="K992" i="92"/>
  <c r="I992" i="92"/>
  <c r="G992" i="92"/>
  <c r="E992" i="92"/>
  <c r="Y1031" i="92"/>
  <c r="X1031" i="92"/>
  <c r="W1031" i="92"/>
  <c r="U1031" i="92"/>
  <c r="S1031" i="92"/>
  <c r="Q1031" i="92"/>
  <c r="O1031" i="92"/>
  <c r="M1031" i="92"/>
  <c r="K1031" i="92"/>
  <c r="I1031" i="92"/>
  <c r="G1031" i="92"/>
  <c r="E1031" i="92"/>
  <c r="Y54" i="92"/>
  <c r="X54" i="92"/>
  <c r="W54" i="92"/>
  <c r="U54" i="92"/>
  <c r="S54" i="92"/>
  <c r="Q54" i="92"/>
  <c r="O54" i="92"/>
  <c r="M54" i="92"/>
  <c r="K54" i="92"/>
  <c r="I54" i="92"/>
  <c r="G54" i="92"/>
  <c r="E54" i="92"/>
  <c r="Y221" i="92"/>
  <c r="X221" i="92"/>
  <c r="W221" i="92"/>
  <c r="U221" i="92"/>
  <c r="S221" i="92"/>
  <c r="Q221" i="92"/>
  <c r="O221" i="92"/>
  <c r="M221" i="92"/>
  <c r="K221" i="92"/>
  <c r="I221" i="92"/>
  <c r="G221" i="92"/>
  <c r="E221" i="92"/>
  <c r="Y1294" i="92"/>
  <c r="X1294" i="92"/>
  <c r="W1294" i="92"/>
  <c r="U1294" i="92"/>
  <c r="S1294" i="92"/>
  <c r="Q1294" i="92"/>
  <c r="O1294" i="92"/>
  <c r="M1294" i="92"/>
  <c r="K1294" i="92"/>
  <c r="I1294" i="92"/>
  <c r="G1294" i="92"/>
  <c r="E1294" i="92"/>
  <c r="Y1293" i="92"/>
  <c r="X1293" i="92"/>
  <c r="W1293" i="92"/>
  <c r="U1293" i="92"/>
  <c r="S1293" i="92"/>
  <c r="Q1293" i="92"/>
  <c r="O1293" i="92"/>
  <c r="M1293" i="92"/>
  <c r="K1293" i="92"/>
  <c r="I1293" i="92"/>
  <c r="G1293" i="92"/>
  <c r="E1293" i="92"/>
  <c r="Y175" i="92"/>
  <c r="X175" i="92"/>
  <c r="W175" i="92"/>
  <c r="U175" i="92"/>
  <c r="S175" i="92"/>
  <c r="Q175" i="92"/>
  <c r="O175" i="92"/>
  <c r="M175" i="92"/>
  <c r="K175" i="92"/>
  <c r="I175" i="92"/>
  <c r="G175" i="92"/>
  <c r="E175" i="92"/>
  <c r="Y169" i="92"/>
  <c r="X169" i="92"/>
  <c r="W169" i="92"/>
  <c r="U169" i="92"/>
  <c r="S169" i="92"/>
  <c r="Q169" i="92"/>
  <c r="O169" i="92"/>
  <c r="M169" i="92"/>
  <c r="K169" i="92"/>
  <c r="I169" i="92"/>
  <c r="G169" i="92"/>
  <c r="E169" i="92"/>
  <c r="Y692" i="92"/>
  <c r="X692" i="92"/>
  <c r="W692" i="92"/>
  <c r="U692" i="92"/>
  <c r="S692" i="92"/>
  <c r="Q692" i="92"/>
  <c r="O692" i="92"/>
  <c r="M692" i="92"/>
  <c r="K692" i="92"/>
  <c r="I692" i="92"/>
  <c r="G692" i="92"/>
  <c r="E692" i="92"/>
  <c r="Y352" i="92"/>
  <c r="X352" i="92"/>
  <c r="W352" i="92"/>
  <c r="U352" i="92"/>
  <c r="S352" i="92"/>
  <c r="Q352" i="92"/>
  <c r="O352" i="92"/>
  <c r="M352" i="92"/>
  <c r="K352" i="92"/>
  <c r="I352" i="92"/>
  <c r="G352" i="92"/>
  <c r="E352" i="92"/>
  <c r="Y1168" i="92"/>
  <c r="X1168" i="92"/>
  <c r="W1168" i="92"/>
  <c r="U1168" i="92"/>
  <c r="S1168" i="92"/>
  <c r="Q1168" i="92"/>
  <c r="O1168" i="92"/>
  <c r="M1168" i="92"/>
  <c r="K1168" i="92"/>
  <c r="I1168" i="92"/>
  <c r="G1168" i="92"/>
  <c r="E1168" i="92"/>
  <c r="Y817" i="92"/>
  <c r="X817" i="92"/>
  <c r="W817" i="92"/>
  <c r="U817" i="92"/>
  <c r="S817" i="92"/>
  <c r="Q817" i="92"/>
  <c r="O817" i="92"/>
  <c r="M817" i="92"/>
  <c r="K817" i="92"/>
  <c r="I817" i="92"/>
  <c r="G817" i="92"/>
  <c r="E817" i="92"/>
  <c r="Y155" i="92"/>
  <c r="X155" i="92"/>
  <c r="W155" i="92"/>
  <c r="U155" i="92"/>
  <c r="S155" i="92"/>
  <c r="Q155" i="92"/>
  <c r="O155" i="92"/>
  <c r="M155" i="92"/>
  <c r="K155" i="92"/>
  <c r="I155" i="92"/>
  <c r="G155" i="92"/>
  <c r="E155" i="92"/>
  <c r="Y305" i="92"/>
  <c r="X305" i="92"/>
  <c r="W305" i="92"/>
  <c r="U305" i="92"/>
  <c r="S305" i="92"/>
  <c r="Q305" i="92"/>
  <c r="O305" i="92"/>
  <c r="M305" i="92"/>
  <c r="K305" i="92"/>
  <c r="I305" i="92"/>
  <c r="G305" i="92"/>
  <c r="E305" i="92"/>
  <c r="Y203" i="92"/>
  <c r="X203" i="92"/>
  <c r="W203" i="92"/>
  <c r="U203" i="92"/>
  <c r="S203" i="92"/>
  <c r="Q203" i="92"/>
  <c r="O203" i="92"/>
  <c r="M203" i="92"/>
  <c r="K203" i="92"/>
  <c r="I203" i="92"/>
  <c r="G203" i="92"/>
  <c r="E203" i="92"/>
  <c r="Y739" i="92"/>
  <c r="X739" i="92"/>
  <c r="W739" i="92"/>
  <c r="U739" i="92"/>
  <c r="S739" i="92"/>
  <c r="Q739" i="92"/>
  <c r="O739" i="92"/>
  <c r="M739" i="92"/>
  <c r="K739" i="92"/>
  <c r="I739" i="92"/>
  <c r="G739" i="92"/>
  <c r="E739" i="92"/>
  <c r="Y559" i="92"/>
  <c r="X559" i="92"/>
  <c r="W559" i="92"/>
  <c r="U559" i="92"/>
  <c r="S559" i="92"/>
  <c r="Q559" i="92"/>
  <c r="O559" i="92"/>
  <c r="M559" i="92"/>
  <c r="K559" i="92"/>
  <c r="I559" i="92"/>
  <c r="G559" i="92"/>
  <c r="E559" i="92"/>
  <c r="Y844" i="92"/>
  <c r="X844" i="92"/>
  <c r="W844" i="92"/>
  <c r="U844" i="92"/>
  <c r="S844" i="92"/>
  <c r="Q844" i="92"/>
  <c r="O844" i="92"/>
  <c r="M844" i="92"/>
  <c r="K844" i="92"/>
  <c r="I844" i="92"/>
  <c r="G844" i="92"/>
  <c r="E844" i="92"/>
  <c r="Y461" i="92"/>
  <c r="X461" i="92"/>
  <c r="W461" i="92"/>
  <c r="U461" i="92"/>
  <c r="S461" i="92"/>
  <c r="Q461" i="92"/>
  <c r="O461" i="92"/>
  <c r="M461" i="92"/>
  <c r="K461" i="92"/>
  <c r="I461" i="92"/>
  <c r="G461" i="92"/>
  <c r="E461" i="92"/>
  <c r="Y417" i="92"/>
  <c r="X417" i="92"/>
  <c r="W417" i="92"/>
  <c r="U417" i="92"/>
  <c r="S417" i="92"/>
  <c r="Q417" i="92"/>
  <c r="O417" i="92"/>
  <c r="M417" i="92"/>
  <c r="K417" i="92"/>
  <c r="I417" i="92"/>
  <c r="G417" i="92"/>
  <c r="E417" i="92"/>
  <c r="Y931" i="92"/>
  <c r="X931" i="92"/>
  <c r="W931" i="92"/>
  <c r="U931" i="92"/>
  <c r="S931" i="92"/>
  <c r="Q931" i="92"/>
  <c r="O931" i="92"/>
  <c r="M931" i="92"/>
  <c r="K931" i="92"/>
  <c r="I931" i="92"/>
  <c r="G931" i="92"/>
  <c r="E931" i="92"/>
  <c r="Y108" i="92"/>
  <c r="X108" i="92"/>
  <c r="W108" i="92"/>
  <c r="U108" i="92"/>
  <c r="S108" i="92"/>
  <c r="Q108" i="92"/>
  <c r="O108" i="92"/>
  <c r="M108" i="92"/>
  <c r="K108" i="92"/>
  <c r="I108" i="92"/>
  <c r="G108" i="92"/>
  <c r="E108" i="92"/>
  <c r="Y120" i="92"/>
  <c r="X120" i="92"/>
  <c r="W120" i="92"/>
  <c r="U120" i="92"/>
  <c r="S120" i="92"/>
  <c r="Q120" i="92"/>
  <c r="O120" i="92"/>
  <c r="M120" i="92"/>
  <c r="K120" i="92"/>
  <c r="I120" i="92"/>
  <c r="G120" i="92"/>
  <c r="E120" i="92"/>
  <c r="Y843" i="92"/>
  <c r="X843" i="92"/>
  <c r="W843" i="92"/>
  <c r="U843" i="92"/>
  <c r="S843" i="92"/>
  <c r="Q843" i="92"/>
  <c r="O843" i="92"/>
  <c r="M843" i="92"/>
  <c r="K843" i="92"/>
  <c r="I843" i="92"/>
  <c r="G843" i="92"/>
  <c r="E843" i="92"/>
  <c r="Y39" i="92"/>
  <c r="X39" i="92"/>
  <c r="W39" i="92"/>
  <c r="U39" i="92"/>
  <c r="S39" i="92"/>
  <c r="Q39" i="92"/>
  <c r="O39" i="92"/>
  <c r="M39" i="92"/>
  <c r="K39" i="92"/>
  <c r="I39" i="92"/>
  <c r="G39" i="92"/>
  <c r="E39" i="92"/>
  <c r="Y873" i="92"/>
  <c r="X873" i="92"/>
  <c r="W873" i="92"/>
  <c r="U873" i="92"/>
  <c r="S873" i="92"/>
  <c r="Q873" i="92"/>
  <c r="O873" i="92"/>
  <c r="M873" i="92"/>
  <c r="K873" i="92"/>
  <c r="I873" i="92"/>
  <c r="G873" i="92"/>
  <c r="E873" i="92"/>
  <c r="Y1229" i="92"/>
  <c r="X1229" i="92"/>
  <c r="W1229" i="92"/>
  <c r="U1229" i="92"/>
  <c r="S1229" i="92"/>
  <c r="Q1229" i="92"/>
  <c r="O1229" i="92"/>
  <c r="M1229" i="92"/>
  <c r="K1229" i="92"/>
  <c r="I1229" i="92"/>
  <c r="G1229" i="92"/>
  <c r="E1229" i="92"/>
  <c r="Y33" i="92"/>
  <c r="X33" i="92"/>
  <c r="W33" i="92"/>
  <c r="U33" i="92"/>
  <c r="S33" i="92"/>
  <c r="Q33" i="92"/>
  <c r="O33" i="92"/>
  <c r="M33" i="92"/>
  <c r="K33" i="92"/>
  <c r="I33" i="92"/>
  <c r="G33" i="92"/>
  <c r="E33" i="92"/>
  <c r="Y487" i="92"/>
  <c r="X487" i="92"/>
  <c r="W487" i="92"/>
  <c r="U487" i="92"/>
  <c r="S487" i="92"/>
  <c r="Q487" i="92"/>
  <c r="O487" i="92"/>
  <c r="M487" i="92"/>
  <c r="K487" i="92"/>
  <c r="I487" i="92"/>
  <c r="G487" i="92"/>
  <c r="E487" i="92"/>
  <c r="Y202" i="92"/>
  <c r="X202" i="92"/>
  <c r="W202" i="92"/>
  <c r="U202" i="92"/>
  <c r="S202" i="92"/>
  <c r="Q202" i="92"/>
  <c r="O202" i="92"/>
  <c r="M202" i="92"/>
  <c r="K202" i="92"/>
  <c r="I202" i="92"/>
  <c r="G202" i="92"/>
  <c r="E202" i="92"/>
  <c r="Y152" i="92"/>
  <c r="X152" i="92"/>
  <c r="W152" i="92"/>
  <c r="U152" i="92"/>
  <c r="S152" i="92"/>
  <c r="Q152" i="92"/>
  <c r="O152" i="92"/>
  <c r="M152" i="92"/>
  <c r="K152" i="92"/>
  <c r="I152" i="92"/>
  <c r="G152" i="92"/>
  <c r="E152" i="92"/>
  <c r="Y558" i="92"/>
  <c r="X558" i="92"/>
  <c r="W558" i="92"/>
  <c r="U558" i="92"/>
  <c r="S558" i="92"/>
  <c r="Q558" i="92"/>
  <c r="O558" i="92"/>
  <c r="M558" i="92"/>
  <c r="K558" i="92"/>
  <c r="I558" i="92"/>
  <c r="G558" i="92"/>
  <c r="E558" i="92"/>
  <c r="Y1124" i="92"/>
  <c r="X1124" i="92"/>
  <c r="W1124" i="92"/>
  <c r="U1124" i="92"/>
  <c r="S1124" i="92"/>
  <c r="Q1124" i="92"/>
  <c r="O1124" i="92"/>
  <c r="M1124" i="92"/>
  <c r="K1124" i="92"/>
  <c r="I1124" i="92"/>
  <c r="G1124" i="92"/>
  <c r="E1124" i="92"/>
  <c r="Y930" i="92"/>
  <c r="X930" i="92"/>
  <c r="W930" i="92"/>
  <c r="U930" i="92"/>
  <c r="S930" i="92"/>
  <c r="Q930" i="92"/>
  <c r="O930" i="92"/>
  <c r="M930" i="92"/>
  <c r="K930" i="92"/>
  <c r="I930" i="92"/>
  <c r="G930" i="92"/>
  <c r="E930" i="92"/>
  <c r="Y1228" i="92"/>
  <c r="X1228" i="92"/>
  <c r="W1228" i="92"/>
  <c r="U1228" i="92"/>
  <c r="S1228" i="92"/>
  <c r="Q1228" i="92"/>
  <c r="O1228" i="92"/>
  <c r="M1228" i="92"/>
  <c r="K1228" i="92"/>
  <c r="I1228" i="92"/>
  <c r="G1228" i="92"/>
  <c r="E1228" i="92"/>
  <c r="Y586" i="92"/>
  <c r="X586" i="92"/>
  <c r="W586" i="92"/>
  <c r="U586" i="92"/>
  <c r="S586" i="92"/>
  <c r="Q586" i="92"/>
  <c r="O586" i="92"/>
  <c r="M586" i="92"/>
  <c r="K586" i="92"/>
  <c r="I586" i="92"/>
  <c r="G586" i="92"/>
  <c r="E586" i="92"/>
  <c r="Y27" i="92"/>
  <c r="X27" i="92"/>
  <c r="W27" i="92"/>
  <c r="U27" i="92"/>
  <c r="S27" i="92"/>
  <c r="Q27" i="92"/>
  <c r="O27" i="92"/>
  <c r="M27" i="92"/>
  <c r="K27" i="92"/>
  <c r="I27" i="92"/>
  <c r="G27" i="92"/>
  <c r="E27" i="92"/>
  <c r="Y227" i="92"/>
  <c r="X227" i="92"/>
  <c r="W227" i="92"/>
  <c r="U227" i="92"/>
  <c r="S227" i="92"/>
  <c r="Q227" i="92"/>
  <c r="O227" i="92"/>
  <c r="M227" i="92"/>
  <c r="K227" i="92"/>
  <c r="I227" i="92"/>
  <c r="G227" i="92"/>
  <c r="E227" i="92"/>
  <c r="Y542" i="92"/>
  <c r="X542" i="92"/>
  <c r="W542" i="92"/>
  <c r="U542" i="92"/>
  <c r="S542" i="92"/>
  <c r="Q542" i="92"/>
  <c r="O542" i="92"/>
  <c r="M542" i="92"/>
  <c r="K542" i="92"/>
  <c r="I542" i="92"/>
  <c r="G542" i="92"/>
  <c r="E542" i="92"/>
  <c r="Y991" i="92"/>
  <c r="X991" i="92"/>
  <c r="W991" i="92"/>
  <c r="U991" i="92"/>
  <c r="S991" i="92"/>
  <c r="Q991" i="92"/>
  <c r="O991" i="92"/>
  <c r="M991" i="92"/>
  <c r="K991" i="92"/>
  <c r="I991" i="92"/>
  <c r="G991" i="92"/>
  <c r="E991" i="92"/>
  <c r="Y468" i="92"/>
  <c r="X468" i="92"/>
  <c r="W468" i="92"/>
  <c r="U468" i="92"/>
  <c r="S468" i="92"/>
  <c r="Q468" i="92"/>
  <c r="O468" i="92"/>
  <c r="M468" i="92"/>
  <c r="K468" i="92"/>
  <c r="I468" i="92"/>
  <c r="G468" i="92"/>
  <c r="E468" i="92"/>
  <c r="Y1123" i="92"/>
  <c r="X1123" i="92"/>
  <c r="W1123" i="92"/>
  <c r="U1123" i="92"/>
  <c r="S1123" i="92"/>
  <c r="Q1123" i="92"/>
  <c r="O1123" i="92"/>
  <c r="M1123" i="92"/>
  <c r="K1123" i="92"/>
  <c r="I1123" i="92"/>
  <c r="G1123" i="92"/>
  <c r="E1123" i="92"/>
  <c r="Y842" i="92"/>
  <c r="X842" i="92"/>
  <c r="W842" i="92"/>
  <c r="U842" i="92"/>
  <c r="S842" i="92"/>
  <c r="Q842" i="92"/>
  <c r="O842" i="92"/>
  <c r="M842" i="92"/>
  <c r="K842" i="92"/>
  <c r="I842" i="92"/>
  <c r="G842" i="92"/>
  <c r="E842" i="92"/>
  <c r="Y478" i="92"/>
  <c r="X478" i="92"/>
  <c r="W478" i="92"/>
  <c r="U478" i="92"/>
  <c r="S478" i="92"/>
  <c r="Q478" i="92"/>
  <c r="O478" i="92"/>
  <c r="M478" i="92"/>
  <c r="K478" i="92"/>
  <c r="I478" i="92"/>
  <c r="G478" i="92"/>
  <c r="E478" i="92"/>
  <c r="Y514" i="92"/>
  <c r="X514" i="92"/>
  <c r="W514" i="92"/>
  <c r="U514" i="92"/>
  <c r="S514" i="92"/>
  <c r="Q514" i="92"/>
  <c r="O514" i="92"/>
  <c r="M514" i="92"/>
  <c r="K514" i="92"/>
  <c r="I514" i="92"/>
  <c r="G514" i="92"/>
  <c r="E514" i="92"/>
  <c r="Y219" i="92"/>
  <c r="X219" i="92"/>
  <c r="W219" i="92"/>
  <c r="U219" i="92"/>
  <c r="S219" i="92"/>
  <c r="Q219" i="92"/>
  <c r="O219" i="92"/>
  <c r="M219" i="92"/>
  <c r="K219" i="92"/>
  <c r="I219" i="92"/>
  <c r="G219" i="92"/>
  <c r="E219" i="92"/>
  <c r="Y1076" i="92"/>
  <c r="X1076" i="92"/>
  <c r="W1076" i="92"/>
  <c r="U1076" i="92"/>
  <c r="S1076" i="92"/>
  <c r="Q1076" i="92"/>
  <c r="O1076" i="92"/>
  <c r="M1076" i="92"/>
  <c r="K1076" i="92"/>
  <c r="I1076" i="92"/>
  <c r="G1076" i="92"/>
  <c r="E1076" i="92"/>
  <c r="Y637" i="92"/>
  <c r="X637" i="92"/>
  <c r="W637" i="92"/>
  <c r="U637" i="92"/>
  <c r="S637" i="92"/>
  <c r="Q637" i="92"/>
  <c r="O637" i="92"/>
  <c r="M637" i="92"/>
  <c r="K637" i="92"/>
  <c r="I637" i="92"/>
  <c r="G637" i="92"/>
  <c r="E637" i="92"/>
  <c r="Y990" i="92"/>
  <c r="X990" i="92"/>
  <c r="W990" i="92"/>
  <c r="U990" i="92"/>
  <c r="S990" i="92"/>
  <c r="Q990" i="92"/>
  <c r="O990" i="92"/>
  <c r="M990" i="92"/>
  <c r="K990" i="92"/>
  <c r="I990" i="92"/>
  <c r="G990" i="92"/>
  <c r="E990" i="92"/>
  <c r="Y691" i="92"/>
  <c r="X691" i="92"/>
  <c r="W691" i="92"/>
  <c r="U691" i="92"/>
  <c r="S691" i="92"/>
  <c r="Q691" i="92"/>
  <c r="O691" i="92"/>
  <c r="M691" i="92"/>
  <c r="K691" i="92"/>
  <c r="I691" i="92"/>
  <c r="G691" i="92"/>
  <c r="E691" i="92"/>
  <c r="Y112" i="92"/>
  <c r="X112" i="92"/>
  <c r="W112" i="92"/>
  <c r="U112" i="92"/>
  <c r="S112" i="92"/>
  <c r="Q112" i="92"/>
  <c r="O112" i="92"/>
  <c r="M112" i="92"/>
  <c r="K112" i="92"/>
  <c r="I112" i="92"/>
  <c r="G112" i="92"/>
  <c r="E112" i="92"/>
  <c r="Y1167" i="92"/>
  <c r="X1167" i="92"/>
  <c r="W1167" i="92"/>
  <c r="U1167" i="92"/>
  <c r="S1167" i="92"/>
  <c r="Q1167" i="92"/>
  <c r="O1167" i="92"/>
  <c r="M1167" i="92"/>
  <c r="K1167" i="92"/>
  <c r="I1167" i="92"/>
  <c r="G1167" i="92"/>
  <c r="E1167" i="92"/>
  <c r="Y250" i="92"/>
  <c r="X250" i="92"/>
  <c r="W250" i="92"/>
  <c r="U250" i="92"/>
  <c r="S250" i="92"/>
  <c r="Q250" i="92"/>
  <c r="O250" i="92"/>
  <c r="M250" i="92"/>
  <c r="K250" i="92"/>
  <c r="I250" i="92"/>
  <c r="G250" i="92"/>
  <c r="E250" i="92"/>
  <c r="Y759" i="92"/>
  <c r="X759" i="92"/>
  <c r="W759" i="92"/>
  <c r="U759" i="92"/>
  <c r="S759" i="92"/>
  <c r="Q759" i="92"/>
  <c r="O759" i="92"/>
  <c r="M759" i="92"/>
  <c r="K759" i="92"/>
  <c r="I759" i="92"/>
  <c r="G759" i="92"/>
  <c r="E759" i="92"/>
  <c r="Y268" i="92"/>
  <c r="X268" i="92"/>
  <c r="W268" i="92"/>
  <c r="U268" i="92"/>
  <c r="S268" i="92"/>
  <c r="Q268" i="92"/>
  <c r="O268" i="92"/>
  <c r="M268" i="92"/>
  <c r="K268" i="92"/>
  <c r="I268" i="92"/>
  <c r="G268" i="92"/>
  <c r="E268" i="92"/>
  <c r="Y690" i="92"/>
  <c r="X690" i="92"/>
  <c r="W690" i="92"/>
  <c r="U690" i="92"/>
  <c r="S690" i="92"/>
  <c r="Q690" i="92"/>
  <c r="O690" i="92"/>
  <c r="M690" i="92"/>
  <c r="K690" i="92"/>
  <c r="I690" i="92"/>
  <c r="G690" i="92"/>
  <c r="E690" i="92"/>
  <c r="Y594" i="92"/>
  <c r="X594" i="92"/>
  <c r="W594" i="92"/>
  <c r="U594" i="92"/>
  <c r="S594" i="92"/>
  <c r="Q594" i="92"/>
  <c r="O594" i="92"/>
  <c r="M594" i="92"/>
  <c r="K594" i="92"/>
  <c r="I594" i="92"/>
  <c r="G594" i="92"/>
  <c r="E594" i="92"/>
  <c r="Y841" i="92"/>
  <c r="X841" i="92"/>
  <c r="W841" i="92"/>
  <c r="U841" i="92"/>
  <c r="S841" i="92"/>
  <c r="Q841" i="92"/>
  <c r="O841" i="92"/>
  <c r="M841" i="92"/>
  <c r="K841" i="92"/>
  <c r="I841" i="92"/>
  <c r="G841" i="92"/>
  <c r="E841" i="92"/>
  <c r="Y577" i="92"/>
  <c r="X577" i="92"/>
  <c r="W577" i="92"/>
  <c r="U577" i="92"/>
  <c r="S577" i="92"/>
  <c r="Q577" i="92"/>
  <c r="O577" i="92"/>
  <c r="M577" i="92"/>
  <c r="K577" i="92"/>
  <c r="I577" i="92"/>
  <c r="G577" i="92"/>
  <c r="E577" i="92"/>
  <c r="Y513" i="92"/>
  <c r="X513" i="92"/>
  <c r="W513" i="92"/>
  <c r="U513" i="92"/>
  <c r="S513" i="92"/>
  <c r="Q513" i="92"/>
  <c r="O513" i="92"/>
  <c r="M513" i="92"/>
  <c r="K513" i="92"/>
  <c r="I513" i="92"/>
  <c r="G513" i="92"/>
  <c r="E513" i="92"/>
  <c r="Y302" i="92"/>
  <c r="X302" i="92"/>
  <c r="W302" i="92"/>
  <c r="U302" i="92"/>
  <c r="S302" i="92"/>
  <c r="Q302" i="92"/>
  <c r="O302" i="92"/>
  <c r="M302" i="92"/>
  <c r="K302" i="92"/>
  <c r="I302" i="92"/>
  <c r="G302" i="92"/>
  <c r="E302" i="92"/>
  <c r="Y787" i="92"/>
  <c r="X787" i="92"/>
  <c r="W787" i="92"/>
  <c r="U787" i="92"/>
  <c r="S787" i="92"/>
  <c r="Q787" i="92"/>
  <c r="O787" i="92"/>
  <c r="M787" i="92"/>
  <c r="K787" i="92"/>
  <c r="I787" i="92"/>
  <c r="G787" i="92"/>
  <c r="E787" i="92"/>
  <c r="Y1030" i="92"/>
  <c r="X1030" i="92"/>
  <c r="W1030" i="92"/>
  <c r="U1030" i="92"/>
  <c r="S1030" i="92"/>
  <c r="Q1030" i="92"/>
  <c r="O1030" i="92"/>
  <c r="M1030" i="92"/>
  <c r="K1030" i="92"/>
  <c r="I1030" i="92"/>
  <c r="G1030" i="92"/>
  <c r="E1030" i="92"/>
  <c r="Y899" i="92"/>
  <c r="X899" i="92"/>
  <c r="W899" i="92"/>
  <c r="U899" i="92"/>
  <c r="S899" i="92"/>
  <c r="Q899" i="92"/>
  <c r="O899" i="92"/>
  <c r="M899" i="92"/>
  <c r="K899" i="92"/>
  <c r="I899" i="92"/>
  <c r="G899" i="92"/>
  <c r="E899" i="92"/>
  <c r="Y338" i="92"/>
  <c r="X338" i="92"/>
  <c r="W338" i="92"/>
  <c r="U338" i="92"/>
  <c r="S338" i="92"/>
  <c r="Q338" i="92"/>
  <c r="O338" i="92"/>
  <c r="M338" i="92"/>
  <c r="K338" i="92"/>
  <c r="I338" i="92"/>
  <c r="G338" i="92"/>
  <c r="E338" i="92"/>
  <c r="Y193" i="92"/>
  <c r="X193" i="92"/>
  <c r="W193" i="92"/>
  <c r="U193" i="92"/>
  <c r="S193" i="92"/>
  <c r="Q193" i="92"/>
  <c r="O193" i="92"/>
  <c r="M193" i="92"/>
  <c r="K193" i="92"/>
  <c r="I193" i="92"/>
  <c r="G193" i="92"/>
  <c r="E193" i="92"/>
  <c r="Y758" i="92"/>
  <c r="X758" i="92"/>
  <c r="W758" i="92"/>
  <c r="U758" i="92"/>
  <c r="S758" i="92"/>
  <c r="Q758" i="92"/>
  <c r="O758" i="92"/>
  <c r="M758" i="92"/>
  <c r="K758" i="92"/>
  <c r="I758" i="92"/>
  <c r="G758" i="92"/>
  <c r="E758" i="92"/>
  <c r="Y872" i="92"/>
  <c r="X872" i="92"/>
  <c r="W872" i="92"/>
  <c r="U872" i="92"/>
  <c r="S872" i="92"/>
  <c r="Q872" i="92"/>
  <c r="O872" i="92"/>
  <c r="M872" i="92"/>
  <c r="K872" i="92"/>
  <c r="I872" i="92"/>
  <c r="G872" i="92"/>
  <c r="E872" i="92"/>
  <c r="Y262" i="92"/>
  <c r="X262" i="92"/>
  <c r="W262" i="92"/>
  <c r="U262" i="92"/>
  <c r="S262" i="92"/>
  <c r="Q262" i="92"/>
  <c r="O262" i="92"/>
  <c r="M262" i="92"/>
  <c r="K262" i="92"/>
  <c r="I262" i="92"/>
  <c r="G262" i="92"/>
  <c r="E262" i="92"/>
  <c r="Y929" i="92"/>
  <c r="X929" i="92"/>
  <c r="W929" i="92"/>
  <c r="U929" i="92"/>
  <c r="S929" i="92"/>
  <c r="Q929" i="92"/>
  <c r="O929" i="92"/>
  <c r="M929" i="92"/>
  <c r="K929" i="92"/>
  <c r="I929" i="92"/>
  <c r="G929" i="92"/>
  <c r="E929" i="92"/>
  <c r="Y816" i="92"/>
  <c r="X816" i="92"/>
  <c r="W816" i="92"/>
  <c r="U816" i="92"/>
  <c r="S816" i="92"/>
  <c r="Q816" i="92"/>
  <c r="O816" i="92"/>
  <c r="M816" i="92"/>
  <c r="K816" i="92"/>
  <c r="I816" i="92"/>
  <c r="G816" i="92"/>
  <c r="E816" i="92"/>
  <c r="Y623" i="92"/>
  <c r="X623" i="92"/>
  <c r="W623" i="92"/>
  <c r="U623" i="92"/>
  <c r="S623" i="92"/>
  <c r="Q623" i="92"/>
  <c r="O623" i="92"/>
  <c r="M623" i="92"/>
  <c r="K623" i="92"/>
  <c r="I623" i="92"/>
  <c r="G623" i="92"/>
  <c r="E623" i="92"/>
  <c r="Y636" i="92"/>
  <c r="X636" i="92"/>
  <c r="W636" i="92"/>
  <c r="U636" i="92"/>
  <c r="S636" i="92"/>
  <c r="Q636" i="92"/>
  <c r="O636" i="92"/>
  <c r="M636" i="92"/>
  <c r="K636" i="92"/>
  <c r="I636" i="92"/>
  <c r="G636" i="92"/>
  <c r="E636" i="92"/>
  <c r="Y447" i="92"/>
  <c r="X447" i="92"/>
  <c r="W447" i="92"/>
  <c r="U447" i="92"/>
  <c r="S447" i="92"/>
  <c r="Q447" i="92"/>
  <c r="O447" i="92"/>
  <c r="M447" i="92"/>
  <c r="K447" i="92"/>
  <c r="I447" i="92"/>
  <c r="G447" i="92"/>
  <c r="E447" i="92"/>
  <c r="Y244" i="92"/>
  <c r="X244" i="92"/>
  <c r="W244" i="92"/>
  <c r="U244" i="92"/>
  <c r="S244" i="92"/>
  <c r="Q244" i="92"/>
  <c r="O244" i="92"/>
  <c r="M244" i="92"/>
  <c r="K244" i="92"/>
  <c r="I244" i="92"/>
  <c r="G244" i="92"/>
  <c r="E244" i="92"/>
  <c r="Y1292" i="92"/>
  <c r="X1292" i="92"/>
  <c r="W1292" i="92"/>
  <c r="U1292" i="92"/>
  <c r="S1292" i="92"/>
  <c r="Q1292" i="92"/>
  <c r="O1292" i="92"/>
  <c r="M1292" i="92"/>
  <c r="K1292" i="92"/>
  <c r="I1292" i="92"/>
  <c r="G1292" i="92"/>
  <c r="E1292" i="92"/>
  <c r="Y312" i="92"/>
  <c r="X312" i="92"/>
  <c r="W312" i="92"/>
  <c r="U312" i="92"/>
  <c r="S312" i="92"/>
  <c r="Q312" i="92"/>
  <c r="O312" i="92"/>
  <c r="M312" i="92"/>
  <c r="K312" i="92"/>
  <c r="I312" i="92"/>
  <c r="G312" i="92"/>
  <c r="E312" i="92"/>
  <c r="Y576" i="92"/>
  <c r="X576" i="92"/>
  <c r="W576" i="92"/>
  <c r="U576" i="92"/>
  <c r="S576" i="92"/>
  <c r="Q576" i="92"/>
  <c r="O576" i="92"/>
  <c r="M576" i="92"/>
  <c r="K576" i="92"/>
  <c r="I576" i="92"/>
  <c r="G576" i="92"/>
  <c r="E576" i="92"/>
  <c r="Y328" i="92"/>
  <c r="X328" i="92"/>
  <c r="W328" i="92"/>
  <c r="U328" i="92"/>
  <c r="S328" i="92"/>
  <c r="Q328" i="92"/>
  <c r="O328" i="92"/>
  <c r="M328" i="92"/>
  <c r="K328" i="92"/>
  <c r="I328" i="92"/>
  <c r="G328" i="92"/>
  <c r="E328" i="92"/>
  <c r="Y19" i="92"/>
  <c r="X19" i="92"/>
  <c r="W19" i="92"/>
  <c r="U19" i="92"/>
  <c r="S19" i="92"/>
  <c r="Q19" i="92"/>
  <c r="O19" i="92"/>
  <c r="M19" i="92"/>
  <c r="K19" i="92"/>
  <c r="I19" i="92"/>
  <c r="G19" i="92"/>
  <c r="E19" i="92"/>
  <c r="Y116" i="92"/>
  <c r="X116" i="92"/>
  <c r="W116" i="92"/>
  <c r="U116" i="92"/>
  <c r="S116" i="92"/>
  <c r="Q116" i="92"/>
  <c r="O116" i="92"/>
  <c r="M116" i="92"/>
  <c r="K116" i="92"/>
  <c r="I116" i="92"/>
  <c r="G116" i="92"/>
  <c r="E116" i="92"/>
  <c r="Y245" i="92"/>
  <c r="X245" i="92"/>
  <c r="W245" i="92"/>
  <c r="U245" i="92"/>
  <c r="S245" i="92"/>
  <c r="Q245" i="92"/>
  <c r="O245" i="92"/>
  <c r="M245" i="92"/>
  <c r="K245" i="92"/>
  <c r="I245" i="92"/>
  <c r="G245" i="92"/>
  <c r="E245" i="92"/>
  <c r="Y713" i="92"/>
  <c r="X713" i="92"/>
  <c r="W713" i="92"/>
  <c r="U713" i="92"/>
  <c r="S713" i="92"/>
  <c r="Q713" i="92"/>
  <c r="O713" i="92"/>
  <c r="M713" i="92"/>
  <c r="K713" i="92"/>
  <c r="I713" i="92"/>
  <c r="G713" i="92"/>
  <c r="E713" i="92"/>
  <c r="Y871" i="92"/>
  <c r="X871" i="92"/>
  <c r="W871" i="92"/>
  <c r="U871" i="92"/>
  <c r="S871" i="92"/>
  <c r="Q871" i="92"/>
  <c r="O871" i="92"/>
  <c r="M871" i="92"/>
  <c r="K871" i="92"/>
  <c r="I871" i="92"/>
  <c r="G871" i="92"/>
  <c r="E871" i="92"/>
  <c r="Y815" i="92"/>
  <c r="X815" i="92"/>
  <c r="W815" i="92"/>
  <c r="U815" i="92"/>
  <c r="S815" i="92"/>
  <c r="Q815" i="92"/>
  <c r="O815" i="92"/>
  <c r="M815" i="92"/>
  <c r="K815" i="92"/>
  <c r="I815" i="92"/>
  <c r="G815" i="92"/>
  <c r="E815" i="92"/>
  <c r="Y58" i="92"/>
  <c r="X58" i="92"/>
  <c r="W58" i="92"/>
  <c r="U58" i="92"/>
  <c r="S58" i="92"/>
  <c r="Q58" i="92"/>
  <c r="O58" i="92"/>
  <c r="M58" i="92"/>
  <c r="K58" i="92"/>
  <c r="I58" i="92"/>
  <c r="G58" i="92"/>
  <c r="E58" i="92"/>
  <c r="Y322" i="92"/>
  <c r="X322" i="92"/>
  <c r="W322" i="92"/>
  <c r="U322" i="92"/>
  <c r="S322" i="92"/>
  <c r="Q322" i="92"/>
  <c r="O322" i="92"/>
  <c r="M322" i="92"/>
  <c r="K322" i="92"/>
  <c r="I322" i="92"/>
  <c r="G322" i="92"/>
  <c r="E322" i="92"/>
  <c r="Y528" i="92"/>
  <c r="X528" i="92"/>
  <c r="W528" i="92"/>
  <c r="U528" i="92"/>
  <c r="S528" i="92"/>
  <c r="Q528" i="92"/>
  <c r="O528" i="92"/>
  <c r="M528" i="92"/>
  <c r="K528" i="92"/>
  <c r="I528" i="92"/>
  <c r="G528" i="92"/>
  <c r="E528" i="92"/>
  <c r="Y961" i="92"/>
  <c r="X961" i="92"/>
  <c r="W961" i="92"/>
  <c r="U961" i="92"/>
  <c r="S961" i="92"/>
  <c r="Q961" i="92"/>
  <c r="O961" i="92"/>
  <c r="M961" i="92"/>
  <c r="K961" i="92"/>
  <c r="I961" i="92"/>
  <c r="G961" i="92"/>
  <c r="E961" i="92"/>
  <c r="Y394" i="92"/>
  <c r="X394" i="92"/>
  <c r="W394" i="92"/>
  <c r="U394" i="92"/>
  <c r="S394" i="92"/>
  <c r="Q394" i="92"/>
  <c r="O394" i="92"/>
  <c r="M394" i="92"/>
  <c r="K394" i="92"/>
  <c r="I394" i="92"/>
  <c r="G394" i="92"/>
  <c r="E394" i="92"/>
  <c r="Y70" i="92"/>
  <c r="X70" i="92"/>
  <c r="W70" i="92"/>
  <c r="U70" i="92"/>
  <c r="S70" i="92"/>
  <c r="Q70" i="92"/>
  <c r="O70" i="92"/>
  <c r="M70" i="92"/>
  <c r="K70" i="92"/>
  <c r="I70" i="92"/>
  <c r="G70" i="92"/>
  <c r="E70" i="92"/>
  <c r="Y1348" i="92"/>
  <c r="X1348" i="92"/>
  <c r="W1348" i="92"/>
  <c r="U1348" i="92"/>
  <c r="S1348" i="92"/>
  <c r="Q1348" i="92"/>
  <c r="O1348" i="92"/>
  <c r="M1348" i="92"/>
  <c r="K1348" i="92"/>
  <c r="I1348" i="92"/>
  <c r="G1348" i="92"/>
  <c r="E1348" i="92"/>
  <c r="Y337" i="92"/>
  <c r="X337" i="92"/>
  <c r="W337" i="92"/>
  <c r="U337" i="92"/>
  <c r="S337" i="92"/>
  <c r="Q337" i="92"/>
  <c r="O337" i="92"/>
  <c r="M337" i="92"/>
  <c r="K337" i="92"/>
  <c r="I337" i="92"/>
  <c r="G337" i="92"/>
  <c r="E337" i="92"/>
  <c r="Y1291" i="92"/>
  <c r="X1291" i="92"/>
  <c r="W1291" i="92"/>
  <c r="U1291" i="92"/>
  <c r="S1291" i="92"/>
  <c r="Q1291" i="92"/>
  <c r="O1291" i="92"/>
  <c r="M1291" i="92"/>
  <c r="K1291" i="92"/>
  <c r="I1291" i="92"/>
  <c r="G1291" i="92"/>
  <c r="E1291" i="92"/>
  <c r="Y1166" i="92"/>
  <c r="X1166" i="92"/>
  <c r="W1166" i="92"/>
  <c r="U1166" i="92"/>
  <c r="S1166" i="92"/>
  <c r="Q1166" i="92"/>
  <c r="O1166" i="92"/>
  <c r="M1166" i="92"/>
  <c r="K1166" i="92"/>
  <c r="I1166" i="92"/>
  <c r="G1166" i="92"/>
  <c r="E1166" i="92"/>
  <c r="Y90" i="92"/>
  <c r="X90" i="92"/>
  <c r="W90" i="92"/>
  <c r="U90" i="92"/>
  <c r="S90" i="92"/>
  <c r="Q90" i="92"/>
  <c r="O90" i="92"/>
  <c r="M90" i="92"/>
  <c r="K90" i="92"/>
  <c r="I90" i="92"/>
  <c r="G90" i="92"/>
  <c r="E90" i="92"/>
  <c r="Y400" i="92"/>
  <c r="X400" i="92"/>
  <c r="W400" i="92"/>
  <c r="U400" i="92"/>
  <c r="S400" i="92"/>
  <c r="Q400" i="92"/>
  <c r="O400" i="92"/>
  <c r="M400" i="92"/>
  <c r="K400" i="92"/>
  <c r="I400" i="92"/>
  <c r="G400" i="92"/>
  <c r="E400" i="92"/>
  <c r="Y124" i="92"/>
  <c r="X124" i="92"/>
  <c r="W124" i="92"/>
  <c r="U124" i="92"/>
  <c r="S124" i="92"/>
  <c r="Q124" i="92"/>
  <c r="O124" i="92"/>
  <c r="M124" i="92"/>
  <c r="K124" i="92"/>
  <c r="I124" i="92"/>
  <c r="G124" i="92"/>
  <c r="E124" i="92"/>
  <c r="Y672" i="92"/>
  <c r="X672" i="92"/>
  <c r="W672" i="92"/>
  <c r="U672" i="92"/>
  <c r="S672" i="92"/>
  <c r="Q672" i="92"/>
  <c r="O672" i="92"/>
  <c r="M672" i="92"/>
  <c r="K672" i="92"/>
  <c r="I672" i="92"/>
  <c r="G672" i="92"/>
  <c r="E672" i="92"/>
  <c r="Y151" i="92"/>
  <c r="X151" i="92"/>
  <c r="W151" i="92"/>
  <c r="U151" i="92"/>
  <c r="S151" i="92"/>
  <c r="Q151" i="92"/>
  <c r="O151" i="92"/>
  <c r="M151" i="92"/>
  <c r="K151" i="92"/>
  <c r="I151" i="92"/>
  <c r="G151" i="92"/>
  <c r="E151" i="92"/>
  <c r="Y1227" i="92"/>
  <c r="X1227" i="92"/>
  <c r="W1227" i="92"/>
  <c r="U1227" i="92"/>
  <c r="S1227" i="92"/>
  <c r="Q1227" i="92"/>
  <c r="O1227" i="92"/>
  <c r="M1227" i="92"/>
  <c r="K1227" i="92"/>
  <c r="I1227" i="92"/>
  <c r="G1227" i="92"/>
  <c r="E1227" i="92"/>
  <c r="Y393" i="92"/>
  <c r="X393" i="92"/>
  <c r="W393" i="92"/>
  <c r="U393" i="92"/>
  <c r="S393" i="92"/>
  <c r="Q393" i="92"/>
  <c r="O393" i="92"/>
  <c r="M393" i="92"/>
  <c r="K393" i="92"/>
  <c r="I393" i="92"/>
  <c r="G393" i="92"/>
  <c r="E393" i="92"/>
  <c r="Y1122" i="92"/>
  <c r="X1122" i="92"/>
  <c r="W1122" i="92"/>
  <c r="U1122" i="92"/>
  <c r="S1122" i="92"/>
  <c r="Q1122" i="92"/>
  <c r="O1122" i="92"/>
  <c r="M1122" i="92"/>
  <c r="K1122" i="92"/>
  <c r="I1122" i="92"/>
  <c r="G1122" i="92"/>
  <c r="E1122" i="92"/>
  <c r="Y1226" i="92"/>
  <c r="X1226" i="92"/>
  <c r="W1226" i="92"/>
  <c r="U1226" i="92"/>
  <c r="S1226" i="92"/>
  <c r="Q1226" i="92"/>
  <c r="O1226" i="92"/>
  <c r="M1226" i="92"/>
  <c r="K1226" i="92"/>
  <c r="I1226" i="92"/>
  <c r="G1226" i="92"/>
  <c r="E1226" i="92"/>
  <c r="Y1290" i="92"/>
  <c r="X1290" i="92"/>
  <c r="W1290" i="92"/>
  <c r="U1290" i="92"/>
  <c r="S1290" i="92"/>
  <c r="Q1290" i="92"/>
  <c r="O1290" i="92"/>
  <c r="M1290" i="92"/>
  <c r="K1290" i="92"/>
  <c r="I1290" i="92"/>
  <c r="G1290" i="92"/>
  <c r="E1290" i="92"/>
  <c r="Y503" i="92"/>
  <c r="X503" i="92"/>
  <c r="W503" i="92"/>
  <c r="U503" i="92"/>
  <c r="S503" i="92"/>
  <c r="Q503" i="92"/>
  <c r="O503" i="92"/>
  <c r="M503" i="92"/>
  <c r="K503" i="92"/>
  <c r="I503" i="92"/>
  <c r="G503" i="92"/>
  <c r="E503" i="92"/>
  <c r="Y1289" i="92"/>
  <c r="X1289" i="92"/>
  <c r="W1289" i="92"/>
  <c r="U1289" i="92"/>
  <c r="S1289" i="92"/>
  <c r="Q1289" i="92"/>
  <c r="O1289" i="92"/>
  <c r="M1289" i="92"/>
  <c r="K1289" i="92"/>
  <c r="I1289" i="92"/>
  <c r="G1289" i="92"/>
  <c r="E1289" i="92"/>
  <c r="Y928" i="92"/>
  <c r="X928" i="92"/>
  <c r="W928" i="92"/>
  <c r="U928" i="92"/>
  <c r="S928" i="92"/>
  <c r="Q928" i="92"/>
  <c r="O928" i="92"/>
  <c r="M928" i="92"/>
  <c r="K928" i="92"/>
  <c r="I928" i="92"/>
  <c r="G928" i="92"/>
  <c r="E928" i="92"/>
  <c r="Y183" i="92"/>
  <c r="X183" i="92"/>
  <c r="W183" i="92"/>
  <c r="U183" i="92"/>
  <c r="S183" i="92"/>
  <c r="Q183" i="92"/>
  <c r="O183" i="92"/>
  <c r="M183" i="92"/>
  <c r="K183" i="92"/>
  <c r="I183" i="92"/>
  <c r="G183" i="92"/>
  <c r="E183" i="92"/>
  <c r="Y1121" i="92"/>
  <c r="X1121" i="92"/>
  <c r="W1121" i="92"/>
  <c r="U1121" i="92"/>
  <c r="S1121" i="92"/>
  <c r="Q1121" i="92"/>
  <c r="O1121" i="92"/>
  <c r="M1121" i="92"/>
  <c r="K1121" i="92"/>
  <c r="I1121" i="92"/>
  <c r="G1121" i="92"/>
  <c r="E1121" i="92"/>
  <c r="Y433" i="92"/>
  <c r="X433" i="92"/>
  <c r="W433" i="92"/>
  <c r="U433" i="92"/>
  <c r="S433" i="92"/>
  <c r="Q433" i="92"/>
  <c r="O433" i="92"/>
  <c r="M433" i="92"/>
  <c r="K433" i="92"/>
  <c r="I433" i="92"/>
  <c r="G433" i="92"/>
  <c r="E433" i="92"/>
  <c r="Y689" i="92"/>
  <c r="X689" i="92"/>
  <c r="W689" i="92"/>
  <c r="U689" i="92"/>
  <c r="S689" i="92"/>
  <c r="Q689" i="92"/>
  <c r="O689" i="92"/>
  <c r="M689" i="92"/>
  <c r="K689" i="92"/>
  <c r="I689" i="92"/>
  <c r="G689" i="92"/>
  <c r="E689" i="92"/>
  <c r="Y1075" i="92"/>
  <c r="X1075" i="92"/>
  <c r="W1075" i="92"/>
  <c r="U1075" i="92"/>
  <c r="S1075" i="92"/>
  <c r="Q1075" i="92"/>
  <c r="O1075" i="92"/>
  <c r="M1075" i="92"/>
  <c r="K1075" i="92"/>
  <c r="I1075" i="92"/>
  <c r="G1075" i="92"/>
  <c r="E1075" i="92"/>
  <c r="Y1029" i="92"/>
  <c r="X1029" i="92"/>
  <c r="W1029" i="92"/>
  <c r="U1029" i="92"/>
  <c r="S1029" i="92"/>
  <c r="Q1029" i="92"/>
  <c r="O1029" i="92"/>
  <c r="M1029" i="92"/>
  <c r="K1029" i="92"/>
  <c r="I1029" i="92"/>
  <c r="G1029" i="92"/>
  <c r="E1029" i="92"/>
  <c r="Y712" i="92"/>
  <c r="X712" i="92"/>
  <c r="W712" i="92"/>
  <c r="U712" i="92"/>
  <c r="S712" i="92"/>
  <c r="Q712" i="92"/>
  <c r="O712" i="92"/>
  <c r="M712" i="92"/>
  <c r="K712" i="92"/>
  <c r="I712" i="92"/>
  <c r="G712" i="92"/>
  <c r="E712" i="92"/>
  <c r="Y585" i="92"/>
  <c r="X585" i="92"/>
  <c r="W585" i="92"/>
  <c r="U585" i="92"/>
  <c r="S585" i="92"/>
  <c r="Q585" i="92"/>
  <c r="O585" i="92"/>
  <c r="M585" i="92"/>
  <c r="K585" i="92"/>
  <c r="I585" i="92"/>
  <c r="G585" i="92"/>
  <c r="E585" i="92"/>
  <c r="Y502" i="92"/>
  <c r="X502" i="92"/>
  <c r="W502" i="92"/>
  <c r="U502" i="92"/>
  <c r="S502" i="92"/>
  <c r="Q502" i="92"/>
  <c r="O502" i="92"/>
  <c r="M502" i="92"/>
  <c r="K502" i="92"/>
  <c r="I502" i="92"/>
  <c r="G502" i="92"/>
  <c r="E502" i="92"/>
  <c r="Y416" i="92"/>
  <c r="X416" i="92"/>
  <c r="W416" i="92"/>
  <c r="U416" i="92"/>
  <c r="S416" i="92"/>
  <c r="Q416" i="92"/>
  <c r="O416" i="92"/>
  <c r="M416" i="92"/>
  <c r="K416" i="92"/>
  <c r="I416" i="92"/>
  <c r="G416" i="92"/>
  <c r="E416" i="92"/>
  <c r="Y575" i="92"/>
  <c r="X575" i="92"/>
  <c r="W575" i="92"/>
  <c r="U575" i="92"/>
  <c r="S575" i="92"/>
  <c r="Q575" i="92"/>
  <c r="O575" i="92"/>
  <c r="M575" i="92"/>
  <c r="K575" i="92"/>
  <c r="I575" i="92"/>
  <c r="G575" i="92"/>
  <c r="E575" i="92"/>
  <c r="Y870" i="92"/>
  <c r="X870" i="92"/>
  <c r="W870" i="92"/>
  <c r="U870" i="92"/>
  <c r="S870" i="92"/>
  <c r="Q870" i="92"/>
  <c r="O870" i="92"/>
  <c r="M870" i="92"/>
  <c r="K870" i="92"/>
  <c r="I870" i="92"/>
  <c r="G870" i="92"/>
  <c r="E870" i="92"/>
  <c r="Y415" i="92"/>
  <c r="X415" i="92"/>
  <c r="W415" i="92"/>
  <c r="U415" i="92"/>
  <c r="S415" i="92"/>
  <c r="Q415" i="92"/>
  <c r="O415" i="92"/>
  <c r="M415" i="92"/>
  <c r="K415" i="92"/>
  <c r="I415" i="92"/>
  <c r="G415" i="92"/>
  <c r="E415" i="92"/>
  <c r="Y16" i="92"/>
  <c r="X16" i="92"/>
  <c r="W16" i="92"/>
  <c r="U16" i="92"/>
  <c r="S16" i="92"/>
  <c r="Q16" i="92"/>
  <c r="O16" i="92"/>
  <c r="M16" i="92"/>
  <c r="K16" i="92"/>
  <c r="I16" i="92"/>
  <c r="G16" i="92"/>
  <c r="E16" i="92"/>
  <c r="Y147" i="92"/>
  <c r="X147" i="92"/>
  <c r="W147" i="92"/>
  <c r="U147" i="92"/>
  <c r="S147" i="92"/>
  <c r="Q147" i="92"/>
  <c r="O147" i="92"/>
  <c r="M147" i="92"/>
  <c r="K147" i="92"/>
  <c r="I147" i="92"/>
  <c r="G147" i="92"/>
  <c r="E147" i="92"/>
  <c r="Y17" i="92"/>
  <c r="X17" i="92"/>
  <c r="W17" i="92"/>
  <c r="U17" i="92"/>
  <c r="S17" i="92"/>
  <c r="Q17" i="92"/>
  <c r="O17" i="92"/>
  <c r="M17" i="92"/>
  <c r="K17" i="92"/>
  <c r="I17" i="92"/>
  <c r="G17" i="92"/>
  <c r="E17" i="92"/>
  <c r="Y141" i="92"/>
  <c r="X141" i="92"/>
  <c r="W141" i="92"/>
  <c r="U141" i="92"/>
  <c r="S141" i="92"/>
  <c r="Q141" i="92"/>
  <c r="O141" i="92"/>
  <c r="M141" i="92"/>
  <c r="K141" i="92"/>
  <c r="I141" i="92"/>
  <c r="G141" i="92"/>
  <c r="E141" i="92"/>
  <c r="Y85" i="92"/>
  <c r="X85" i="92"/>
  <c r="W85" i="92"/>
  <c r="U85" i="92"/>
  <c r="S85" i="92"/>
  <c r="Q85" i="92"/>
  <c r="O85" i="92"/>
  <c r="M85" i="92"/>
  <c r="K85" i="92"/>
  <c r="I85" i="92"/>
  <c r="G85" i="92"/>
  <c r="E85" i="92"/>
  <c r="Y10" i="92"/>
  <c r="X10" i="92"/>
  <c r="W10" i="92"/>
  <c r="U10" i="92"/>
  <c r="S10" i="92"/>
  <c r="Q10" i="92"/>
  <c r="O10" i="92"/>
  <c r="M10" i="92"/>
  <c r="K10" i="92"/>
  <c r="I10" i="92"/>
  <c r="G10" i="92"/>
  <c r="E10" i="92"/>
  <c r="Y47" i="92"/>
  <c r="X47" i="92"/>
  <c r="W47" i="92"/>
  <c r="U47" i="92"/>
  <c r="S47" i="92"/>
  <c r="Q47" i="92"/>
  <c r="O47" i="92"/>
  <c r="M47" i="92"/>
  <c r="K47" i="92"/>
  <c r="I47" i="92"/>
  <c r="G47" i="92"/>
  <c r="E47" i="92"/>
  <c r="Y18" i="92"/>
  <c r="X18" i="92"/>
  <c r="W18" i="92"/>
  <c r="U18" i="92"/>
  <c r="S18" i="92"/>
  <c r="Q18" i="92"/>
  <c r="O18" i="92"/>
  <c r="M18" i="92"/>
  <c r="K18" i="92"/>
  <c r="I18" i="92"/>
  <c r="G18" i="92"/>
  <c r="E18" i="92"/>
  <c r="Y127" i="92"/>
  <c r="X127" i="92"/>
  <c r="W127" i="92"/>
  <c r="U127" i="92"/>
  <c r="S127" i="92"/>
  <c r="Q127" i="92"/>
  <c r="O127" i="92"/>
  <c r="M127" i="92"/>
  <c r="K127" i="92"/>
  <c r="I127" i="92"/>
  <c r="G127" i="92"/>
  <c r="E127" i="92"/>
  <c r="Y55" i="92"/>
  <c r="X55" i="92"/>
  <c r="W55" i="92"/>
  <c r="U55" i="92"/>
  <c r="S55" i="92"/>
  <c r="Q55" i="92"/>
  <c r="O55" i="92"/>
  <c r="M55" i="92"/>
  <c r="K55" i="92"/>
  <c r="I55" i="92"/>
  <c r="G55" i="92"/>
  <c r="E55" i="92"/>
  <c r="Y78" i="92"/>
  <c r="X78" i="92"/>
  <c r="W78" i="92"/>
  <c r="U78" i="92"/>
  <c r="S78" i="92"/>
  <c r="Q78" i="92"/>
  <c r="O78" i="92"/>
  <c r="M78" i="92"/>
  <c r="K78" i="92"/>
  <c r="I78" i="92"/>
  <c r="G78" i="92"/>
  <c r="E78" i="92"/>
  <c r="Y106" i="92"/>
  <c r="X106" i="92"/>
  <c r="W106" i="92"/>
  <c r="U106" i="92"/>
  <c r="S106" i="92"/>
  <c r="Q106" i="92"/>
  <c r="O106" i="92"/>
  <c r="M106" i="92"/>
  <c r="K106" i="92"/>
  <c r="I106" i="92"/>
  <c r="G106" i="92"/>
  <c r="E106" i="92"/>
  <c r="Y177" i="92"/>
  <c r="X177" i="92"/>
  <c r="W177" i="92"/>
  <c r="U177" i="92"/>
  <c r="S177" i="92"/>
  <c r="Q177" i="92"/>
  <c r="O177" i="92"/>
  <c r="M177" i="92"/>
  <c r="K177" i="92"/>
  <c r="I177" i="92"/>
  <c r="G177" i="92"/>
  <c r="E177" i="92"/>
  <c r="Y93" i="92"/>
  <c r="X93" i="92"/>
  <c r="W93" i="92"/>
  <c r="U93" i="92"/>
  <c r="S93" i="92"/>
  <c r="Q93" i="92"/>
  <c r="O93" i="92"/>
  <c r="M93" i="92"/>
  <c r="K93" i="92"/>
  <c r="I93" i="92"/>
  <c r="G93" i="92"/>
  <c r="E93" i="92"/>
  <c r="Y378" i="92"/>
  <c r="X378" i="92"/>
  <c r="W378" i="92"/>
  <c r="U378" i="92"/>
  <c r="S378" i="92"/>
  <c r="Q378" i="92"/>
  <c r="O378" i="92"/>
  <c r="M378" i="92"/>
  <c r="K378" i="92"/>
  <c r="I378" i="92"/>
  <c r="G378" i="92"/>
  <c r="E378" i="92"/>
  <c r="Y218" i="92"/>
  <c r="X218" i="92"/>
  <c r="W218" i="92"/>
  <c r="U218" i="92"/>
  <c r="S218" i="92"/>
  <c r="Q218" i="92"/>
  <c r="O218" i="92"/>
  <c r="M218" i="92"/>
  <c r="K218" i="92"/>
  <c r="I218" i="92"/>
  <c r="G218" i="92"/>
  <c r="E218" i="92"/>
  <c r="Y143" i="92"/>
  <c r="X143" i="92"/>
  <c r="W143" i="92"/>
  <c r="U143" i="92"/>
  <c r="S143" i="92"/>
  <c r="Q143" i="92"/>
  <c r="O143" i="92"/>
  <c r="M143" i="92"/>
  <c r="K143" i="92"/>
  <c r="I143" i="92"/>
  <c r="G143" i="92"/>
  <c r="E143" i="92"/>
  <c r="Y89" i="92"/>
  <c r="X89" i="92"/>
  <c r="W89" i="92"/>
  <c r="U89" i="92"/>
  <c r="S89" i="92"/>
  <c r="Q89" i="92"/>
  <c r="O89" i="92"/>
  <c r="M89" i="92"/>
  <c r="K89" i="92"/>
  <c r="I89" i="92"/>
  <c r="G89" i="92"/>
  <c r="E89" i="92"/>
  <c r="Y139" i="92"/>
  <c r="X139" i="92"/>
  <c r="W139" i="92"/>
  <c r="U139" i="92"/>
  <c r="S139" i="92"/>
  <c r="Q139" i="92"/>
  <c r="O139" i="92"/>
  <c r="M139" i="92"/>
  <c r="K139" i="92"/>
  <c r="I139" i="92"/>
  <c r="G139" i="92"/>
  <c r="E139" i="92"/>
  <c r="Y311" i="92"/>
  <c r="X311" i="92"/>
  <c r="W311" i="92"/>
  <c r="U311" i="92"/>
  <c r="S311" i="92"/>
  <c r="Q311" i="92"/>
  <c r="O311" i="92"/>
  <c r="M311" i="92"/>
  <c r="K311" i="92"/>
  <c r="I311" i="92"/>
  <c r="G311" i="92"/>
  <c r="E311" i="92"/>
  <c r="Y377" i="92"/>
  <c r="X377" i="92"/>
  <c r="W377" i="92"/>
  <c r="U377" i="92"/>
  <c r="S377" i="92"/>
  <c r="Q377" i="92"/>
  <c r="O377" i="92"/>
  <c r="M377" i="92"/>
  <c r="K377" i="92"/>
  <c r="I377" i="92"/>
  <c r="G377" i="92"/>
  <c r="E377" i="92"/>
  <c r="Y113" i="92"/>
  <c r="X113" i="92"/>
  <c r="W113" i="92"/>
  <c r="U113" i="92"/>
  <c r="S113" i="92"/>
  <c r="Q113" i="92"/>
  <c r="O113" i="92"/>
  <c r="M113" i="92"/>
  <c r="K113" i="92"/>
  <c r="I113" i="92"/>
  <c r="G113" i="92"/>
  <c r="E113" i="92"/>
  <c r="Y711" i="92"/>
  <c r="X711" i="92"/>
  <c r="W711" i="92"/>
  <c r="U711" i="92"/>
  <c r="S711" i="92"/>
  <c r="Q711" i="92"/>
  <c r="O711" i="92"/>
  <c r="M711" i="92"/>
  <c r="K711" i="92"/>
  <c r="I711" i="92"/>
  <c r="G711" i="92"/>
  <c r="E711" i="92"/>
  <c r="Y334" i="92"/>
  <c r="X334" i="92"/>
  <c r="W334" i="92"/>
  <c r="U334" i="92"/>
  <c r="S334" i="92"/>
  <c r="Q334" i="92"/>
  <c r="O334" i="92"/>
  <c r="M334" i="92"/>
  <c r="K334" i="92"/>
  <c r="I334" i="92"/>
  <c r="G334" i="92"/>
  <c r="E334" i="92"/>
  <c r="Y869" i="92"/>
  <c r="X869" i="92"/>
  <c r="W869" i="92"/>
  <c r="U869" i="92"/>
  <c r="S869" i="92"/>
  <c r="Q869" i="92"/>
  <c r="O869" i="92"/>
  <c r="M869" i="92"/>
  <c r="K869" i="92"/>
  <c r="I869" i="92"/>
  <c r="G869" i="92"/>
  <c r="E869" i="92"/>
  <c r="Y671" i="92"/>
  <c r="X671" i="92"/>
  <c r="W671" i="92"/>
  <c r="U671" i="92"/>
  <c r="S671" i="92"/>
  <c r="Q671" i="92"/>
  <c r="O671" i="92"/>
  <c r="M671" i="92"/>
  <c r="K671" i="92"/>
  <c r="I671" i="92"/>
  <c r="G671" i="92"/>
  <c r="E671" i="92"/>
  <c r="Y584" i="92"/>
  <c r="X584" i="92"/>
  <c r="W584" i="92"/>
  <c r="U584" i="92"/>
  <c r="S584" i="92"/>
  <c r="Q584" i="92"/>
  <c r="O584" i="92"/>
  <c r="M584" i="92"/>
  <c r="K584" i="92"/>
  <c r="I584" i="92"/>
  <c r="G584" i="92"/>
  <c r="E584" i="92"/>
  <c r="Y989" i="92"/>
  <c r="X989" i="92"/>
  <c r="W989" i="92"/>
  <c r="U989" i="92"/>
  <c r="S989" i="92"/>
  <c r="Q989" i="92"/>
  <c r="O989" i="92"/>
  <c r="M989" i="92"/>
  <c r="K989" i="92"/>
  <c r="I989" i="92"/>
  <c r="G989" i="92"/>
  <c r="E989" i="92"/>
  <c r="Y86" i="92"/>
  <c r="X86" i="92"/>
  <c r="W86" i="92"/>
  <c r="U86" i="92"/>
  <c r="S86" i="92"/>
  <c r="Q86" i="92"/>
  <c r="O86" i="92"/>
  <c r="M86" i="92"/>
  <c r="K86" i="92"/>
  <c r="I86" i="92"/>
  <c r="G86" i="92"/>
  <c r="E86" i="92"/>
  <c r="Y363" i="92"/>
  <c r="X363" i="92"/>
  <c r="W363" i="92"/>
  <c r="U363" i="92"/>
  <c r="S363" i="92"/>
  <c r="Q363" i="92"/>
  <c r="O363" i="92"/>
  <c r="M363" i="92"/>
  <c r="K363" i="92"/>
  <c r="I363" i="92"/>
  <c r="G363" i="92"/>
  <c r="E363" i="92"/>
  <c r="Y927" i="92"/>
  <c r="X927" i="92"/>
  <c r="W927" i="92"/>
  <c r="U927" i="92"/>
  <c r="S927" i="92"/>
  <c r="Q927" i="92"/>
  <c r="O927" i="92"/>
  <c r="M927" i="92"/>
  <c r="K927" i="92"/>
  <c r="I927" i="92"/>
  <c r="G927" i="92"/>
  <c r="E927" i="92"/>
  <c r="Y1120" i="92"/>
  <c r="X1120" i="92"/>
  <c r="W1120" i="92"/>
  <c r="U1120" i="92"/>
  <c r="S1120" i="92"/>
  <c r="Q1120" i="92"/>
  <c r="O1120" i="92"/>
  <c r="M1120" i="92"/>
  <c r="K1120" i="92"/>
  <c r="I1120" i="92"/>
  <c r="G1120" i="92"/>
  <c r="E1120" i="92"/>
  <c r="Y1165" i="92"/>
  <c r="X1165" i="92"/>
  <c r="W1165" i="92"/>
  <c r="U1165" i="92"/>
  <c r="S1165" i="92"/>
  <c r="Q1165" i="92"/>
  <c r="O1165" i="92"/>
  <c r="M1165" i="92"/>
  <c r="K1165" i="92"/>
  <c r="I1165" i="92"/>
  <c r="G1165" i="92"/>
  <c r="E1165" i="92"/>
  <c r="Y1028" i="92"/>
  <c r="X1028" i="92"/>
  <c r="W1028" i="92"/>
  <c r="U1028" i="92"/>
  <c r="S1028" i="92"/>
  <c r="Q1028" i="92"/>
  <c r="O1028" i="92"/>
  <c r="M1028" i="92"/>
  <c r="K1028" i="92"/>
  <c r="I1028" i="92"/>
  <c r="G1028" i="92"/>
  <c r="E1028" i="92"/>
  <c r="Y1074" i="92"/>
  <c r="X1074" i="92"/>
  <c r="W1074" i="92"/>
  <c r="U1074" i="92"/>
  <c r="S1074" i="92"/>
  <c r="Q1074" i="92"/>
  <c r="O1074" i="92"/>
  <c r="M1074" i="92"/>
  <c r="K1074" i="92"/>
  <c r="I1074" i="92"/>
  <c r="G1074" i="92"/>
  <c r="E1074" i="92"/>
  <c r="Y362" i="92"/>
  <c r="X362" i="92"/>
  <c r="W362" i="92"/>
  <c r="U362" i="92"/>
  <c r="S362" i="92"/>
  <c r="Q362" i="92"/>
  <c r="O362" i="92"/>
  <c r="M362" i="92"/>
  <c r="K362" i="92"/>
  <c r="I362" i="92"/>
  <c r="G362" i="92"/>
  <c r="E362" i="92"/>
  <c r="Y256" i="92"/>
  <c r="X256" i="92"/>
  <c r="W256" i="92"/>
  <c r="U256" i="92"/>
  <c r="S256" i="92"/>
  <c r="Q256" i="92"/>
  <c r="O256" i="92"/>
  <c r="M256" i="92"/>
  <c r="K256" i="92"/>
  <c r="I256" i="92"/>
  <c r="G256" i="92"/>
  <c r="E256" i="92"/>
  <c r="Y541" i="92"/>
  <c r="X541" i="92"/>
  <c r="W541" i="92"/>
  <c r="U541" i="92"/>
  <c r="S541" i="92"/>
  <c r="Q541" i="92"/>
  <c r="O541" i="92"/>
  <c r="M541" i="92"/>
  <c r="K541" i="92"/>
  <c r="I541" i="92"/>
  <c r="G541" i="92"/>
  <c r="E541" i="92"/>
  <c r="Y486" i="92"/>
  <c r="X486" i="92"/>
  <c r="W486" i="92"/>
  <c r="U486" i="92"/>
  <c r="S486" i="92"/>
  <c r="Q486" i="92"/>
  <c r="O486" i="92"/>
  <c r="M486" i="92"/>
  <c r="K486" i="92"/>
  <c r="I486" i="92"/>
  <c r="G486" i="92"/>
  <c r="E486" i="92"/>
  <c r="Y898" i="92"/>
  <c r="X898" i="92"/>
  <c r="W898" i="92"/>
  <c r="U898" i="92"/>
  <c r="S898" i="92"/>
  <c r="Q898" i="92"/>
  <c r="O898" i="92"/>
  <c r="M898" i="92"/>
  <c r="K898" i="92"/>
  <c r="I898" i="92"/>
  <c r="G898" i="92"/>
  <c r="E898" i="92"/>
  <c r="Y321" i="92"/>
  <c r="X321" i="92"/>
  <c r="W321" i="92"/>
  <c r="U321" i="92"/>
  <c r="S321" i="92"/>
  <c r="Q321" i="92"/>
  <c r="O321" i="92"/>
  <c r="M321" i="92"/>
  <c r="K321" i="92"/>
  <c r="I321" i="92"/>
  <c r="G321" i="92"/>
  <c r="E321" i="92"/>
  <c r="Y1027" i="92"/>
  <c r="X1027" i="92"/>
  <c r="W1027" i="92"/>
  <c r="U1027" i="92"/>
  <c r="S1027" i="92"/>
  <c r="Q1027" i="92"/>
  <c r="O1027" i="92"/>
  <c r="M1027" i="92"/>
  <c r="K1027" i="92"/>
  <c r="I1027" i="92"/>
  <c r="G1027" i="92"/>
  <c r="E1027" i="92"/>
  <c r="Y347" i="92"/>
  <c r="X347" i="92"/>
  <c r="W347" i="92"/>
  <c r="U347" i="92"/>
  <c r="S347" i="92"/>
  <c r="Q347" i="92"/>
  <c r="O347" i="92"/>
  <c r="M347" i="92"/>
  <c r="K347" i="92"/>
  <c r="I347" i="92"/>
  <c r="G347" i="92"/>
  <c r="E347" i="92"/>
  <c r="Y840" i="92"/>
  <c r="X840" i="92"/>
  <c r="W840" i="92"/>
  <c r="U840" i="92"/>
  <c r="S840" i="92"/>
  <c r="Q840" i="92"/>
  <c r="O840" i="92"/>
  <c r="M840" i="92"/>
  <c r="K840" i="92"/>
  <c r="I840" i="92"/>
  <c r="G840" i="92"/>
  <c r="E840" i="92"/>
  <c r="Y1347" i="92"/>
  <c r="X1347" i="92"/>
  <c r="W1347" i="92"/>
  <c r="U1347" i="92"/>
  <c r="S1347" i="92"/>
  <c r="Q1347" i="92"/>
  <c r="O1347" i="92"/>
  <c r="M1347" i="92"/>
  <c r="K1347" i="92"/>
  <c r="I1347" i="92"/>
  <c r="G1347" i="92"/>
  <c r="E1347" i="92"/>
  <c r="Y301" i="92"/>
  <c r="X301" i="92"/>
  <c r="W301" i="92"/>
  <c r="U301" i="92"/>
  <c r="S301" i="92"/>
  <c r="Q301" i="92"/>
  <c r="O301" i="92"/>
  <c r="M301" i="92"/>
  <c r="K301" i="92"/>
  <c r="I301" i="92"/>
  <c r="G301" i="92"/>
  <c r="E301" i="92"/>
  <c r="Y512" i="92"/>
  <c r="X512" i="92"/>
  <c r="W512" i="92"/>
  <c r="U512" i="92"/>
  <c r="S512" i="92"/>
  <c r="Q512" i="92"/>
  <c r="O512" i="92"/>
  <c r="M512" i="92"/>
  <c r="K512" i="92"/>
  <c r="I512" i="92"/>
  <c r="G512" i="92"/>
  <c r="E512" i="92"/>
  <c r="Y46" i="92"/>
  <c r="X46" i="92"/>
  <c r="W46" i="92"/>
  <c r="U46" i="92"/>
  <c r="S46" i="92"/>
  <c r="Q46" i="92"/>
  <c r="O46" i="92"/>
  <c r="M46" i="92"/>
  <c r="K46" i="92"/>
  <c r="I46" i="92"/>
  <c r="G46" i="92"/>
  <c r="E46" i="92"/>
  <c r="Y20" i="92"/>
  <c r="X20" i="92"/>
  <c r="W20" i="92"/>
  <c r="U20" i="92"/>
  <c r="S20" i="92"/>
  <c r="Q20" i="92"/>
  <c r="O20" i="92"/>
  <c r="M20" i="92"/>
  <c r="K20" i="92"/>
  <c r="I20" i="92"/>
  <c r="G20" i="92"/>
  <c r="E20" i="92"/>
  <c r="Y839" i="92"/>
  <c r="X839" i="92"/>
  <c r="W839" i="92"/>
  <c r="U839" i="92"/>
  <c r="S839" i="92"/>
  <c r="Q839" i="92"/>
  <c r="O839" i="92"/>
  <c r="M839" i="92"/>
  <c r="K839" i="92"/>
  <c r="I839" i="92"/>
  <c r="G839" i="92"/>
  <c r="E839" i="92"/>
  <c r="Y1073" i="92"/>
  <c r="X1073" i="92"/>
  <c r="W1073" i="92"/>
  <c r="U1073" i="92"/>
  <c r="S1073" i="92"/>
  <c r="Q1073" i="92"/>
  <c r="O1073" i="92"/>
  <c r="M1073" i="92"/>
  <c r="K1073" i="92"/>
  <c r="I1073" i="92"/>
  <c r="G1073" i="92"/>
  <c r="E1073" i="92"/>
  <c r="Y635" i="92"/>
  <c r="X635" i="92"/>
  <c r="W635" i="92"/>
  <c r="U635" i="92"/>
  <c r="S635" i="92"/>
  <c r="Q635" i="92"/>
  <c r="O635" i="92"/>
  <c r="M635" i="92"/>
  <c r="K635" i="92"/>
  <c r="I635" i="92"/>
  <c r="G635" i="92"/>
  <c r="E635" i="92"/>
  <c r="Y786" i="92"/>
  <c r="X786" i="92"/>
  <c r="W786" i="92"/>
  <c r="U786" i="92"/>
  <c r="S786" i="92"/>
  <c r="Q786" i="92"/>
  <c r="O786" i="92"/>
  <c r="M786" i="92"/>
  <c r="K786" i="92"/>
  <c r="I786" i="92"/>
  <c r="G786" i="92"/>
  <c r="E786" i="92"/>
  <c r="Y176" i="92"/>
  <c r="X176" i="92"/>
  <c r="W176" i="92"/>
  <c r="U176" i="92"/>
  <c r="S176" i="92"/>
  <c r="Q176" i="92"/>
  <c r="O176" i="92"/>
  <c r="M176" i="92"/>
  <c r="K176" i="92"/>
  <c r="I176" i="92"/>
  <c r="G176" i="92"/>
  <c r="E176" i="92"/>
  <c r="Y1225" i="92"/>
  <c r="X1225" i="92"/>
  <c r="W1225" i="92"/>
  <c r="U1225" i="92"/>
  <c r="S1225" i="92"/>
  <c r="Q1225" i="92"/>
  <c r="O1225" i="92"/>
  <c r="M1225" i="92"/>
  <c r="K1225" i="92"/>
  <c r="I1225" i="92"/>
  <c r="G1225" i="92"/>
  <c r="E1225" i="92"/>
  <c r="Y237" i="92"/>
  <c r="X237" i="92"/>
  <c r="W237" i="92"/>
  <c r="U237" i="92"/>
  <c r="S237" i="92"/>
  <c r="Q237" i="92"/>
  <c r="O237" i="92"/>
  <c r="M237" i="92"/>
  <c r="K237" i="92"/>
  <c r="I237" i="92"/>
  <c r="G237" i="92"/>
  <c r="E237" i="92"/>
  <c r="Y838" i="92"/>
  <c r="X838" i="92"/>
  <c r="W838" i="92"/>
  <c r="U838" i="92"/>
  <c r="S838" i="92"/>
  <c r="Q838" i="92"/>
  <c r="O838" i="92"/>
  <c r="M838" i="92"/>
  <c r="K838" i="92"/>
  <c r="I838" i="92"/>
  <c r="G838" i="92"/>
  <c r="E838" i="92"/>
  <c r="Y1224" i="92"/>
  <c r="X1224" i="92"/>
  <c r="W1224" i="92"/>
  <c r="U1224" i="92"/>
  <c r="S1224" i="92"/>
  <c r="Q1224" i="92"/>
  <c r="O1224" i="92"/>
  <c r="M1224" i="92"/>
  <c r="K1224" i="92"/>
  <c r="I1224" i="92"/>
  <c r="G1224" i="92"/>
  <c r="E1224" i="92"/>
  <c r="Y785" i="92"/>
  <c r="X785" i="92"/>
  <c r="W785" i="92"/>
  <c r="U785" i="92"/>
  <c r="S785" i="92"/>
  <c r="Q785" i="92"/>
  <c r="O785" i="92"/>
  <c r="M785" i="92"/>
  <c r="K785" i="92"/>
  <c r="I785" i="92"/>
  <c r="G785" i="92"/>
  <c r="E785" i="92"/>
  <c r="Y1346" i="92"/>
  <c r="X1346" i="92"/>
  <c r="W1346" i="92"/>
  <c r="U1346" i="92"/>
  <c r="S1346" i="92"/>
  <c r="Q1346" i="92"/>
  <c r="O1346" i="92"/>
  <c r="M1346" i="92"/>
  <c r="K1346" i="92"/>
  <c r="I1346" i="92"/>
  <c r="G1346" i="92"/>
  <c r="E1346" i="92"/>
  <c r="Y738" i="92"/>
  <c r="X738" i="92"/>
  <c r="W738" i="92"/>
  <c r="U738" i="92"/>
  <c r="S738" i="92"/>
  <c r="Q738" i="92"/>
  <c r="O738" i="92"/>
  <c r="M738" i="92"/>
  <c r="K738" i="92"/>
  <c r="I738" i="92"/>
  <c r="G738" i="92"/>
  <c r="E738" i="92"/>
  <c r="Y501" i="92"/>
  <c r="X501" i="92"/>
  <c r="W501" i="92"/>
  <c r="U501" i="92"/>
  <c r="S501" i="92"/>
  <c r="Q501" i="92"/>
  <c r="O501" i="92"/>
  <c r="M501" i="92"/>
  <c r="K501" i="92"/>
  <c r="I501" i="92"/>
  <c r="G501" i="92"/>
  <c r="E501" i="92"/>
  <c r="Y1026" i="92"/>
  <c r="X1026" i="92"/>
  <c r="W1026" i="92"/>
  <c r="U1026" i="92"/>
  <c r="S1026" i="92"/>
  <c r="Q1026" i="92"/>
  <c r="O1026" i="92"/>
  <c r="M1026" i="92"/>
  <c r="K1026" i="92"/>
  <c r="I1026" i="92"/>
  <c r="G1026" i="92"/>
  <c r="E1026" i="92"/>
  <c r="Y1119" i="92"/>
  <c r="X1119" i="92"/>
  <c r="W1119" i="92"/>
  <c r="U1119" i="92"/>
  <c r="S1119" i="92"/>
  <c r="Q1119" i="92"/>
  <c r="O1119" i="92"/>
  <c r="M1119" i="92"/>
  <c r="K1119" i="92"/>
  <c r="I1119" i="92"/>
  <c r="G1119" i="92"/>
  <c r="E1119" i="92"/>
  <c r="Y392" i="92"/>
  <c r="X392" i="92"/>
  <c r="W392" i="92"/>
  <c r="U392" i="92"/>
  <c r="S392" i="92"/>
  <c r="Q392" i="92"/>
  <c r="O392" i="92"/>
  <c r="M392" i="92"/>
  <c r="K392" i="92"/>
  <c r="I392" i="92"/>
  <c r="G392" i="92"/>
  <c r="E392" i="92"/>
  <c r="Y231" i="92"/>
  <c r="X231" i="92"/>
  <c r="W231" i="92"/>
  <c r="U231" i="92"/>
  <c r="S231" i="92"/>
  <c r="Q231" i="92"/>
  <c r="O231" i="92"/>
  <c r="M231" i="92"/>
  <c r="K231" i="92"/>
  <c r="I231" i="92"/>
  <c r="G231" i="92"/>
  <c r="E231" i="92"/>
  <c r="Y574" i="92"/>
  <c r="X574" i="92"/>
  <c r="W574" i="92"/>
  <c r="U574" i="92"/>
  <c r="S574" i="92"/>
  <c r="Q574" i="92"/>
  <c r="O574" i="92"/>
  <c r="M574" i="92"/>
  <c r="K574" i="92"/>
  <c r="I574" i="92"/>
  <c r="G574" i="92"/>
  <c r="E574" i="92"/>
  <c r="Y226" i="92"/>
  <c r="X226" i="92"/>
  <c r="W226" i="92"/>
  <c r="U226" i="92"/>
  <c r="S226" i="92"/>
  <c r="Q226" i="92"/>
  <c r="O226" i="92"/>
  <c r="M226" i="92"/>
  <c r="K226" i="92"/>
  <c r="I226" i="92"/>
  <c r="G226" i="92"/>
  <c r="E226" i="92"/>
  <c r="Y460" i="92"/>
  <c r="X460" i="92"/>
  <c r="W460" i="92"/>
  <c r="U460" i="92"/>
  <c r="S460" i="92"/>
  <c r="Q460" i="92"/>
  <c r="O460" i="92"/>
  <c r="M460" i="92"/>
  <c r="K460" i="92"/>
  <c r="I460" i="92"/>
  <c r="G460" i="92"/>
  <c r="E460" i="92"/>
  <c r="Y271" i="92"/>
  <c r="X271" i="92"/>
  <c r="W271" i="92"/>
  <c r="U271" i="92"/>
  <c r="S271" i="92"/>
  <c r="Q271" i="92"/>
  <c r="O271" i="92"/>
  <c r="M271" i="92"/>
  <c r="K271" i="92"/>
  <c r="I271" i="92"/>
  <c r="G271" i="92"/>
  <c r="E271" i="92"/>
  <c r="Y485" i="92"/>
  <c r="X485" i="92"/>
  <c r="W485" i="92"/>
  <c r="U485" i="92"/>
  <c r="S485" i="92"/>
  <c r="Q485" i="92"/>
  <c r="O485" i="92"/>
  <c r="M485" i="92"/>
  <c r="K485" i="92"/>
  <c r="I485" i="92"/>
  <c r="G485" i="92"/>
  <c r="E485" i="92"/>
  <c r="Y540" i="92"/>
  <c r="X540" i="92"/>
  <c r="W540" i="92"/>
  <c r="U540" i="92"/>
  <c r="S540" i="92"/>
  <c r="Q540" i="92"/>
  <c r="O540" i="92"/>
  <c r="M540" i="92"/>
  <c r="K540" i="92"/>
  <c r="I540" i="92"/>
  <c r="G540" i="92"/>
  <c r="E540" i="92"/>
  <c r="X30" i="91" l="1"/>
  <c r="X70" i="91"/>
  <c r="X13" i="91"/>
  <c r="X31" i="91"/>
  <c r="X61" i="91"/>
  <c r="X25" i="91"/>
  <c r="X32" i="91"/>
  <c r="X45" i="91"/>
  <c r="X41" i="91"/>
  <c r="X11" i="91"/>
  <c r="X17" i="91"/>
  <c r="X15" i="91"/>
  <c r="X37" i="91"/>
  <c r="X46" i="91"/>
  <c r="X24" i="91"/>
  <c r="X71" i="91"/>
  <c r="X14" i="91"/>
  <c r="X39" i="91"/>
  <c r="X56" i="91"/>
  <c r="X44" i="91"/>
  <c r="X49" i="91"/>
  <c r="X12" i="91"/>
  <c r="X22" i="91"/>
  <c r="X6" i="91"/>
  <c r="X18" i="91"/>
  <c r="X40" i="91"/>
  <c r="X57" i="91"/>
  <c r="X23" i="91"/>
  <c r="X34" i="91"/>
  <c r="X58" i="91"/>
  <c r="X26" i="91"/>
  <c r="X59" i="91"/>
  <c r="X10" i="91"/>
  <c r="X21" i="91"/>
  <c r="X16" i="91"/>
  <c r="X35" i="91"/>
  <c r="X36" i="91"/>
  <c r="X62" i="91"/>
  <c r="X51" i="91"/>
  <c r="X72" i="91"/>
  <c r="X63" i="91"/>
  <c r="X64" i="91"/>
  <c r="X73" i="91"/>
  <c r="X65" i="91"/>
  <c r="X28" i="91"/>
  <c r="X27" i="91"/>
  <c r="X42" i="91"/>
  <c r="X8" i="91"/>
  <c r="X47" i="91"/>
  <c r="X52" i="91"/>
  <c r="X33" i="91"/>
  <c r="X7" i="91"/>
  <c r="X48" i="91"/>
  <c r="X53" i="91"/>
  <c r="X19" i="91"/>
  <c r="X66" i="91"/>
  <c r="X20" i="91"/>
  <c r="X43" i="91"/>
  <c r="X67" i="91"/>
  <c r="X38" i="91"/>
  <c r="X68" i="91"/>
  <c r="X9" i="91"/>
  <c r="X29" i="91"/>
  <c r="X69" i="91"/>
  <c r="X54" i="91"/>
  <c r="X50" i="91"/>
  <c r="X55" i="91"/>
  <c r="X60" i="91"/>
  <c r="X74" i="91"/>
  <c r="X6" i="86"/>
  <c r="X7" i="86"/>
  <c r="X8" i="86"/>
  <c r="X9" i="86"/>
  <c r="X10" i="86"/>
  <c r="X11" i="86"/>
  <c r="X12" i="86"/>
  <c r="X13" i="86"/>
  <c r="X14" i="86"/>
  <c r="X15" i="86"/>
  <c r="X16" i="86"/>
  <c r="X17" i="86"/>
  <c r="X18" i="86"/>
  <c r="X19" i="86"/>
  <c r="X20" i="86"/>
  <c r="X21" i="86"/>
  <c r="X22" i="86"/>
  <c r="X23" i="86"/>
  <c r="X24" i="86"/>
  <c r="X25" i="86"/>
  <c r="X26" i="86"/>
  <c r="X27" i="86"/>
  <c r="X28" i="86"/>
  <c r="X29" i="86"/>
  <c r="X30" i="86"/>
  <c r="X31" i="86"/>
  <c r="X32" i="86"/>
  <c r="X33" i="86"/>
  <c r="X34" i="86"/>
  <c r="X35" i="86"/>
  <c r="X36" i="86"/>
  <c r="X37" i="86"/>
  <c r="X38" i="86"/>
  <c r="X39" i="86"/>
  <c r="X40" i="86"/>
  <c r="X41" i="86"/>
  <c r="X42" i="86"/>
  <c r="X43" i="86"/>
  <c r="X44" i="86"/>
  <c r="X45" i="86"/>
  <c r="X46" i="86"/>
  <c r="X47" i="86"/>
  <c r="X48" i="86"/>
  <c r="X49" i="86"/>
  <c r="X50" i="86"/>
  <c r="X51" i="86"/>
  <c r="X52" i="86"/>
  <c r="X53" i="86"/>
  <c r="X54" i="86"/>
  <c r="X55" i="86"/>
  <c r="X56" i="86"/>
  <c r="X57" i="86"/>
  <c r="X58" i="86"/>
  <c r="X59" i="86"/>
  <c r="X60" i="86"/>
  <c r="X61" i="86"/>
  <c r="X62" i="86"/>
  <c r="X63" i="86"/>
  <c r="X64" i="86"/>
  <c r="X65" i="86"/>
  <c r="X66" i="86"/>
  <c r="X67" i="86"/>
  <c r="X68" i="86"/>
  <c r="X69" i="86"/>
  <c r="X70" i="86"/>
  <c r="X71" i="86"/>
  <c r="X72" i="86"/>
  <c r="X73" i="86"/>
  <c r="X74" i="86"/>
  <c r="X75" i="86"/>
  <c r="X76" i="86"/>
  <c r="X77" i="86"/>
  <c r="X78" i="86"/>
  <c r="X79" i="86"/>
  <c r="X80" i="86"/>
  <c r="X81" i="86"/>
  <c r="X82" i="86"/>
  <c r="X83" i="86"/>
  <c r="X84" i="86"/>
  <c r="X85" i="86"/>
  <c r="X86" i="86"/>
  <c r="X87" i="86"/>
  <c r="X88" i="86"/>
  <c r="X89" i="86"/>
  <c r="X90" i="86"/>
  <c r="X91" i="86"/>
  <c r="X92" i="86"/>
  <c r="X93" i="86"/>
  <c r="X94" i="86"/>
  <c r="X95" i="86"/>
  <c r="X96" i="86"/>
  <c r="X97" i="86"/>
  <c r="X98" i="86"/>
  <c r="X99" i="86"/>
  <c r="X100" i="86"/>
  <c r="X101" i="86"/>
  <c r="X102" i="86"/>
  <c r="X103" i="86"/>
  <c r="X104" i="86"/>
  <c r="X105" i="86"/>
  <c r="X106" i="86"/>
  <c r="X107" i="86"/>
  <c r="X108" i="86"/>
  <c r="X109" i="86"/>
  <c r="X110" i="86"/>
  <c r="X111" i="86"/>
  <c r="X112" i="86"/>
  <c r="X113" i="86"/>
  <c r="X114" i="86"/>
  <c r="X115" i="86"/>
  <c r="X116" i="86"/>
  <c r="X117" i="86"/>
  <c r="X118" i="86"/>
  <c r="X119" i="86"/>
  <c r="X120" i="86"/>
  <c r="X121" i="86"/>
  <c r="X122" i="86"/>
  <c r="X123" i="86"/>
  <c r="X124" i="86"/>
  <c r="X125" i="86"/>
  <c r="X126" i="86"/>
  <c r="X127" i="86"/>
  <c r="X128" i="86"/>
  <c r="X129" i="86"/>
  <c r="X130" i="86"/>
  <c r="X131" i="86"/>
  <c r="X132" i="86"/>
  <c r="X133" i="86"/>
  <c r="X134" i="86"/>
  <c r="X135" i="86"/>
  <c r="X136" i="86"/>
  <c r="X137" i="86"/>
  <c r="X138" i="86"/>
  <c r="X139" i="86"/>
  <c r="X140" i="86"/>
  <c r="X141" i="86"/>
  <c r="X142" i="86"/>
  <c r="X143" i="86"/>
  <c r="X144" i="86"/>
  <c r="X145" i="86"/>
  <c r="X146" i="86"/>
  <c r="X147" i="86"/>
  <c r="X148" i="86"/>
  <c r="X149" i="86"/>
  <c r="X150" i="86"/>
  <c r="X151" i="86"/>
  <c r="X152" i="86"/>
  <c r="X153" i="86"/>
  <c r="X154" i="86"/>
  <c r="X155" i="86"/>
  <c r="X156" i="86"/>
  <c r="X157" i="86"/>
  <c r="X158" i="86"/>
  <c r="X159" i="86"/>
  <c r="X160" i="86"/>
  <c r="X161" i="86"/>
  <c r="X162" i="86"/>
  <c r="X163" i="86"/>
  <c r="X164" i="86"/>
  <c r="X165" i="86"/>
  <c r="X166" i="86"/>
  <c r="X167" i="86"/>
  <c r="X168" i="86"/>
  <c r="X169" i="86"/>
  <c r="X170" i="86"/>
  <c r="X171" i="86"/>
  <c r="X172" i="86"/>
  <c r="X173" i="86"/>
  <c r="X174" i="86"/>
  <c r="X175" i="86"/>
  <c r="X176" i="86"/>
  <c r="X177" i="86"/>
  <c r="X178" i="86"/>
  <c r="X179" i="86"/>
  <c r="X180" i="86"/>
  <c r="X181" i="86"/>
  <c r="X182" i="86"/>
  <c r="X183" i="86"/>
  <c r="X184" i="86"/>
  <c r="X185" i="86"/>
  <c r="X186" i="86"/>
  <c r="X187" i="86"/>
  <c r="X188" i="86"/>
  <c r="X189" i="86"/>
  <c r="X190" i="86"/>
  <c r="X191" i="86"/>
  <c r="X192" i="86"/>
  <c r="X193" i="86"/>
  <c r="X194" i="86"/>
  <c r="X195" i="86"/>
  <c r="X196" i="86"/>
  <c r="X197" i="86"/>
  <c r="X198" i="86"/>
  <c r="X199" i="86"/>
  <c r="X200" i="86"/>
  <c r="X201" i="86"/>
  <c r="X202" i="86"/>
  <c r="X203" i="86"/>
  <c r="X204" i="86"/>
  <c r="X205" i="86"/>
  <c r="X206" i="86"/>
  <c r="X18" i="90"/>
  <c r="X123" i="90"/>
  <c r="X62" i="90"/>
  <c r="X7" i="90"/>
  <c r="X86" i="90"/>
  <c r="X24" i="90"/>
  <c r="X54" i="90"/>
  <c r="X37" i="90"/>
  <c r="X46" i="90"/>
  <c r="X110" i="90"/>
  <c r="X26" i="90"/>
  <c r="X87" i="90"/>
  <c r="X50" i="90"/>
  <c r="X22" i="90"/>
  <c r="X124" i="90"/>
  <c r="X16" i="90"/>
  <c r="X102" i="90"/>
  <c r="X40" i="90"/>
  <c r="X25" i="90"/>
  <c r="X125" i="90"/>
  <c r="X35" i="90"/>
  <c r="X92" i="90"/>
  <c r="X95" i="90"/>
  <c r="X17" i="90"/>
  <c r="X143" i="90"/>
  <c r="X57" i="90"/>
  <c r="X144" i="90"/>
  <c r="X126" i="90"/>
  <c r="X127" i="90"/>
  <c r="X128" i="90"/>
  <c r="X145" i="90"/>
  <c r="X70" i="90"/>
  <c r="X47" i="90"/>
  <c r="X103" i="90"/>
  <c r="X96" i="90"/>
  <c r="X146" i="90"/>
  <c r="X104" i="90"/>
  <c r="X63" i="90"/>
  <c r="X147" i="90"/>
  <c r="X105" i="90"/>
  <c r="X42" i="90"/>
  <c r="X75" i="90"/>
  <c r="X71" i="90"/>
  <c r="X129" i="90"/>
  <c r="X21" i="90"/>
  <c r="X36" i="90"/>
  <c r="X58" i="90"/>
  <c r="X130" i="90"/>
  <c r="X131" i="90"/>
  <c r="X111" i="90"/>
  <c r="X23" i="90"/>
  <c r="X148" i="90"/>
  <c r="X72" i="90"/>
  <c r="X76" i="90"/>
  <c r="X112" i="90"/>
  <c r="X8" i="90"/>
  <c r="X59" i="90"/>
  <c r="X9" i="90"/>
  <c r="X82" i="90"/>
  <c r="X6" i="90"/>
  <c r="X67" i="90"/>
  <c r="X149" i="90"/>
  <c r="X113" i="90"/>
  <c r="X83" i="90"/>
  <c r="X114" i="90"/>
  <c r="X119" i="90"/>
  <c r="X150" i="90"/>
  <c r="X31" i="90"/>
  <c r="X132" i="90"/>
  <c r="X115" i="90"/>
  <c r="X44" i="90"/>
  <c r="X51" i="90"/>
  <c r="X120" i="90"/>
  <c r="X88" i="90"/>
  <c r="X106" i="90"/>
  <c r="X133" i="90"/>
  <c r="X30" i="90"/>
  <c r="X55" i="90"/>
  <c r="X48" i="90"/>
  <c r="X29" i="90"/>
  <c r="X116" i="90"/>
  <c r="X134" i="90"/>
  <c r="X151" i="90"/>
  <c r="X152" i="90"/>
  <c r="X135" i="90"/>
  <c r="X153" i="90"/>
  <c r="X49" i="90"/>
  <c r="X28" i="90"/>
  <c r="X19" i="90"/>
  <c r="X117" i="90"/>
  <c r="X93" i="90"/>
  <c r="X15" i="90"/>
  <c r="X64" i="90"/>
  <c r="X136" i="90"/>
  <c r="X13" i="90"/>
  <c r="X137" i="90"/>
  <c r="X138" i="90"/>
  <c r="X33" i="90"/>
  <c r="X65" i="90"/>
  <c r="X56" i="90"/>
  <c r="X80" i="90"/>
  <c r="X14" i="90"/>
  <c r="X154" i="90"/>
  <c r="X41" i="90"/>
  <c r="X45" i="90"/>
  <c r="X10" i="90"/>
  <c r="X32" i="90"/>
  <c r="X97" i="90"/>
  <c r="X38" i="90"/>
  <c r="X94" i="90"/>
  <c r="X20" i="90"/>
  <c r="X121" i="90"/>
  <c r="X139" i="90"/>
  <c r="X98" i="90"/>
  <c r="X99" i="90"/>
  <c r="X39" i="90"/>
  <c r="X81" i="90"/>
  <c r="X155" i="90"/>
  <c r="X52" i="90"/>
  <c r="X34" i="90"/>
  <c r="X43" i="90"/>
  <c r="X60" i="90"/>
  <c r="X107" i="90"/>
  <c r="X84" i="90"/>
  <c r="X68" i="90"/>
  <c r="X77" i="90"/>
  <c r="X108" i="90"/>
  <c r="X69" i="90"/>
  <c r="X66" i="90"/>
  <c r="X53" i="90"/>
  <c r="X73" i="90"/>
  <c r="X85" i="90"/>
  <c r="X89" i="90"/>
  <c r="X78" i="90"/>
  <c r="X90" i="90"/>
  <c r="X156" i="90"/>
  <c r="X61" i="90"/>
  <c r="X140" i="90"/>
  <c r="X100" i="90"/>
  <c r="X101" i="90"/>
  <c r="X11" i="90"/>
  <c r="X157" i="90"/>
  <c r="X74" i="90"/>
  <c r="X91" i="90"/>
  <c r="X158" i="90"/>
  <c r="X118" i="90"/>
  <c r="X141" i="90"/>
  <c r="X12" i="90"/>
  <c r="X27" i="90"/>
  <c r="X109" i="90"/>
  <c r="X122" i="90"/>
  <c r="X142" i="90"/>
  <c r="X159" i="90"/>
  <c r="X160" i="90"/>
  <c r="X79" i="90"/>
  <c r="F91" i="90"/>
  <c r="F158" i="90"/>
  <c r="F118" i="90"/>
  <c r="F141" i="90"/>
  <c r="F12" i="90"/>
  <c r="F27" i="90"/>
  <c r="F109" i="90"/>
  <c r="F122" i="90"/>
  <c r="F142" i="90"/>
  <c r="F159" i="90"/>
  <c r="F160" i="90"/>
  <c r="F79" i="90"/>
  <c r="H91" i="90"/>
  <c r="H158" i="90"/>
  <c r="H118" i="90"/>
  <c r="H141" i="90"/>
  <c r="H12" i="90"/>
  <c r="H27" i="90"/>
  <c r="H109" i="90"/>
  <c r="H122" i="90"/>
  <c r="H142" i="90"/>
  <c r="H159" i="90"/>
  <c r="H160" i="90"/>
  <c r="H79" i="90"/>
  <c r="J91" i="90"/>
  <c r="J158" i="90"/>
  <c r="J118" i="90"/>
  <c r="J141" i="90"/>
  <c r="J12" i="90"/>
  <c r="J27" i="90"/>
  <c r="J109" i="90"/>
  <c r="J122" i="90"/>
  <c r="J142" i="90"/>
  <c r="J159" i="90"/>
  <c r="J160" i="90"/>
  <c r="J79" i="90"/>
  <c r="L91" i="90"/>
  <c r="L158" i="90"/>
  <c r="L118" i="90"/>
  <c r="L141" i="90"/>
  <c r="L12" i="90"/>
  <c r="L27" i="90"/>
  <c r="L109" i="90"/>
  <c r="L122" i="90"/>
  <c r="L142" i="90"/>
  <c r="L159" i="90"/>
  <c r="L160" i="90"/>
  <c r="L79" i="90"/>
  <c r="N91" i="90"/>
  <c r="N158" i="90"/>
  <c r="N118" i="90"/>
  <c r="N141" i="90"/>
  <c r="N12" i="90"/>
  <c r="N27" i="90"/>
  <c r="N109" i="90"/>
  <c r="N122" i="90"/>
  <c r="N142" i="90"/>
  <c r="N159" i="90"/>
  <c r="N160" i="90"/>
  <c r="N79" i="90"/>
  <c r="P91" i="90"/>
  <c r="P158" i="90"/>
  <c r="P118" i="90"/>
  <c r="P141" i="90"/>
  <c r="P12" i="90"/>
  <c r="P27" i="90"/>
  <c r="P109" i="90"/>
  <c r="P122" i="90"/>
  <c r="P142" i="90"/>
  <c r="P159" i="90"/>
  <c r="P160" i="90"/>
  <c r="P79" i="90"/>
  <c r="R91" i="90"/>
  <c r="R158" i="90"/>
  <c r="R118" i="90"/>
  <c r="R141" i="90"/>
  <c r="R12" i="90"/>
  <c r="R27" i="90"/>
  <c r="R109" i="90"/>
  <c r="R122" i="90"/>
  <c r="R142" i="90"/>
  <c r="R159" i="90"/>
  <c r="R160" i="90"/>
  <c r="R79" i="90"/>
  <c r="T91" i="90"/>
  <c r="T158" i="90"/>
  <c r="T118" i="90"/>
  <c r="T141" i="90"/>
  <c r="T12" i="90"/>
  <c r="T27" i="90"/>
  <c r="T109" i="90"/>
  <c r="T122" i="90"/>
  <c r="T142" i="90"/>
  <c r="T159" i="90"/>
  <c r="T160" i="90"/>
  <c r="T79" i="90"/>
  <c r="V91" i="90"/>
  <c r="V158" i="90"/>
  <c r="V118" i="90"/>
  <c r="V141" i="90"/>
  <c r="V12" i="90"/>
  <c r="V27" i="90"/>
  <c r="V109" i="90"/>
  <c r="V122" i="90"/>
  <c r="V142" i="90"/>
  <c r="V159" i="90"/>
  <c r="V160" i="90"/>
  <c r="V79" i="90"/>
  <c r="Y91" i="90"/>
  <c r="Y158" i="90"/>
  <c r="Y118" i="90"/>
  <c r="Y141" i="90"/>
  <c r="Y12" i="90"/>
  <c r="Y27" i="90"/>
  <c r="Y109" i="90"/>
  <c r="Y122" i="90"/>
  <c r="Y142" i="90"/>
  <c r="Y159" i="90"/>
  <c r="Y160" i="90"/>
  <c r="Y79" i="90"/>
  <c r="Z91" i="90"/>
  <c r="Z158" i="90"/>
  <c r="Z118" i="90"/>
  <c r="Z141" i="90"/>
  <c r="Z12" i="90"/>
  <c r="Z27" i="90"/>
  <c r="Z109" i="90"/>
  <c r="Z122" i="90"/>
  <c r="Z142" i="90"/>
  <c r="Z159" i="90"/>
  <c r="Z160" i="90"/>
  <c r="Z79" i="90"/>
  <c r="X23" i="89"/>
  <c r="X35" i="89"/>
  <c r="X26" i="89"/>
  <c r="X47" i="89"/>
  <c r="X42" i="89"/>
  <c r="X33" i="89"/>
  <c r="X38" i="89"/>
  <c r="X48" i="89"/>
  <c r="X36" i="89"/>
  <c r="X18" i="89"/>
  <c r="X39" i="89"/>
  <c r="X24" i="89"/>
  <c r="X8" i="89"/>
  <c r="X20" i="89"/>
  <c r="X37" i="89"/>
  <c r="X54" i="89"/>
  <c r="X27" i="89"/>
  <c r="X49" i="89"/>
  <c r="X9" i="89"/>
  <c r="X40" i="89"/>
  <c r="X15" i="89"/>
  <c r="X30" i="89"/>
  <c r="X7" i="89"/>
  <c r="X13" i="89"/>
  <c r="X43" i="89"/>
  <c r="X31" i="89"/>
  <c r="X50" i="89"/>
  <c r="X51" i="89"/>
  <c r="X21" i="89"/>
  <c r="X14" i="89"/>
  <c r="X10" i="89"/>
  <c r="X34" i="89"/>
  <c r="X25" i="89"/>
  <c r="X17" i="89"/>
  <c r="X6" i="89"/>
  <c r="X55" i="89"/>
  <c r="X32" i="89"/>
  <c r="X44" i="89"/>
  <c r="X12" i="89"/>
  <c r="X28" i="89"/>
  <c r="X16" i="89"/>
  <c r="X41" i="89"/>
  <c r="X45" i="89"/>
  <c r="X22" i="89"/>
  <c r="X29" i="89"/>
  <c r="X11" i="89"/>
  <c r="X46" i="89"/>
  <c r="X56" i="89"/>
  <c r="X52" i="89"/>
  <c r="X53" i="89"/>
  <c r="X57" i="89"/>
  <c r="X19" i="89"/>
  <c r="F116" i="88"/>
  <c r="F104" i="88"/>
  <c r="F179" i="88"/>
  <c r="F138" i="88"/>
  <c r="F96" i="88"/>
  <c r="F126" i="88"/>
  <c r="F141" i="88"/>
  <c r="F65" i="88"/>
  <c r="F110" i="88"/>
  <c r="F117" i="88"/>
  <c r="F171" i="88"/>
  <c r="F64" i="88"/>
  <c r="F194" i="88"/>
  <c r="F18" i="88"/>
  <c r="F180" i="88"/>
  <c r="F21" i="88"/>
  <c r="F156" i="88"/>
  <c r="F25" i="88"/>
  <c r="F48" i="88"/>
  <c r="F24" i="88"/>
  <c r="F131" i="88"/>
  <c r="F157" i="88"/>
  <c r="F158" i="88"/>
  <c r="F111" i="88"/>
  <c r="F232" i="88"/>
  <c r="F181" i="88"/>
  <c r="F17" i="88"/>
  <c r="F97" i="88"/>
  <c r="F32" i="88"/>
  <c r="F16" i="88"/>
  <c r="F172" i="88"/>
  <c r="F76" i="88"/>
  <c r="F209" i="88"/>
  <c r="F233" i="88"/>
  <c r="F159" i="88"/>
  <c r="F13" i="88"/>
  <c r="F93" i="88"/>
  <c r="F182" i="88"/>
  <c r="F51" i="88"/>
  <c r="F84" i="88"/>
  <c r="F195" i="88"/>
  <c r="F77" i="88"/>
  <c r="F132" i="88"/>
  <c r="F210" i="88"/>
  <c r="F196" i="88"/>
  <c r="F197" i="88"/>
  <c r="F54" i="88"/>
  <c r="F198" i="88"/>
  <c r="F234" i="88"/>
  <c r="F235" i="88"/>
  <c r="F98" i="88"/>
  <c r="F160" i="88"/>
  <c r="F161" i="88"/>
  <c r="F183" i="88"/>
  <c r="F236" i="88"/>
  <c r="F94" i="88"/>
  <c r="F42" i="88"/>
  <c r="F22" i="88"/>
  <c r="F147" i="88"/>
  <c r="F211" i="88"/>
  <c r="F148" i="88"/>
  <c r="F40" i="88"/>
  <c r="F56" i="88"/>
  <c r="F27" i="88"/>
  <c r="F49" i="88"/>
  <c r="H116" i="88"/>
  <c r="H104" i="88"/>
  <c r="H179" i="88"/>
  <c r="H138" i="88"/>
  <c r="H96" i="88"/>
  <c r="H126" i="88"/>
  <c r="H141" i="88"/>
  <c r="H65" i="88"/>
  <c r="H110" i="88"/>
  <c r="H117" i="88"/>
  <c r="H171" i="88"/>
  <c r="H64" i="88"/>
  <c r="H194" i="88"/>
  <c r="H18" i="88"/>
  <c r="H180" i="88"/>
  <c r="H21" i="88"/>
  <c r="H156" i="88"/>
  <c r="H25" i="88"/>
  <c r="H48" i="88"/>
  <c r="H24" i="88"/>
  <c r="H131" i="88"/>
  <c r="H157" i="88"/>
  <c r="H158" i="88"/>
  <c r="H111" i="88"/>
  <c r="H232" i="88"/>
  <c r="H181" i="88"/>
  <c r="H17" i="88"/>
  <c r="H97" i="88"/>
  <c r="H32" i="88"/>
  <c r="H16" i="88"/>
  <c r="H172" i="88"/>
  <c r="H76" i="88"/>
  <c r="H209" i="88"/>
  <c r="H233" i="88"/>
  <c r="H159" i="88"/>
  <c r="H13" i="88"/>
  <c r="H93" i="88"/>
  <c r="H182" i="88"/>
  <c r="H51" i="88"/>
  <c r="H84" i="88"/>
  <c r="H195" i="88"/>
  <c r="H77" i="88"/>
  <c r="H132" i="88"/>
  <c r="H210" i="88"/>
  <c r="H196" i="88"/>
  <c r="H197" i="88"/>
  <c r="H54" i="88"/>
  <c r="H198" i="88"/>
  <c r="H234" i="88"/>
  <c r="H235" i="88"/>
  <c r="H98" i="88"/>
  <c r="H160" i="88"/>
  <c r="H161" i="88"/>
  <c r="H183" i="88"/>
  <c r="H236" i="88"/>
  <c r="H94" i="88"/>
  <c r="H42" i="88"/>
  <c r="H22" i="88"/>
  <c r="H147" i="88"/>
  <c r="H211" i="88"/>
  <c r="H148" i="88"/>
  <c r="H40" i="88"/>
  <c r="H56" i="88"/>
  <c r="H27" i="88"/>
  <c r="H49" i="88"/>
  <c r="J116" i="88"/>
  <c r="J104" i="88"/>
  <c r="J179" i="88"/>
  <c r="J138" i="88"/>
  <c r="J96" i="88"/>
  <c r="J126" i="88"/>
  <c r="J141" i="88"/>
  <c r="J65" i="88"/>
  <c r="J110" i="88"/>
  <c r="J117" i="88"/>
  <c r="J171" i="88"/>
  <c r="J64" i="88"/>
  <c r="J194" i="88"/>
  <c r="J18" i="88"/>
  <c r="J180" i="88"/>
  <c r="J21" i="88"/>
  <c r="J156" i="88"/>
  <c r="J25" i="88"/>
  <c r="J48" i="88"/>
  <c r="J24" i="88"/>
  <c r="J131" i="88"/>
  <c r="J157" i="88"/>
  <c r="J158" i="88"/>
  <c r="J111" i="88"/>
  <c r="J232" i="88"/>
  <c r="J181" i="88"/>
  <c r="J17" i="88"/>
  <c r="J97" i="88"/>
  <c r="J32" i="88"/>
  <c r="J16" i="88"/>
  <c r="J172" i="88"/>
  <c r="J76" i="88"/>
  <c r="J209" i="88"/>
  <c r="J233" i="88"/>
  <c r="J159" i="88"/>
  <c r="J13" i="88"/>
  <c r="J93" i="88"/>
  <c r="J182" i="88"/>
  <c r="J51" i="88"/>
  <c r="J84" i="88"/>
  <c r="J195" i="88"/>
  <c r="J77" i="88"/>
  <c r="J132" i="88"/>
  <c r="J210" i="88"/>
  <c r="J196" i="88"/>
  <c r="J197" i="88"/>
  <c r="J54" i="88"/>
  <c r="J198" i="88"/>
  <c r="J234" i="88"/>
  <c r="J235" i="88"/>
  <c r="J98" i="88"/>
  <c r="J160" i="88"/>
  <c r="J161" i="88"/>
  <c r="J183" i="88"/>
  <c r="J236" i="88"/>
  <c r="J94" i="88"/>
  <c r="J42" i="88"/>
  <c r="J22" i="88"/>
  <c r="J147" i="88"/>
  <c r="J211" i="88"/>
  <c r="J148" i="88"/>
  <c r="J40" i="88"/>
  <c r="J56" i="88"/>
  <c r="J27" i="88"/>
  <c r="J49" i="88"/>
  <c r="L116" i="88"/>
  <c r="L104" i="88"/>
  <c r="L179" i="88"/>
  <c r="L138" i="88"/>
  <c r="L96" i="88"/>
  <c r="L126" i="88"/>
  <c r="L141" i="88"/>
  <c r="L65" i="88"/>
  <c r="L110" i="88"/>
  <c r="L117" i="88"/>
  <c r="L171" i="88"/>
  <c r="L64" i="88"/>
  <c r="L194" i="88"/>
  <c r="L18" i="88"/>
  <c r="L180" i="88"/>
  <c r="L21" i="88"/>
  <c r="L156" i="88"/>
  <c r="L25" i="88"/>
  <c r="L48" i="88"/>
  <c r="L24" i="88"/>
  <c r="L131" i="88"/>
  <c r="L157" i="88"/>
  <c r="L158" i="88"/>
  <c r="L111" i="88"/>
  <c r="L232" i="88"/>
  <c r="L181" i="88"/>
  <c r="L17" i="88"/>
  <c r="L97" i="88"/>
  <c r="L32" i="88"/>
  <c r="L16" i="88"/>
  <c r="L172" i="88"/>
  <c r="L76" i="88"/>
  <c r="L209" i="88"/>
  <c r="L233" i="88"/>
  <c r="L159" i="88"/>
  <c r="L13" i="88"/>
  <c r="L93" i="88"/>
  <c r="L182" i="88"/>
  <c r="L51" i="88"/>
  <c r="L84" i="88"/>
  <c r="L195" i="88"/>
  <c r="L77" i="88"/>
  <c r="L132" i="88"/>
  <c r="L210" i="88"/>
  <c r="L196" i="88"/>
  <c r="L197" i="88"/>
  <c r="L54" i="88"/>
  <c r="L198" i="88"/>
  <c r="L234" i="88"/>
  <c r="L235" i="88"/>
  <c r="L98" i="88"/>
  <c r="L160" i="88"/>
  <c r="L161" i="88"/>
  <c r="L183" i="88"/>
  <c r="L236" i="88"/>
  <c r="L94" i="88"/>
  <c r="L42" i="88"/>
  <c r="L22" i="88"/>
  <c r="L147" i="88"/>
  <c r="L211" i="88"/>
  <c r="L148" i="88"/>
  <c r="L40" i="88"/>
  <c r="L56" i="88"/>
  <c r="L27" i="88"/>
  <c r="L49" i="88"/>
  <c r="N116" i="88"/>
  <c r="N104" i="88"/>
  <c r="N179" i="88"/>
  <c r="N138" i="88"/>
  <c r="N96" i="88"/>
  <c r="N126" i="88"/>
  <c r="N141" i="88"/>
  <c r="N65" i="88"/>
  <c r="N110" i="88"/>
  <c r="N117" i="88"/>
  <c r="N171" i="88"/>
  <c r="N64" i="88"/>
  <c r="N194" i="88"/>
  <c r="N18" i="88"/>
  <c r="N180" i="88"/>
  <c r="N21" i="88"/>
  <c r="N156" i="88"/>
  <c r="N25" i="88"/>
  <c r="N48" i="88"/>
  <c r="N24" i="88"/>
  <c r="N131" i="88"/>
  <c r="N157" i="88"/>
  <c r="N158" i="88"/>
  <c r="N111" i="88"/>
  <c r="N232" i="88"/>
  <c r="N181" i="88"/>
  <c r="N17" i="88"/>
  <c r="N97" i="88"/>
  <c r="N32" i="88"/>
  <c r="N16" i="88"/>
  <c r="N172" i="88"/>
  <c r="N76" i="88"/>
  <c r="N209" i="88"/>
  <c r="N233" i="88"/>
  <c r="N159" i="88"/>
  <c r="N13" i="88"/>
  <c r="N93" i="88"/>
  <c r="N182" i="88"/>
  <c r="N51" i="88"/>
  <c r="N84" i="88"/>
  <c r="N195" i="88"/>
  <c r="N77" i="88"/>
  <c r="N132" i="88"/>
  <c r="N210" i="88"/>
  <c r="N196" i="88"/>
  <c r="N197" i="88"/>
  <c r="N54" i="88"/>
  <c r="N198" i="88"/>
  <c r="N234" i="88"/>
  <c r="N235" i="88"/>
  <c r="N98" i="88"/>
  <c r="N160" i="88"/>
  <c r="N161" i="88"/>
  <c r="N183" i="88"/>
  <c r="N236" i="88"/>
  <c r="N94" i="88"/>
  <c r="N42" i="88"/>
  <c r="N22" i="88"/>
  <c r="N147" i="88"/>
  <c r="N211" i="88"/>
  <c r="N148" i="88"/>
  <c r="N40" i="88"/>
  <c r="N56" i="88"/>
  <c r="N27" i="88"/>
  <c r="N49" i="88"/>
  <c r="P116" i="88"/>
  <c r="P104" i="88"/>
  <c r="P179" i="88"/>
  <c r="P138" i="88"/>
  <c r="P96" i="88"/>
  <c r="P126" i="88"/>
  <c r="P141" i="88"/>
  <c r="P65" i="88"/>
  <c r="P110" i="88"/>
  <c r="P117" i="88"/>
  <c r="P171" i="88"/>
  <c r="P64" i="88"/>
  <c r="P194" i="88"/>
  <c r="P18" i="88"/>
  <c r="P180" i="88"/>
  <c r="P21" i="88"/>
  <c r="P156" i="88"/>
  <c r="P25" i="88"/>
  <c r="P48" i="88"/>
  <c r="P24" i="88"/>
  <c r="P131" i="88"/>
  <c r="P157" i="88"/>
  <c r="P158" i="88"/>
  <c r="P111" i="88"/>
  <c r="P232" i="88"/>
  <c r="P181" i="88"/>
  <c r="P17" i="88"/>
  <c r="P97" i="88"/>
  <c r="P32" i="88"/>
  <c r="P16" i="88"/>
  <c r="P172" i="88"/>
  <c r="P76" i="88"/>
  <c r="P209" i="88"/>
  <c r="P233" i="88"/>
  <c r="P159" i="88"/>
  <c r="P13" i="88"/>
  <c r="P93" i="88"/>
  <c r="P182" i="88"/>
  <c r="P51" i="88"/>
  <c r="P84" i="88"/>
  <c r="P195" i="88"/>
  <c r="P77" i="88"/>
  <c r="P132" i="88"/>
  <c r="P210" i="88"/>
  <c r="P196" i="88"/>
  <c r="P197" i="88"/>
  <c r="P54" i="88"/>
  <c r="P198" i="88"/>
  <c r="P234" i="88"/>
  <c r="P235" i="88"/>
  <c r="P98" i="88"/>
  <c r="P160" i="88"/>
  <c r="P161" i="88"/>
  <c r="P183" i="88"/>
  <c r="P236" i="88"/>
  <c r="P94" i="88"/>
  <c r="P42" i="88"/>
  <c r="P22" i="88"/>
  <c r="P147" i="88"/>
  <c r="P211" i="88"/>
  <c r="P148" i="88"/>
  <c r="P40" i="88"/>
  <c r="P56" i="88"/>
  <c r="P27" i="88"/>
  <c r="P49" i="88"/>
  <c r="R116" i="88"/>
  <c r="R104" i="88"/>
  <c r="R179" i="88"/>
  <c r="R138" i="88"/>
  <c r="R96" i="88"/>
  <c r="R126" i="88"/>
  <c r="R141" i="88"/>
  <c r="R65" i="88"/>
  <c r="R110" i="88"/>
  <c r="R117" i="88"/>
  <c r="R171" i="88"/>
  <c r="R64" i="88"/>
  <c r="R194" i="88"/>
  <c r="R18" i="88"/>
  <c r="R180" i="88"/>
  <c r="R21" i="88"/>
  <c r="R156" i="88"/>
  <c r="R25" i="88"/>
  <c r="R48" i="88"/>
  <c r="R24" i="88"/>
  <c r="R131" i="88"/>
  <c r="R157" i="88"/>
  <c r="R158" i="88"/>
  <c r="R111" i="88"/>
  <c r="R232" i="88"/>
  <c r="R181" i="88"/>
  <c r="R17" i="88"/>
  <c r="R97" i="88"/>
  <c r="R32" i="88"/>
  <c r="R16" i="88"/>
  <c r="R172" i="88"/>
  <c r="R76" i="88"/>
  <c r="R209" i="88"/>
  <c r="R233" i="88"/>
  <c r="R159" i="88"/>
  <c r="R13" i="88"/>
  <c r="R93" i="88"/>
  <c r="R182" i="88"/>
  <c r="R51" i="88"/>
  <c r="R84" i="88"/>
  <c r="R195" i="88"/>
  <c r="R77" i="88"/>
  <c r="R132" i="88"/>
  <c r="R210" i="88"/>
  <c r="R196" i="88"/>
  <c r="R197" i="88"/>
  <c r="R54" i="88"/>
  <c r="R198" i="88"/>
  <c r="R234" i="88"/>
  <c r="R235" i="88"/>
  <c r="R98" i="88"/>
  <c r="R160" i="88"/>
  <c r="R161" i="88"/>
  <c r="R183" i="88"/>
  <c r="R236" i="88"/>
  <c r="R94" i="88"/>
  <c r="R42" i="88"/>
  <c r="R22" i="88"/>
  <c r="R147" i="88"/>
  <c r="R211" i="88"/>
  <c r="R148" i="88"/>
  <c r="R40" i="88"/>
  <c r="R56" i="88"/>
  <c r="R27" i="88"/>
  <c r="R49" i="88"/>
  <c r="T116" i="88"/>
  <c r="T104" i="88"/>
  <c r="T179" i="88"/>
  <c r="T138" i="88"/>
  <c r="T96" i="88"/>
  <c r="T126" i="88"/>
  <c r="T141" i="88"/>
  <c r="T65" i="88"/>
  <c r="T110" i="88"/>
  <c r="T117" i="88"/>
  <c r="T171" i="88"/>
  <c r="T64" i="88"/>
  <c r="T194" i="88"/>
  <c r="T18" i="88"/>
  <c r="T180" i="88"/>
  <c r="T21" i="88"/>
  <c r="T156" i="88"/>
  <c r="T25" i="88"/>
  <c r="T48" i="88"/>
  <c r="T24" i="88"/>
  <c r="T131" i="88"/>
  <c r="T157" i="88"/>
  <c r="T158" i="88"/>
  <c r="T111" i="88"/>
  <c r="T232" i="88"/>
  <c r="T181" i="88"/>
  <c r="T17" i="88"/>
  <c r="T97" i="88"/>
  <c r="T32" i="88"/>
  <c r="T16" i="88"/>
  <c r="T172" i="88"/>
  <c r="T76" i="88"/>
  <c r="T209" i="88"/>
  <c r="T233" i="88"/>
  <c r="T159" i="88"/>
  <c r="T13" i="88"/>
  <c r="T93" i="88"/>
  <c r="T182" i="88"/>
  <c r="T51" i="88"/>
  <c r="T84" i="88"/>
  <c r="T195" i="88"/>
  <c r="T77" i="88"/>
  <c r="T132" i="88"/>
  <c r="T210" i="88"/>
  <c r="T196" i="88"/>
  <c r="T197" i="88"/>
  <c r="T54" i="88"/>
  <c r="T198" i="88"/>
  <c r="T234" i="88"/>
  <c r="T235" i="88"/>
  <c r="T98" i="88"/>
  <c r="T160" i="88"/>
  <c r="T161" i="88"/>
  <c r="T183" i="88"/>
  <c r="T236" i="88"/>
  <c r="T94" i="88"/>
  <c r="T42" i="88"/>
  <c r="T22" i="88"/>
  <c r="T147" i="88"/>
  <c r="T211" i="88"/>
  <c r="T148" i="88"/>
  <c r="T40" i="88"/>
  <c r="T56" i="88"/>
  <c r="T27" i="88"/>
  <c r="T49" i="88"/>
  <c r="V116" i="88"/>
  <c r="V104" i="88"/>
  <c r="V179" i="88"/>
  <c r="V138" i="88"/>
  <c r="V96" i="88"/>
  <c r="V126" i="88"/>
  <c r="V141" i="88"/>
  <c r="V65" i="88"/>
  <c r="V110" i="88"/>
  <c r="V117" i="88"/>
  <c r="V171" i="88"/>
  <c r="V64" i="88"/>
  <c r="V194" i="88"/>
  <c r="V18" i="88"/>
  <c r="V180" i="88"/>
  <c r="V21" i="88"/>
  <c r="V156" i="88"/>
  <c r="V25" i="88"/>
  <c r="V48" i="88"/>
  <c r="V24" i="88"/>
  <c r="V131" i="88"/>
  <c r="V157" i="88"/>
  <c r="V158" i="88"/>
  <c r="V111" i="88"/>
  <c r="V232" i="88"/>
  <c r="V181" i="88"/>
  <c r="V17" i="88"/>
  <c r="V97" i="88"/>
  <c r="V32" i="88"/>
  <c r="V16" i="88"/>
  <c r="V172" i="88"/>
  <c r="V76" i="88"/>
  <c r="V209" i="88"/>
  <c r="V233" i="88"/>
  <c r="V159" i="88"/>
  <c r="V13" i="88"/>
  <c r="V93" i="88"/>
  <c r="V182" i="88"/>
  <c r="V51" i="88"/>
  <c r="V84" i="88"/>
  <c r="V195" i="88"/>
  <c r="V77" i="88"/>
  <c r="V132" i="88"/>
  <c r="V210" i="88"/>
  <c r="V196" i="88"/>
  <c r="V197" i="88"/>
  <c r="V54" i="88"/>
  <c r="V198" i="88"/>
  <c r="V234" i="88"/>
  <c r="V235" i="88"/>
  <c r="V98" i="88"/>
  <c r="V160" i="88"/>
  <c r="V161" i="88"/>
  <c r="V183" i="88"/>
  <c r="V236" i="88"/>
  <c r="V94" i="88"/>
  <c r="V42" i="88"/>
  <c r="V22" i="88"/>
  <c r="V147" i="88"/>
  <c r="V211" i="88"/>
  <c r="V148" i="88"/>
  <c r="V40" i="88"/>
  <c r="V56" i="88"/>
  <c r="V27" i="88"/>
  <c r="V49" i="88"/>
  <c r="X116" i="88"/>
  <c r="X104" i="88"/>
  <c r="X179" i="88"/>
  <c r="X138" i="88"/>
  <c r="X96" i="88"/>
  <c r="X126" i="88"/>
  <c r="X141" i="88"/>
  <c r="X65" i="88"/>
  <c r="X110" i="88"/>
  <c r="X117" i="88"/>
  <c r="X171" i="88"/>
  <c r="X64" i="88"/>
  <c r="X194" i="88"/>
  <c r="X18" i="88"/>
  <c r="X180" i="88"/>
  <c r="X21" i="88"/>
  <c r="X156" i="88"/>
  <c r="X25" i="88"/>
  <c r="X48" i="88"/>
  <c r="X24" i="88"/>
  <c r="X131" i="88"/>
  <c r="X157" i="88"/>
  <c r="X158" i="88"/>
  <c r="X111" i="88"/>
  <c r="X232" i="88"/>
  <c r="X181" i="88"/>
  <c r="X17" i="88"/>
  <c r="X97" i="88"/>
  <c r="X32" i="88"/>
  <c r="X16" i="88"/>
  <c r="X172" i="88"/>
  <c r="X76" i="88"/>
  <c r="X209" i="88"/>
  <c r="X233" i="88"/>
  <c r="X159" i="88"/>
  <c r="X13" i="88"/>
  <c r="X93" i="88"/>
  <c r="X182" i="88"/>
  <c r="X51" i="88"/>
  <c r="X84" i="88"/>
  <c r="X195" i="88"/>
  <c r="X77" i="88"/>
  <c r="X132" i="88"/>
  <c r="X210" i="88"/>
  <c r="X196" i="88"/>
  <c r="X197" i="88"/>
  <c r="X54" i="88"/>
  <c r="X198" i="88"/>
  <c r="X234" i="88"/>
  <c r="X235" i="88"/>
  <c r="X98" i="88"/>
  <c r="X160" i="88"/>
  <c r="X161" i="88"/>
  <c r="X183" i="88"/>
  <c r="X236" i="88"/>
  <c r="X94" i="88"/>
  <c r="X42" i="88"/>
  <c r="X22" i="88"/>
  <c r="X147" i="88"/>
  <c r="X211" i="88"/>
  <c r="X148" i="88"/>
  <c r="X40" i="88"/>
  <c r="X56" i="88"/>
  <c r="X27" i="88"/>
  <c r="X49" i="88"/>
  <c r="Y116" i="88"/>
  <c r="Y104" i="88"/>
  <c r="Y179" i="88"/>
  <c r="Y138" i="88"/>
  <c r="Y96" i="88"/>
  <c r="Y126" i="88"/>
  <c r="Y141" i="88"/>
  <c r="Y65" i="88"/>
  <c r="Y110" i="88"/>
  <c r="Y117" i="88"/>
  <c r="Y171" i="88"/>
  <c r="Y64" i="88"/>
  <c r="Y194" i="88"/>
  <c r="Y18" i="88"/>
  <c r="Y180" i="88"/>
  <c r="Y21" i="88"/>
  <c r="Y156" i="88"/>
  <c r="Y25" i="88"/>
  <c r="Y48" i="88"/>
  <c r="Y24" i="88"/>
  <c r="Y131" i="88"/>
  <c r="Y157" i="88"/>
  <c r="Y158" i="88"/>
  <c r="Y111" i="88"/>
  <c r="Y232" i="88"/>
  <c r="Y181" i="88"/>
  <c r="Y17" i="88"/>
  <c r="Y97" i="88"/>
  <c r="Y32" i="88"/>
  <c r="Y16" i="88"/>
  <c r="Y172" i="88"/>
  <c r="Y76" i="88"/>
  <c r="Y209" i="88"/>
  <c r="Y233" i="88"/>
  <c r="Y159" i="88"/>
  <c r="Y13" i="88"/>
  <c r="Y93" i="88"/>
  <c r="Y182" i="88"/>
  <c r="Y51" i="88"/>
  <c r="Y84" i="88"/>
  <c r="Y195" i="88"/>
  <c r="Y77" i="88"/>
  <c r="Y132" i="88"/>
  <c r="Y210" i="88"/>
  <c r="Y196" i="88"/>
  <c r="Y197" i="88"/>
  <c r="Y54" i="88"/>
  <c r="Y198" i="88"/>
  <c r="Y234" i="88"/>
  <c r="Y235" i="88"/>
  <c r="Y98" i="88"/>
  <c r="Y160" i="88"/>
  <c r="Y161" i="88"/>
  <c r="Y183" i="88"/>
  <c r="Y236" i="88"/>
  <c r="Y94" i="88"/>
  <c r="Y42" i="88"/>
  <c r="Y22" i="88"/>
  <c r="Y147" i="88"/>
  <c r="Y211" i="88"/>
  <c r="Y148" i="88"/>
  <c r="Y40" i="88"/>
  <c r="Y56" i="88"/>
  <c r="Y27" i="88"/>
  <c r="Y49" i="88"/>
  <c r="Z116" i="88"/>
  <c r="Z104" i="88"/>
  <c r="Z179" i="88"/>
  <c r="Z138" i="88"/>
  <c r="Z96" i="88"/>
  <c r="Z126" i="88"/>
  <c r="Z141" i="88"/>
  <c r="Z65" i="88"/>
  <c r="Z110" i="88"/>
  <c r="Z117" i="88"/>
  <c r="Z171" i="88"/>
  <c r="Z64" i="88"/>
  <c r="Z194" i="88"/>
  <c r="Z18" i="88"/>
  <c r="Z180" i="88"/>
  <c r="Z21" i="88"/>
  <c r="Z156" i="88"/>
  <c r="Z25" i="88"/>
  <c r="Z48" i="88"/>
  <c r="Z24" i="88"/>
  <c r="Z131" i="88"/>
  <c r="Z157" i="88"/>
  <c r="Z158" i="88"/>
  <c r="Z111" i="88"/>
  <c r="Z232" i="88"/>
  <c r="Z181" i="88"/>
  <c r="Z17" i="88"/>
  <c r="Z97" i="88"/>
  <c r="Z32" i="88"/>
  <c r="Z16" i="88"/>
  <c r="Z172" i="88"/>
  <c r="Z76" i="88"/>
  <c r="Z209" i="88"/>
  <c r="Z233" i="88"/>
  <c r="Z159" i="88"/>
  <c r="Z13" i="88"/>
  <c r="Z93" i="88"/>
  <c r="Z182" i="88"/>
  <c r="Z51" i="88"/>
  <c r="Z84" i="88"/>
  <c r="Z195" i="88"/>
  <c r="Z77" i="88"/>
  <c r="Z132" i="88"/>
  <c r="Z210" i="88"/>
  <c r="Z196" i="88"/>
  <c r="Z197" i="88"/>
  <c r="Z54" i="88"/>
  <c r="Z198" i="88"/>
  <c r="Z234" i="88"/>
  <c r="Z235" i="88"/>
  <c r="Z98" i="88"/>
  <c r="Z160" i="88"/>
  <c r="Z161" i="88"/>
  <c r="Z183" i="88"/>
  <c r="Z236" i="88"/>
  <c r="Z94" i="88"/>
  <c r="Z42" i="88"/>
  <c r="Z22" i="88"/>
  <c r="Z147" i="88"/>
  <c r="Z211" i="88"/>
  <c r="Z148" i="88"/>
  <c r="Z40" i="88"/>
  <c r="Z56" i="88"/>
  <c r="Z27" i="88"/>
  <c r="Z49" i="88"/>
  <c r="X68" i="88"/>
  <c r="X162" i="88"/>
  <c r="X59" i="88"/>
  <c r="X212" i="88"/>
  <c r="X69" i="88"/>
  <c r="X199" i="88"/>
  <c r="X139" i="88"/>
  <c r="X213" i="88"/>
  <c r="X60" i="88"/>
  <c r="X78" i="88"/>
  <c r="X105" i="88"/>
  <c r="X39" i="88"/>
  <c r="X106" i="88"/>
  <c r="X133" i="88"/>
  <c r="X163" i="88"/>
  <c r="X61" i="88"/>
  <c r="X184" i="88"/>
  <c r="X200" i="88"/>
  <c r="X149" i="88"/>
  <c r="X128" i="88"/>
  <c r="X164" i="88"/>
  <c r="X20" i="88"/>
  <c r="X134" i="88"/>
  <c r="X112" i="88"/>
  <c r="X150" i="88"/>
  <c r="X214" i="88"/>
  <c r="X102" i="88"/>
  <c r="X118" i="88"/>
  <c r="X142" i="88"/>
  <c r="X23" i="88"/>
  <c r="X215" i="88"/>
  <c r="X173" i="88"/>
  <c r="X165" i="88"/>
  <c r="X58" i="88"/>
  <c r="X174" i="88"/>
  <c r="X216" i="88"/>
  <c r="X185" i="88"/>
  <c r="X217" i="88"/>
  <c r="X175" i="88"/>
  <c r="X201" i="88"/>
  <c r="X218" i="88"/>
  <c r="X219" i="88"/>
  <c r="X220" i="88"/>
  <c r="X85" i="88"/>
  <c r="X26" i="88"/>
  <c r="X166" i="88"/>
  <c r="X119" i="88"/>
  <c r="X202" i="88"/>
  <c r="X62" i="88"/>
  <c r="X70" i="88"/>
  <c r="X41" i="88"/>
  <c r="X99" i="88"/>
  <c r="X44" i="88"/>
  <c r="X143" i="88"/>
  <c r="X120" i="88"/>
  <c r="X221" i="88"/>
  <c r="X176" i="88"/>
  <c r="X135" i="88"/>
  <c r="X6" i="88"/>
  <c r="X9" i="88"/>
  <c r="X15" i="88"/>
  <c r="X55" i="88"/>
  <c r="X35" i="88"/>
  <c r="X45" i="88"/>
  <c r="X121" i="88"/>
  <c r="X53" i="88"/>
  <c r="X12" i="88"/>
  <c r="X154" i="88"/>
  <c r="X52" i="88"/>
  <c r="X75" i="88"/>
  <c r="X86" i="88"/>
  <c r="X222" i="88"/>
  <c r="X46" i="88"/>
  <c r="X19" i="88"/>
  <c r="X72" i="88"/>
  <c r="X186" i="88"/>
  <c r="X50" i="88"/>
  <c r="X87" i="88"/>
  <c r="X88" i="88"/>
  <c r="X203" i="88"/>
  <c r="X100" i="88"/>
  <c r="X73" i="88"/>
  <c r="X187" i="88"/>
  <c r="X223" i="88"/>
  <c r="X37" i="88"/>
  <c r="X89" i="88"/>
  <c r="X38" i="88"/>
  <c r="X71" i="88"/>
  <c r="X8" i="88"/>
  <c r="X101" i="88"/>
  <c r="X28" i="88"/>
  <c r="X177" i="88"/>
  <c r="X107" i="88"/>
  <c r="X204" i="88"/>
  <c r="X14" i="88"/>
  <c r="X74" i="88"/>
  <c r="X136" i="88"/>
  <c r="X57" i="88"/>
  <c r="X36" i="88"/>
  <c r="X108" i="88"/>
  <c r="X11" i="88"/>
  <c r="X122" i="88"/>
  <c r="X188" i="88"/>
  <c r="X224" i="88"/>
  <c r="X189" i="88"/>
  <c r="X144" i="88"/>
  <c r="X167" i="88"/>
  <c r="X145" i="88"/>
  <c r="X225" i="88"/>
  <c r="X168" i="88"/>
  <c r="X29" i="88"/>
  <c r="X113" i="88"/>
  <c r="X82" i="88"/>
  <c r="X31" i="88"/>
  <c r="X90" i="88"/>
  <c r="X109" i="88"/>
  <c r="X10" i="88"/>
  <c r="X79" i="88"/>
  <c r="X151" i="88"/>
  <c r="X178" i="88"/>
  <c r="X190" i="88"/>
  <c r="X191" i="88"/>
  <c r="X34" i="88"/>
  <c r="X140" i="88"/>
  <c r="X91" i="88"/>
  <c r="X92" i="88"/>
  <c r="X47" i="88"/>
  <c r="X226" i="88"/>
  <c r="X63" i="88"/>
  <c r="X146" i="88"/>
  <c r="X205" i="88"/>
  <c r="X227" i="88"/>
  <c r="X123" i="88"/>
  <c r="X129" i="88"/>
  <c r="X192" i="88"/>
  <c r="X80" i="88"/>
  <c r="X95" i="88"/>
  <c r="X103" i="88"/>
  <c r="X43" i="88"/>
  <c r="X206" i="88"/>
  <c r="X114" i="88"/>
  <c r="X130" i="88"/>
  <c r="X124" i="88"/>
  <c r="X127" i="88"/>
  <c r="X83" i="88"/>
  <c r="X66" i="88"/>
  <c r="X81" i="88"/>
  <c r="X67" i="88"/>
  <c r="X228" i="88"/>
  <c r="X155" i="88"/>
  <c r="X7" i="88"/>
  <c r="X137" i="88"/>
  <c r="X207" i="88"/>
  <c r="X33" i="88"/>
  <c r="X169" i="88"/>
  <c r="X152" i="88"/>
  <c r="X115" i="88"/>
  <c r="X30" i="88"/>
  <c r="X193" i="88"/>
  <c r="X229" i="88"/>
  <c r="X125" i="88"/>
  <c r="X230" i="88"/>
  <c r="X153" i="88"/>
  <c r="X231" i="88"/>
  <c r="X208" i="88"/>
  <c r="X170" i="88"/>
  <c r="Z74" i="91" l="1"/>
  <c r="Y74" i="91"/>
  <c r="V74" i="91"/>
  <c r="T74" i="91"/>
  <c r="R74" i="91"/>
  <c r="P74" i="91"/>
  <c r="N74" i="91"/>
  <c r="L74" i="91"/>
  <c r="J74" i="91"/>
  <c r="H74" i="91"/>
  <c r="F74" i="91"/>
  <c r="Z60" i="91"/>
  <c r="Y60" i="91"/>
  <c r="V60" i="91"/>
  <c r="T60" i="91"/>
  <c r="R60" i="91"/>
  <c r="P60" i="91"/>
  <c r="N60" i="91"/>
  <c r="L60" i="91"/>
  <c r="J60" i="91"/>
  <c r="H60" i="91"/>
  <c r="F60" i="91"/>
  <c r="Z55" i="91"/>
  <c r="Y55" i="91"/>
  <c r="V55" i="91"/>
  <c r="T55" i="91"/>
  <c r="R55" i="91"/>
  <c r="P55" i="91"/>
  <c r="N55" i="91"/>
  <c r="L55" i="91"/>
  <c r="J55" i="91"/>
  <c r="H55" i="91"/>
  <c r="F55" i="91"/>
  <c r="Z50" i="91"/>
  <c r="Y50" i="91"/>
  <c r="V50" i="91"/>
  <c r="T50" i="91"/>
  <c r="R50" i="91"/>
  <c r="P50" i="91"/>
  <c r="N50" i="91"/>
  <c r="L50" i="91"/>
  <c r="J50" i="91"/>
  <c r="H50" i="91"/>
  <c r="F50" i="91"/>
  <c r="Z54" i="91"/>
  <c r="Y54" i="91"/>
  <c r="V54" i="91"/>
  <c r="T54" i="91"/>
  <c r="R54" i="91"/>
  <c r="P54" i="91"/>
  <c r="N54" i="91"/>
  <c r="L54" i="91"/>
  <c r="J54" i="91"/>
  <c r="H54" i="91"/>
  <c r="F54" i="91"/>
  <c r="Z69" i="91"/>
  <c r="Y69" i="91"/>
  <c r="V69" i="91"/>
  <c r="T69" i="91"/>
  <c r="R69" i="91"/>
  <c r="P69" i="91"/>
  <c r="N69" i="91"/>
  <c r="L69" i="91"/>
  <c r="J69" i="91"/>
  <c r="H69" i="91"/>
  <c r="F69" i="91"/>
  <c r="Z29" i="91"/>
  <c r="Y29" i="91"/>
  <c r="V29" i="91"/>
  <c r="T29" i="91"/>
  <c r="R29" i="91"/>
  <c r="P29" i="91"/>
  <c r="N29" i="91"/>
  <c r="L29" i="91"/>
  <c r="J29" i="91"/>
  <c r="H29" i="91"/>
  <c r="F29" i="91"/>
  <c r="Z9" i="91"/>
  <c r="Y9" i="91"/>
  <c r="V9" i="91"/>
  <c r="T9" i="91"/>
  <c r="R9" i="91"/>
  <c r="P9" i="91"/>
  <c r="N9" i="91"/>
  <c r="L9" i="91"/>
  <c r="J9" i="91"/>
  <c r="H9" i="91"/>
  <c r="F9" i="91"/>
  <c r="Z68" i="91"/>
  <c r="Y68" i="91"/>
  <c r="V68" i="91"/>
  <c r="T68" i="91"/>
  <c r="R68" i="91"/>
  <c r="P68" i="91"/>
  <c r="N68" i="91"/>
  <c r="L68" i="91"/>
  <c r="J68" i="91"/>
  <c r="H68" i="91"/>
  <c r="F68" i="91"/>
  <c r="Z38" i="91"/>
  <c r="Y38" i="91"/>
  <c r="V38" i="91"/>
  <c r="T38" i="91"/>
  <c r="R38" i="91"/>
  <c r="P38" i="91"/>
  <c r="N38" i="91"/>
  <c r="L38" i="91"/>
  <c r="J38" i="91"/>
  <c r="H38" i="91"/>
  <c r="F38" i="91"/>
  <c r="Z67" i="91"/>
  <c r="Y67" i="91"/>
  <c r="V67" i="91"/>
  <c r="T67" i="91"/>
  <c r="R67" i="91"/>
  <c r="P67" i="91"/>
  <c r="N67" i="91"/>
  <c r="L67" i="91"/>
  <c r="J67" i="91"/>
  <c r="H67" i="91"/>
  <c r="F67" i="91"/>
  <c r="Z43" i="91"/>
  <c r="Y43" i="91"/>
  <c r="V43" i="91"/>
  <c r="T43" i="91"/>
  <c r="R43" i="91"/>
  <c r="P43" i="91"/>
  <c r="N43" i="91"/>
  <c r="L43" i="91"/>
  <c r="J43" i="91"/>
  <c r="H43" i="91"/>
  <c r="F43" i="91"/>
  <c r="Z20" i="91"/>
  <c r="Y20" i="91"/>
  <c r="V20" i="91"/>
  <c r="T20" i="91"/>
  <c r="R20" i="91"/>
  <c r="P20" i="91"/>
  <c r="N20" i="91"/>
  <c r="L20" i="91"/>
  <c r="J20" i="91"/>
  <c r="H20" i="91"/>
  <c r="F20" i="91"/>
  <c r="Z66" i="91"/>
  <c r="Y66" i="91"/>
  <c r="V66" i="91"/>
  <c r="T66" i="91"/>
  <c r="R66" i="91"/>
  <c r="P66" i="91"/>
  <c r="N66" i="91"/>
  <c r="L66" i="91"/>
  <c r="J66" i="91"/>
  <c r="H66" i="91"/>
  <c r="F66" i="91"/>
  <c r="Z19" i="91"/>
  <c r="Y19" i="91"/>
  <c r="V19" i="91"/>
  <c r="T19" i="91"/>
  <c r="R19" i="91"/>
  <c r="P19" i="91"/>
  <c r="N19" i="91"/>
  <c r="L19" i="91"/>
  <c r="J19" i="91"/>
  <c r="H19" i="91"/>
  <c r="F19" i="91"/>
  <c r="Z53" i="91"/>
  <c r="Y53" i="91"/>
  <c r="V53" i="91"/>
  <c r="T53" i="91"/>
  <c r="R53" i="91"/>
  <c r="P53" i="91"/>
  <c r="N53" i="91"/>
  <c r="L53" i="91"/>
  <c r="J53" i="91"/>
  <c r="H53" i="91"/>
  <c r="F53" i="91"/>
  <c r="Z48" i="91"/>
  <c r="Y48" i="91"/>
  <c r="V48" i="91"/>
  <c r="T48" i="91"/>
  <c r="R48" i="91"/>
  <c r="P48" i="91"/>
  <c r="N48" i="91"/>
  <c r="L48" i="91"/>
  <c r="J48" i="91"/>
  <c r="H48" i="91"/>
  <c r="F48" i="91"/>
  <c r="Z7" i="91"/>
  <c r="Y7" i="91"/>
  <c r="V7" i="91"/>
  <c r="T7" i="91"/>
  <c r="R7" i="91"/>
  <c r="P7" i="91"/>
  <c r="N7" i="91"/>
  <c r="L7" i="91"/>
  <c r="J7" i="91"/>
  <c r="H7" i="91"/>
  <c r="F7" i="91"/>
  <c r="Z33" i="91"/>
  <c r="Y33" i="91"/>
  <c r="V33" i="91"/>
  <c r="T33" i="91"/>
  <c r="R33" i="91"/>
  <c r="P33" i="91"/>
  <c r="N33" i="91"/>
  <c r="L33" i="91"/>
  <c r="J33" i="91"/>
  <c r="H33" i="91"/>
  <c r="F33" i="91"/>
  <c r="Z52" i="91"/>
  <c r="Y52" i="91"/>
  <c r="V52" i="91"/>
  <c r="T52" i="91"/>
  <c r="R52" i="91"/>
  <c r="P52" i="91"/>
  <c r="N52" i="91"/>
  <c r="L52" i="91"/>
  <c r="J52" i="91"/>
  <c r="H52" i="91"/>
  <c r="F52" i="91"/>
  <c r="Z47" i="91"/>
  <c r="Y47" i="91"/>
  <c r="V47" i="91"/>
  <c r="T47" i="91"/>
  <c r="R47" i="91"/>
  <c r="P47" i="91"/>
  <c r="N47" i="91"/>
  <c r="L47" i="91"/>
  <c r="J47" i="91"/>
  <c r="H47" i="91"/>
  <c r="F47" i="91"/>
  <c r="Z8" i="91"/>
  <c r="Y8" i="91"/>
  <c r="V8" i="91"/>
  <c r="T8" i="91"/>
  <c r="R8" i="91"/>
  <c r="P8" i="91"/>
  <c r="N8" i="91"/>
  <c r="L8" i="91"/>
  <c r="J8" i="91"/>
  <c r="H8" i="91"/>
  <c r="F8" i="91"/>
  <c r="Z42" i="91"/>
  <c r="Y42" i="91"/>
  <c r="V42" i="91"/>
  <c r="T42" i="91"/>
  <c r="R42" i="91"/>
  <c r="P42" i="91"/>
  <c r="N42" i="91"/>
  <c r="L42" i="91"/>
  <c r="J42" i="91"/>
  <c r="H42" i="91"/>
  <c r="F42" i="91"/>
  <c r="Z27" i="91"/>
  <c r="Y27" i="91"/>
  <c r="V27" i="91"/>
  <c r="T27" i="91"/>
  <c r="R27" i="91"/>
  <c r="P27" i="91"/>
  <c r="N27" i="91"/>
  <c r="L27" i="91"/>
  <c r="J27" i="91"/>
  <c r="H27" i="91"/>
  <c r="F27" i="91"/>
  <c r="Z28" i="91"/>
  <c r="Y28" i="91"/>
  <c r="V28" i="91"/>
  <c r="T28" i="91"/>
  <c r="R28" i="91"/>
  <c r="P28" i="91"/>
  <c r="N28" i="91"/>
  <c r="L28" i="91"/>
  <c r="J28" i="91"/>
  <c r="H28" i="91"/>
  <c r="F28" i="91"/>
  <c r="Z65" i="91"/>
  <c r="Y65" i="91"/>
  <c r="V65" i="91"/>
  <c r="T65" i="91"/>
  <c r="R65" i="91"/>
  <c r="P65" i="91"/>
  <c r="N65" i="91"/>
  <c r="L65" i="91"/>
  <c r="J65" i="91"/>
  <c r="H65" i="91"/>
  <c r="F65" i="91"/>
  <c r="Z73" i="91"/>
  <c r="Y73" i="91"/>
  <c r="V73" i="91"/>
  <c r="T73" i="91"/>
  <c r="R73" i="91"/>
  <c r="P73" i="91"/>
  <c r="N73" i="91"/>
  <c r="L73" i="91"/>
  <c r="J73" i="91"/>
  <c r="H73" i="91"/>
  <c r="F73" i="91"/>
  <c r="Z64" i="91"/>
  <c r="Y64" i="91"/>
  <c r="V64" i="91"/>
  <c r="T64" i="91"/>
  <c r="R64" i="91"/>
  <c r="P64" i="91"/>
  <c r="N64" i="91"/>
  <c r="L64" i="91"/>
  <c r="J64" i="91"/>
  <c r="H64" i="91"/>
  <c r="F64" i="91"/>
  <c r="Z63" i="91"/>
  <c r="Y63" i="91"/>
  <c r="V63" i="91"/>
  <c r="T63" i="91"/>
  <c r="R63" i="91"/>
  <c r="P63" i="91"/>
  <c r="N63" i="91"/>
  <c r="L63" i="91"/>
  <c r="J63" i="91"/>
  <c r="H63" i="91"/>
  <c r="F63" i="91"/>
  <c r="Z72" i="91"/>
  <c r="Y72" i="91"/>
  <c r="V72" i="91"/>
  <c r="T72" i="91"/>
  <c r="R72" i="91"/>
  <c r="P72" i="91"/>
  <c r="N72" i="91"/>
  <c r="L72" i="91"/>
  <c r="J72" i="91"/>
  <c r="H72" i="91"/>
  <c r="F72" i="91"/>
  <c r="Z51" i="91"/>
  <c r="Y51" i="91"/>
  <c r="V51" i="91"/>
  <c r="T51" i="91"/>
  <c r="R51" i="91"/>
  <c r="P51" i="91"/>
  <c r="N51" i="91"/>
  <c r="L51" i="91"/>
  <c r="J51" i="91"/>
  <c r="H51" i="91"/>
  <c r="F51" i="91"/>
  <c r="Z62" i="91"/>
  <c r="Y62" i="91"/>
  <c r="V62" i="91"/>
  <c r="T62" i="91"/>
  <c r="R62" i="91"/>
  <c r="P62" i="91"/>
  <c r="N62" i="91"/>
  <c r="L62" i="91"/>
  <c r="J62" i="91"/>
  <c r="H62" i="91"/>
  <c r="F62" i="91"/>
  <c r="Z36" i="91"/>
  <c r="Y36" i="91"/>
  <c r="V36" i="91"/>
  <c r="T36" i="91"/>
  <c r="R36" i="91"/>
  <c r="P36" i="91"/>
  <c r="N36" i="91"/>
  <c r="L36" i="91"/>
  <c r="J36" i="91"/>
  <c r="H36" i="91"/>
  <c r="F36" i="91"/>
  <c r="Z35" i="91"/>
  <c r="Y35" i="91"/>
  <c r="V35" i="91"/>
  <c r="T35" i="91"/>
  <c r="R35" i="91"/>
  <c r="P35" i="91"/>
  <c r="N35" i="91"/>
  <c r="L35" i="91"/>
  <c r="J35" i="91"/>
  <c r="H35" i="91"/>
  <c r="F35" i="91"/>
  <c r="Z16" i="91"/>
  <c r="Y16" i="91"/>
  <c r="V16" i="91"/>
  <c r="T16" i="91"/>
  <c r="R16" i="91"/>
  <c r="P16" i="91"/>
  <c r="N16" i="91"/>
  <c r="L16" i="91"/>
  <c r="J16" i="91"/>
  <c r="H16" i="91"/>
  <c r="F16" i="91"/>
  <c r="Z21" i="91"/>
  <c r="Y21" i="91"/>
  <c r="V21" i="91"/>
  <c r="T21" i="91"/>
  <c r="R21" i="91"/>
  <c r="P21" i="91"/>
  <c r="N21" i="91"/>
  <c r="L21" i="91"/>
  <c r="J21" i="91"/>
  <c r="H21" i="91"/>
  <c r="F21" i="91"/>
  <c r="Z10" i="91"/>
  <c r="Y10" i="91"/>
  <c r="V10" i="91"/>
  <c r="T10" i="91"/>
  <c r="R10" i="91"/>
  <c r="P10" i="91"/>
  <c r="N10" i="91"/>
  <c r="L10" i="91"/>
  <c r="J10" i="91"/>
  <c r="H10" i="91"/>
  <c r="F10" i="91"/>
  <c r="Z59" i="91"/>
  <c r="Y59" i="91"/>
  <c r="V59" i="91"/>
  <c r="T59" i="91"/>
  <c r="R59" i="91"/>
  <c r="P59" i="91"/>
  <c r="N59" i="91"/>
  <c r="L59" i="91"/>
  <c r="J59" i="91"/>
  <c r="H59" i="91"/>
  <c r="F59" i="91"/>
  <c r="Z26" i="91"/>
  <c r="Y26" i="91"/>
  <c r="V26" i="91"/>
  <c r="T26" i="91"/>
  <c r="R26" i="91"/>
  <c r="P26" i="91"/>
  <c r="N26" i="91"/>
  <c r="L26" i="91"/>
  <c r="J26" i="91"/>
  <c r="H26" i="91"/>
  <c r="F26" i="91"/>
  <c r="Z58" i="91"/>
  <c r="Y58" i="91"/>
  <c r="V58" i="91"/>
  <c r="T58" i="91"/>
  <c r="R58" i="91"/>
  <c r="P58" i="91"/>
  <c r="N58" i="91"/>
  <c r="L58" i="91"/>
  <c r="J58" i="91"/>
  <c r="H58" i="91"/>
  <c r="F58" i="91"/>
  <c r="Z34" i="91"/>
  <c r="Y34" i="91"/>
  <c r="V34" i="91"/>
  <c r="T34" i="91"/>
  <c r="R34" i="91"/>
  <c r="P34" i="91"/>
  <c r="N34" i="91"/>
  <c r="L34" i="91"/>
  <c r="J34" i="91"/>
  <c r="H34" i="91"/>
  <c r="F34" i="91"/>
  <c r="Z23" i="91"/>
  <c r="Y23" i="91"/>
  <c r="V23" i="91"/>
  <c r="T23" i="91"/>
  <c r="R23" i="91"/>
  <c r="P23" i="91"/>
  <c r="N23" i="91"/>
  <c r="L23" i="91"/>
  <c r="J23" i="91"/>
  <c r="H23" i="91"/>
  <c r="F23" i="91"/>
  <c r="Z57" i="91"/>
  <c r="Y57" i="91"/>
  <c r="V57" i="91"/>
  <c r="T57" i="91"/>
  <c r="R57" i="91"/>
  <c r="P57" i="91"/>
  <c r="N57" i="91"/>
  <c r="L57" i="91"/>
  <c r="J57" i="91"/>
  <c r="H57" i="91"/>
  <c r="F57" i="91"/>
  <c r="Z40" i="91"/>
  <c r="Y40" i="91"/>
  <c r="V40" i="91"/>
  <c r="T40" i="91"/>
  <c r="R40" i="91"/>
  <c r="P40" i="91"/>
  <c r="N40" i="91"/>
  <c r="L40" i="91"/>
  <c r="J40" i="91"/>
  <c r="H40" i="91"/>
  <c r="F40" i="91"/>
  <c r="Z18" i="91"/>
  <c r="Y18" i="91"/>
  <c r="V18" i="91"/>
  <c r="T18" i="91"/>
  <c r="R18" i="91"/>
  <c r="P18" i="91"/>
  <c r="N18" i="91"/>
  <c r="L18" i="91"/>
  <c r="J18" i="91"/>
  <c r="H18" i="91"/>
  <c r="F18" i="91"/>
  <c r="Z6" i="91"/>
  <c r="Y6" i="91"/>
  <c r="V6" i="91"/>
  <c r="T6" i="91"/>
  <c r="R6" i="91"/>
  <c r="P6" i="91"/>
  <c r="N6" i="91"/>
  <c r="L6" i="91"/>
  <c r="J6" i="91"/>
  <c r="H6" i="91"/>
  <c r="F6" i="91"/>
  <c r="Z22" i="91"/>
  <c r="Y22" i="91"/>
  <c r="V22" i="91"/>
  <c r="T22" i="91"/>
  <c r="R22" i="91"/>
  <c r="P22" i="91"/>
  <c r="N22" i="91"/>
  <c r="L22" i="91"/>
  <c r="J22" i="91"/>
  <c r="H22" i="91"/>
  <c r="F22" i="91"/>
  <c r="Z12" i="91"/>
  <c r="Y12" i="91"/>
  <c r="V12" i="91"/>
  <c r="T12" i="91"/>
  <c r="R12" i="91"/>
  <c r="P12" i="91"/>
  <c r="N12" i="91"/>
  <c r="L12" i="91"/>
  <c r="J12" i="91"/>
  <c r="H12" i="91"/>
  <c r="F12" i="91"/>
  <c r="Z49" i="91"/>
  <c r="Y49" i="91"/>
  <c r="V49" i="91"/>
  <c r="T49" i="91"/>
  <c r="R49" i="91"/>
  <c r="P49" i="91"/>
  <c r="N49" i="91"/>
  <c r="L49" i="91"/>
  <c r="J49" i="91"/>
  <c r="H49" i="91"/>
  <c r="F49" i="91"/>
  <c r="Z44" i="91"/>
  <c r="Y44" i="91"/>
  <c r="V44" i="91"/>
  <c r="T44" i="91"/>
  <c r="R44" i="91"/>
  <c r="P44" i="91"/>
  <c r="N44" i="91"/>
  <c r="L44" i="91"/>
  <c r="J44" i="91"/>
  <c r="H44" i="91"/>
  <c r="F44" i="91"/>
  <c r="Z56" i="91"/>
  <c r="Y56" i="91"/>
  <c r="V56" i="91"/>
  <c r="T56" i="91"/>
  <c r="R56" i="91"/>
  <c r="P56" i="91"/>
  <c r="N56" i="91"/>
  <c r="L56" i="91"/>
  <c r="J56" i="91"/>
  <c r="H56" i="91"/>
  <c r="F56" i="91"/>
  <c r="Z39" i="91"/>
  <c r="Y39" i="91"/>
  <c r="V39" i="91"/>
  <c r="T39" i="91"/>
  <c r="R39" i="91"/>
  <c r="P39" i="91"/>
  <c r="N39" i="91"/>
  <c r="L39" i="91"/>
  <c r="J39" i="91"/>
  <c r="H39" i="91"/>
  <c r="F39" i="91"/>
  <c r="Z14" i="91"/>
  <c r="Y14" i="91"/>
  <c r="V14" i="91"/>
  <c r="T14" i="91"/>
  <c r="R14" i="91"/>
  <c r="P14" i="91"/>
  <c r="N14" i="91"/>
  <c r="L14" i="91"/>
  <c r="J14" i="91"/>
  <c r="H14" i="91"/>
  <c r="F14" i="91"/>
  <c r="Z71" i="91"/>
  <c r="Y71" i="91"/>
  <c r="V71" i="91"/>
  <c r="T71" i="91"/>
  <c r="R71" i="91"/>
  <c r="P71" i="91"/>
  <c r="N71" i="91"/>
  <c r="L71" i="91"/>
  <c r="J71" i="91"/>
  <c r="H71" i="91"/>
  <c r="F71" i="91"/>
  <c r="Z24" i="91"/>
  <c r="Y24" i="91"/>
  <c r="V24" i="91"/>
  <c r="T24" i="91"/>
  <c r="R24" i="91"/>
  <c r="P24" i="91"/>
  <c r="N24" i="91"/>
  <c r="L24" i="91"/>
  <c r="J24" i="91"/>
  <c r="H24" i="91"/>
  <c r="F24" i="91"/>
  <c r="Z46" i="91"/>
  <c r="Y46" i="91"/>
  <c r="V46" i="91"/>
  <c r="T46" i="91"/>
  <c r="R46" i="91"/>
  <c r="P46" i="91"/>
  <c r="N46" i="91"/>
  <c r="L46" i="91"/>
  <c r="J46" i="91"/>
  <c r="H46" i="91"/>
  <c r="F46" i="91"/>
  <c r="Z37" i="91"/>
  <c r="Y37" i="91"/>
  <c r="V37" i="91"/>
  <c r="T37" i="91"/>
  <c r="R37" i="91"/>
  <c r="P37" i="91"/>
  <c r="N37" i="91"/>
  <c r="L37" i="91"/>
  <c r="J37" i="91"/>
  <c r="H37" i="91"/>
  <c r="F37" i="91"/>
  <c r="Z15" i="91"/>
  <c r="Y15" i="91"/>
  <c r="V15" i="91"/>
  <c r="T15" i="91"/>
  <c r="R15" i="91"/>
  <c r="P15" i="91"/>
  <c r="N15" i="91"/>
  <c r="L15" i="91"/>
  <c r="J15" i="91"/>
  <c r="H15" i="91"/>
  <c r="F15" i="91"/>
  <c r="Z17" i="91"/>
  <c r="Y17" i="91"/>
  <c r="V17" i="91"/>
  <c r="T17" i="91"/>
  <c r="R17" i="91"/>
  <c r="P17" i="91"/>
  <c r="N17" i="91"/>
  <c r="L17" i="91"/>
  <c r="J17" i="91"/>
  <c r="H17" i="91"/>
  <c r="F17" i="91"/>
  <c r="Z11" i="91"/>
  <c r="Y11" i="91"/>
  <c r="V11" i="91"/>
  <c r="T11" i="91"/>
  <c r="R11" i="91"/>
  <c r="P11" i="91"/>
  <c r="N11" i="91"/>
  <c r="L11" i="91"/>
  <c r="J11" i="91"/>
  <c r="H11" i="91"/>
  <c r="F11" i="91"/>
  <c r="Z41" i="91"/>
  <c r="Y41" i="91"/>
  <c r="V41" i="91"/>
  <c r="T41" i="91"/>
  <c r="R41" i="91"/>
  <c r="P41" i="91"/>
  <c r="N41" i="91"/>
  <c r="L41" i="91"/>
  <c r="J41" i="91"/>
  <c r="H41" i="91"/>
  <c r="F41" i="91"/>
  <c r="Z45" i="91"/>
  <c r="Y45" i="91"/>
  <c r="V45" i="91"/>
  <c r="T45" i="91"/>
  <c r="R45" i="91"/>
  <c r="P45" i="91"/>
  <c r="N45" i="91"/>
  <c r="L45" i="91"/>
  <c r="J45" i="91"/>
  <c r="H45" i="91"/>
  <c r="F45" i="91"/>
  <c r="Z32" i="91"/>
  <c r="Y32" i="91"/>
  <c r="V32" i="91"/>
  <c r="T32" i="91"/>
  <c r="R32" i="91"/>
  <c r="P32" i="91"/>
  <c r="N32" i="91"/>
  <c r="L32" i="91"/>
  <c r="J32" i="91"/>
  <c r="H32" i="91"/>
  <c r="F32" i="91"/>
  <c r="Z25" i="91"/>
  <c r="Y25" i="91"/>
  <c r="V25" i="91"/>
  <c r="T25" i="91"/>
  <c r="R25" i="91"/>
  <c r="P25" i="91"/>
  <c r="N25" i="91"/>
  <c r="L25" i="91"/>
  <c r="J25" i="91"/>
  <c r="H25" i="91"/>
  <c r="F25" i="91"/>
  <c r="Z61" i="91"/>
  <c r="Y61" i="91"/>
  <c r="V61" i="91"/>
  <c r="T61" i="91"/>
  <c r="R61" i="91"/>
  <c r="P61" i="91"/>
  <c r="N61" i="91"/>
  <c r="L61" i="91"/>
  <c r="J61" i="91"/>
  <c r="H61" i="91"/>
  <c r="F61" i="91"/>
  <c r="Z31" i="91"/>
  <c r="Y31" i="91"/>
  <c r="V31" i="91"/>
  <c r="T31" i="91"/>
  <c r="R31" i="91"/>
  <c r="P31" i="91"/>
  <c r="N31" i="91"/>
  <c r="L31" i="91"/>
  <c r="J31" i="91"/>
  <c r="H31" i="91"/>
  <c r="F31" i="91"/>
  <c r="Z13" i="91"/>
  <c r="Y13" i="91"/>
  <c r="V13" i="91"/>
  <c r="T13" i="91"/>
  <c r="R13" i="91"/>
  <c r="P13" i="91"/>
  <c r="N13" i="91"/>
  <c r="L13" i="91"/>
  <c r="J13" i="91"/>
  <c r="H13" i="91"/>
  <c r="F13" i="91"/>
  <c r="Z70" i="91"/>
  <c r="Y70" i="91"/>
  <c r="V70" i="91"/>
  <c r="T70" i="91"/>
  <c r="R70" i="91"/>
  <c r="P70" i="91"/>
  <c r="N70" i="91"/>
  <c r="L70" i="91"/>
  <c r="J70" i="91"/>
  <c r="H70" i="91"/>
  <c r="F70" i="91"/>
  <c r="Z30" i="91"/>
  <c r="Y30" i="91"/>
  <c r="V30" i="91"/>
  <c r="T30" i="91"/>
  <c r="R30" i="91"/>
  <c r="P30" i="91"/>
  <c r="N30" i="91"/>
  <c r="L30" i="91"/>
  <c r="J30" i="91"/>
  <c r="H30" i="91"/>
  <c r="F30" i="91"/>
  <c r="Z74" i="90"/>
  <c r="Y74" i="90"/>
  <c r="V74" i="90"/>
  <c r="T74" i="90"/>
  <c r="R74" i="90"/>
  <c r="P74" i="90"/>
  <c r="N74" i="90"/>
  <c r="L74" i="90"/>
  <c r="J74" i="90"/>
  <c r="H74" i="90"/>
  <c r="F74" i="90"/>
  <c r="Z157" i="90"/>
  <c r="Y157" i="90"/>
  <c r="V157" i="90"/>
  <c r="T157" i="90"/>
  <c r="R157" i="90"/>
  <c r="P157" i="90"/>
  <c r="N157" i="90"/>
  <c r="L157" i="90"/>
  <c r="J157" i="90"/>
  <c r="H157" i="90"/>
  <c r="F157" i="90"/>
  <c r="Z11" i="90"/>
  <c r="Y11" i="90"/>
  <c r="V11" i="90"/>
  <c r="T11" i="90"/>
  <c r="R11" i="90"/>
  <c r="P11" i="90"/>
  <c r="N11" i="90"/>
  <c r="L11" i="90"/>
  <c r="J11" i="90"/>
  <c r="H11" i="90"/>
  <c r="F11" i="90"/>
  <c r="Z101" i="90"/>
  <c r="Y101" i="90"/>
  <c r="V101" i="90"/>
  <c r="T101" i="90"/>
  <c r="R101" i="90"/>
  <c r="P101" i="90"/>
  <c r="N101" i="90"/>
  <c r="L101" i="90"/>
  <c r="J101" i="90"/>
  <c r="H101" i="90"/>
  <c r="F101" i="90"/>
  <c r="Z100" i="90"/>
  <c r="Y100" i="90"/>
  <c r="V100" i="90"/>
  <c r="T100" i="90"/>
  <c r="R100" i="90"/>
  <c r="P100" i="90"/>
  <c r="N100" i="90"/>
  <c r="L100" i="90"/>
  <c r="J100" i="90"/>
  <c r="H100" i="90"/>
  <c r="F100" i="90"/>
  <c r="Z140" i="90"/>
  <c r="Y140" i="90"/>
  <c r="V140" i="90"/>
  <c r="T140" i="90"/>
  <c r="R140" i="90"/>
  <c r="P140" i="90"/>
  <c r="N140" i="90"/>
  <c r="L140" i="90"/>
  <c r="J140" i="90"/>
  <c r="H140" i="90"/>
  <c r="F140" i="90"/>
  <c r="Z61" i="90"/>
  <c r="Y61" i="90"/>
  <c r="V61" i="90"/>
  <c r="T61" i="90"/>
  <c r="R61" i="90"/>
  <c r="P61" i="90"/>
  <c r="N61" i="90"/>
  <c r="L61" i="90"/>
  <c r="J61" i="90"/>
  <c r="H61" i="90"/>
  <c r="F61" i="90"/>
  <c r="Z156" i="90"/>
  <c r="Y156" i="90"/>
  <c r="V156" i="90"/>
  <c r="T156" i="90"/>
  <c r="R156" i="90"/>
  <c r="P156" i="90"/>
  <c r="N156" i="90"/>
  <c r="L156" i="90"/>
  <c r="J156" i="90"/>
  <c r="H156" i="90"/>
  <c r="F156" i="90"/>
  <c r="Z90" i="90"/>
  <c r="Y90" i="90"/>
  <c r="V90" i="90"/>
  <c r="T90" i="90"/>
  <c r="R90" i="90"/>
  <c r="P90" i="90"/>
  <c r="N90" i="90"/>
  <c r="L90" i="90"/>
  <c r="J90" i="90"/>
  <c r="H90" i="90"/>
  <c r="F90" i="90"/>
  <c r="Z78" i="90"/>
  <c r="Y78" i="90"/>
  <c r="V78" i="90"/>
  <c r="T78" i="90"/>
  <c r="R78" i="90"/>
  <c r="P78" i="90"/>
  <c r="N78" i="90"/>
  <c r="L78" i="90"/>
  <c r="J78" i="90"/>
  <c r="H78" i="90"/>
  <c r="F78" i="90"/>
  <c r="Z89" i="90"/>
  <c r="Y89" i="90"/>
  <c r="V89" i="90"/>
  <c r="T89" i="90"/>
  <c r="R89" i="90"/>
  <c r="P89" i="90"/>
  <c r="N89" i="90"/>
  <c r="L89" i="90"/>
  <c r="J89" i="90"/>
  <c r="H89" i="90"/>
  <c r="F89" i="90"/>
  <c r="Z85" i="90"/>
  <c r="Y85" i="90"/>
  <c r="V85" i="90"/>
  <c r="T85" i="90"/>
  <c r="R85" i="90"/>
  <c r="P85" i="90"/>
  <c r="N85" i="90"/>
  <c r="L85" i="90"/>
  <c r="J85" i="90"/>
  <c r="H85" i="90"/>
  <c r="F85" i="90"/>
  <c r="Z73" i="90"/>
  <c r="Y73" i="90"/>
  <c r="V73" i="90"/>
  <c r="T73" i="90"/>
  <c r="R73" i="90"/>
  <c r="P73" i="90"/>
  <c r="N73" i="90"/>
  <c r="L73" i="90"/>
  <c r="J73" i="90"/>
  <c r="H73" i="90"/>
  <c r="F73" i="90"/>
  <c r="Z53" i="90"/>
  <c r="Y53" i="90"/>
  <c r="V53" i="90"/>
  <c r="T53" i="90"/>
  <c r="R53" i="90"/>
  <c r="P53" i="90"/>
  <c r="N53" i="90"/>
  <c r="L53" i="90"/>
  <c r="J53" i="90"/>
  <c r="H53" i="90"/>
  <c r="F53" i="90"/>
  <c r="Z66" i="90"/>
  <c r="Y66" i="90"/>
  <c r="V66" i="90"/>
  <c r="T66" i="90"/>
  <c r="R66" i="90"/>
  <c r="P66" i="90"/>
  <c r="N66" i="90"/>
  <c r="L66" i="90"/>
  <c r="J66" i="90"/>
  <c r="H66" i="90"/>
  <c r="F66" i="90"/>
  <c r="Z69" i="90"/>
  <c r="Y69" i="90"/>
  <c r="V69" i="90"/>
  <c r="T69" i="90"/>
  <c r="R69" i="90"/>
  <c r="P69" i="90"/>
  <c r="N69" i="90"/>
  <c r="L69" i="90"/>
  <c r="J69" i="90"/>
  <c r="H69" i="90"/>
  <c r="F69" i="90"/>
  <c r="Z108" i="90"/>
  <c r="Y108" i="90"/>
  <c r="V108" i="90"/>
  <c r="T108" i="90"/>
  <c r="R108" i="90"/>
  <c r="P108" i="90"/>
  <c r="N108" i="90"/>
  <c r="L108" i="90"/>
  <c r="J108" i="90"/>
  <c r="H108" i="90"/>
  <c r="F108" i="90"/>
  <c r="Z77" i="90"/>
  <c r="Y77" i="90"/>
  <c r="V77" i="90"/>
  <c r="T77" i="90"/>
  <c r="R77" i="90"/>
  <c r="P77" i="90"/>
  <c r="N77" i="90"/>
  <c r="L77" i="90"/>
  <c r="J77" i="90"/>
  <c r="H77" i="90"/>
  <c r="F77" i="90"/>
  <c r="Z68" i="90"/>
  <c r="Y68" i="90"/>
  <c r="V68" i="90"/>
  <c r="T68" i="90"/>
  <c r="R68" i="90"/>
  <c r="P68" i="90"/>
  <c r="N68" i="90"/>
  <c r="L68" i="90"/>
  <c r="J68" i="90"/>
  <c r="H68" i="90"/>
  <c r="F68" i="90"/>
  <c r="Z84" i="90"/>
  <c r="Y84" i="90"/>
  <c r="V84" i="90"/>
  <c r="T84" i="90"/>
  <c r="R84" i="90"/>
  <c r="P84" i="90"/>
  <c r="N84" i="90"/>
  <c r="L84" i="90"/>
  <c r="J84" i="90"/>
  <c r="H84" i="90"/>
  <c r="F84" i="90"/>
  <c r="Z107" i="90"/>
  <c r="Y107" i="90"/>
  <c r="V107" i="90"/>
  <c r="T107" i="90"/>
  <c r="R107" i="90"/>
  <c r="P107" i="90"/>
  <c r="N107" i="90"/>
  <c r="L107" i="90"/>
  <c r="J107" i="90"/>
  <c r="H107" i="90"/>
  <c r="F107" i="90"/>
  <c r="Z60" i="90"/>
  <c r="Y60" i="90"/>
  <c r="V60" i="90"/>
  <c r="T60" i="90"/>
  <c r="R60" i="90"/>
  <c r="P60" i="90"/>
  <c r="N60" i="90"/>
  <c r="L60" i="90"/>
  <c r="J60" i="90"/>
  <c r="H60" i="90"/>
  <c r="F60" i="90"/>
  <c r="Z43" i="90"/>
  <c r="Y43" i="90"/>
  <c r="V43" i="90"/>
  <c r="T43" i="90"/>
  <c r="R43" i="90"/>
  <c r="P43" i="90"/>
  <c r="N43" i="90"/>
  <c r="L43" i="90"/>
  <c r="J43" i="90"/>
  <c r="H43" i="90"/>
  <c r="F43" i="90"/>
  <c r="Z34" i="90"/>
  <c r="Y34" i="90"/>
  <c r="V34" i="90"/>
  <c r="T34" i="90"/>
  <c r="R34" i="90"/>
  <c r="P34" i="90"/>
  <c r="N34" i="90"/>
  <c r="L34" i="90"/>
  <c r="J34" i="90"/>
  <c r="H34" i="90"/>
  <c r="F34" i="90"/>
  <c r="Z52" i="90"/>
  <c r="Y52" i="90"/>
  <c r="V52" i="90"/>
  <c r="T52" i="90"/>
  <c r="R52" i="90"/>
  <c r="P52" i="90"/>
  <c r="N52" i="90"/>
  <c r="L52" i="90"/>
  <c r="J52" i="90"/>
  <c r="H52" i="90"/>
  <c r="F52" i="90"/>
  <c r="Z155" i="90"/>
  <c r="Y155" i="90"/>
  <c r="V155" i="90"/>
  <c r="T155" i="90"/>
  <c r="R155" i="90"/>
  <c r="P155" i="90"/>
  <c r="N155" i="90"/>
  <c r="L155" i="90"/>
  <c r="J155" i="90"/>
  <c r="H155" i="90"/>
  <c r="F155" i="90"/>
  <c r="Z81" i="90"/>
  <c r="Y81" i="90"/>
  <c r="V81" i="90"/>
  <c r="T81" i="90"/>
  <c r="R81" i="90"/>
  <c r="P81" i="90"/>
  <c r="N81" i="90"/>
  <c r="L81" i="90"/>
  <c r="J81" i="90"/>
  <c r="H81" i="90"/>
  <c r="F81" i="90"/>
  <c r="Z39" i="90"/>
  <c r="Y39" i="90"/>
  <c r="V39" i="90"/>
  <c r="T39" i="90"/>
  <c r="R39" i="90"/>
  <c r="P39" i="90"/>
  <c r="N39" i="90"/>
  <c r="L39" i="90"/>
  <c r="J39" i="90"/>
  <c r="H39" i="90"/>
  <c r="F39" i="90"/>
  <c r="Z99" i="90"/>
  <c r="Y99" i="90"/>
  <c r="V99" i="90"/>
  <c r="T99" i="90"/>
  <c r="R99" i="90"/>
  <c r="P99" i="90"/>
  <c r="N99" i="90"/>
  <c r="L99" i="90"/>
  <c r="J99" i="90"/>
  <c r="H99" i="90"/>
  <c r="F99" i="90"/>
  <c r="Z98" i="90"/>
  <c r="Y98" i="90"/>
  <c r="V98" i="90"/>
  <c r="T98" i="90"/>
  <c r="R98" i="90"/>
  <c r="P98" i="90"/>
  <c r="N98" i="90"/>
  <c r="L98" i="90"/>
  <c r="J98" i="90"/>
  <c r="H98" i="90"/>
  <c r="F98" i="90"/>
  <c r="Z139" i="90"/>
  <c r="Y139" i="90"/>
  <c r="V139" i="90"/>
  <c r="T139" i="90"/>
  <c r="R139" i="90"/>
  <c r="P139" i="90"/>
  <c r="N139" i="90"/>
  <c r="L139" i="90"/>
  <c r="J139" i="90"/>
  <c r="H139" i="90"/>
  <c r="F139" i="90"/>
  <c r="Z121" i="90"/>
  <c r="Y121" i="90"/>
  <c r="V121" i="90"/>
  <c r="T121" i="90"/>
  <c r="R121" i="90"/>
  <c r="P121" i="90"/>
  <c r="N121" i="90"/>
  <c r="L121" i="90"/>
  <c r="J121" i="90"/>
  <c r="H121" i="90"/>
  <c r="F121" i="90"/>
  <c r="Z20" i="90"/>
  <c r="Y20" i="90"/>
  <c r="V20" i="90"/>
  <c r="T20" i="90"/>
  <c r="R20" i="90"/>
  <c r="P20" i="90"/>
  <c r="N20" i="90"/>
  <c r="L20" i="90"/>
  <c r="J20" i="90"/>
  <c r="H20" i="90"/>
  <c r="F20" i="90"/>
  <c r="Z94" i="90"/>
  <c r="Y94" i="90"/>
  <c r="V94" i="90"/>
  <c r="T94" i="90"/>
  <c r="R94" i="90"/>
  <c r="P94" i="90"/>
  <c r="N94" i="90"/>
  <c r="L94" i="90"/>
  <c r="J94" i="90"/>
  <c r="H94" i="90"/>
  <c r="F94" i="90"/>
  <c r="Z38" i="90"/>
  <c r="Y38" i="90"/>
  <c r="V38" i="90"/>
  <c r="T38" i="90"/>
  <c r="R38" i="90"/>
  <c r="P38" i="90"/>
  <c r="N38" i="90"/>
  <c r="L38" i="90"/>
  <c r="J38" i="90"/>
  <c r="H38" i="90"/>
  <c r="F38" i="90"/>
  <c r="Z97" i="90"/>
  <c r="Y97" i="90"/>
  <c r="V97" i="90"/>
  <c r="T97" i="90"/>
  <c r="R97" i="90"/>
  <c r="P97" i="90"/>
  <c r="N97" i="90"/>
  <c r="L97" i="90"/>
  <c r="J97" i="90"/>
  <c r="H97" i="90"/>
  <c r="F97" i="90"/>
  <c r="Z32" i="90"/>
  <c r="Y32" i="90"/>
  <c r="V32" i="90"/>
  <c r="T32" i="90"/>
  <c r="R32" i="90"/>
  <c r="P32" i="90"/>
  <c r="N32" i="90"/>
  <c r="L32" i="90"/>
  <c r="J32" i="90"/>
  <c r="H32" i="90"/>
  <c r="F32" i="90"/>
  <c r="Z10" i="90"/>
  <c r="Y10" i="90"/>
  <c r="V10" i="90"/>
  <c r="T10" i="90"/>
  <c r="R10" i="90"/>
  <c r="P10" i="90"/>
  <c r="N10" i="90"/>
  <c r="L10" i="90"/>
  <c r="J10" i="90"/>
  <c r="H10" i="90"/>
  <c r="F10" i="90"/>
  <c r="Z45" i="90"/>
  <c r="Y45" i="90"/>
  <c r="V45" i="90"/>
  <c r="T45" i="90"/>
  <c r="R45" i="90"/>
  <c r="P45" i="90"/>
  <c r="N45" i="90"/>
  <c r="L45" i="90"/>
  <c r="J45" i="90"/>
  <c r="H45" i="90"/>
  <c r="F45" i="90"/>
  <c r="Z41" i="90"/>
  <c r="Y41" i="90"/>
  <c r="V41" i="90"/>
  <c r="T41" i="90"/>
  <c r="R41" i="90"/>
  <c r="P41" i="90"/>
  <c r="N41" i="90"/>
  <c r="L41" i="90"/>
  <c r="J41" i="90"/>
  <c r="H41" i="90"/>
  <c r="F41" i="90"/>
  <c r="Z154" i="90"/>
  <c r="Y154" i="90"/>
  <c r="V154" i="90"/>
  <c r="T154" i="90"/>
  <c r="R154" i="90"/>
  <c r="P154" i="90"/>
  <c r="N154" i="90"/>
  <c r="L154" i="90"/>
  <c r="J154" i="90"/>
  <c r="H154" i="90"/>
  <c r="F154" i="90"/>
  <c r="Z14" i="90"/>
  <c r="Y14" i="90"/>
  <c r="V14" i="90"/>
  <c r="T14" i="90"/>
  <c r="R14" i="90"/>
  <c r="P14" i="90"/>
  <c r="N14" i="90"/>
  <c r="L14" i="90"/>
  <c r="J14" i="90"/>
  <c r="H14" i="90"/>
  <c r="F14" i="90"/>
  <c r="Z80" i="90"/>
  <c r="Y80" i="90"/>
  <c r="V80" i="90"/>
  <c r="T80" i="90"/>
  <c r="R80" i="90"/>
  <c r="P80" i="90"/>
  <c r="N80" i="90"/>
  <c r="L80" i="90"/>
  <c r="J80" i="90"/>
  <c r="H80" i="90"/>
  <c r="F80" i="90"/>
  <c r="Z56" i="90"/>
  <c r="Y56" i="90"/>
  <c r="V56" i="90"/>
  <c r="T56" i="90"/>
  <c r="R56" i="90"/>
  <c r="P56" i="90"/>
  <c r="N56" i="90"/>
  <c r="L56" i="90"/>
  <c r="J56" i="90"/>
  <c r="H56" i="90"/>
  <c r="F56" i="90"/>
  <c r="Z65" i="90"/>
  <c r="Y65" i="90"/>
  <c r="V65" i="90"/>
  <c r="T65" i="90"/>
  <c r="R65" i="90"/>
  <c r="P65" i="90"/>
  <c r="N65" i="90"/>
  <c r="L65" i="90"/>
  <c r="J65" i="90"/>
  <c r="H65" i="90"/>
  <c r="F65" i="90"/>
  <c r="Z33" i="90"/>
  <c r="Y33" i="90"/>
  <c r="V33" i="90"/>
  <c r="T33" i="90"/>
  <c r="R33" i="90"/>
  <c r="P33" i="90"/>
  <c r="N33" i="90"/>
  <c r="L33" i="90"/>
  <c r="J33" i="90"/>
  <c r="H33" i="90"/>
  <c r="F33" i="90"/>
  <c r="Z138" i="90"/>
  <c r="Y138" i="90"/>
  <c r="V138" i="90"/>
  <c r="T138" i="90"/>
  <c r="R138" i="90"/>
  <c r="P138" i="90"/>
  <c r="N138" i="90"/>
  <c r="L138" i="90"/>
  <c r="J138" i="90"/>
  <c r="H138" i="90"/>
  <c r="F138" i="90"/>
  <c r="Z137" i="90"/>
  <c r="Y137" i="90"/>
  <c r="V137" i="90"/>
  <c r="T137" i="90"/>
  <c r="R137" i="90"/>
  <c r="P137" i="90"/>
  <c r="N137" i="90"/>
  <c r="L137" i="90"/>
  <c r="J137" i="90"/>
  <c r="H137" i="90"/>
  <c r="F137" i="90"/>
  <c r="Z13" i="90"/>
  <c r="Y13" i="90"/>
  <c r="V13" i="90"/>
  <c r="T13" i="90"/>
  <c r="R13" i="90"/>
  <c r="P13" i="90"/>
  <c r="N13" i="90"/>
  <c r="L13" i="90"/>
  <c r="J13" i="90"/>
  <c r="H13" i="90"/>
  <c r="F13" i="90"/>
  <c r="Z136" i="90"/>
  <c r="Y136" i="90"/>
  <c r="V136" i="90"/>
  <c r="T136" i="90"/>
  <c r="R136" i="90"/>
  <c r="P136" i="90"/>
  <c r="N136" i="90"/>
  <c r="L136" i="90"/>
  <c r="J136" i="90"/>
  <c r="H136" i="90"/>
  <c r="F136" i="90"/>
  <c r="Z64" i="90"/>
  <c r="Y64" i="90"/>
  <c r="V64" i="90"/>
  <c r="T64" i="90"/>
  <c r="R64" i="90"/>
  <c r="P64" i="90"/>
  <c r="N64" i="90"/>
  <c r="L64" i="90"/>
  <c r="J64" i="90"/>
  <c r="H64" i="90"/>
  <c r="F64" i="90"/>
  <c r="Z15" i="90"/>
  <c r="Y15" i="90"/>
  <c r="V15" i="90"/>
  <c r="T15" i="90"/>
  <c r="R15" i="90"/>
  <c r="P15" i="90"/>
  <c r="N15" i="90"/>
  <c r="L15" i="90"/>
  <c r="J15" i="90"/>
  <c r="H15" i="90"/>
  <c r="F15" i="90"/>
  <c r="Z93" i="90"/>
  <c r="Y93" i="90"/>
  <c r="V93" i="90"/>
  <c r="T93" i="90"/>
  <c r="R93" i="90"/>
  <c r="P93" i="90"/>
  <c r="N93" i="90"/>
  <c r="L93" i="90"/>
  <c r="J93" i="90"/>
  <c r="H93" i="90"/>
  <c r="F93" i="90"/>
  <c r="Z117" i="90"/>
  <c r="Y117" i="90"/>
  <c r="V117" i="90"/>
  <c r="T117" i="90"/>
  <c r="R117" i="90"/>
  <c r="P117" i="90"/>
  <c r="N117" i="90"/>
  <c r="L117" i="90"/>
  <c r="J117" i="90"/>
  <c r="H117" i="90"/>
  <c r="F117" i="90"/>
  <c r="Z19" i="90"/>
  <c r="Y19" i="90"/>
  <c r="V19" i="90"/>
  <c r="T19" i="90"/>
  <c r="R19" i="90"/>
  <c r="P19" i="90"/>
  <c r="N19" i="90"/>
  <c r="L19" i="90"/>
  <c r="J19" i="90"/>
  <c r="H19" i="90"/>
  <c r="F19" i="90"/>
  <c r="Z28" i="90"/>
  <c r="Y28" i="90"/>
  <c r="V28" i="90"/>
  <c r="T28" i="90"/>
  <c r="R28" i="90"/>
  <c r="P28" i="90"/>
  <c r="N28" i="90"/>
  <c r="L28" i="90"/>
  <c r="J28" i="90"/>
  <c r="H28" i="90"/>
  <c r="F28" i="90"/>
  <c r="Z49" i="90"/>
  <c r="Y49" i="90"/>
  <c r="V49" i="90"/>
  <c r="T49" i="90"/>
  <c r="R49" i="90"/>
  <c r="P49" i="90"/>
  <c r="N49" i="90"/>
  <c r="L49" i="90"/>
  <c r="J49" i="90"/>
  <c r="H49" i="90"/>
  <c r="F49" i="90"/>
  <c r="Z153" i="90"/>
  <c r="Y153" i="90"/>
  <c r="V153" i="90"/>
  <c r="T153" i="90"/>
  <c r="R153" i="90"/>
  <c r="P153" i="90"/>
  <c r="N153" i="90"/>
  <c r="L153" i="90"/>
  <c r="J153" i="90"/>
  <c r="H153" i="90"/>
  <c r="F153" i="90"/>
  <c r="Z135" i="90"/>
  <c r="Y135" i="90"/>
  <c r="V135" i="90"/>
  <c r="T135" i="90"/>
  <c r="R135" i="90"/>
  <c r="P135" i="90"/>
  <c r="N135" i="90"/>
  <c r="L135" i="90"/>
  <c r="J135" i="90"/>
  <c r="H135" i="90"/>
  <c r="F135" i="90"/>
  <c r="Z152" i="90"/>
  <c r="Y152" i="90"/>
  <c r="V152" i="90"/>
  <c r="T152" i="90"/>
  <c r="R152" i="90"/>
  <c r="P152" i="90"/>
  <c r="N152" i="90"/>
  <c r="L152" i="90"/>
  <c r="J152" i="90"/>
  <c r="H152" i="90"/>
  <c r="F152" i="90"/>
  <c r="Z151" i="90"/>
  <c r="Y151" i="90"/>
  <c r="V151" i="90"/>
  <c r="T151" i="90"/>
  <c r="R151" i="90"/>
  <c r="P151" i="90"/>
  <c r="N151" i="90"/>
  <c r="L151" i="90"/>
  <c r="J151" i="90"/>
  <c r="H151" i="90"/>
  <c r="F151" i="90"/>
  <c r="Z134" i="90"/>
  <c r="Y134" i="90"/>
  <c r="V134" i="90"/>
  <c r="T134" i="90"/>
  <c r="R134" i="90"/>
  <c r="P134" i="90"/>
  <c r="N134" i="90"/>
  <c r="L134" i="90"/>
  <c r="J134" i="90"/>
  <c r="H134" i="90"/>
  <c r="F134" i="90"/>
  <c r="Z116" i="90"/>
  <c r="Y116" i="90"/>
  <c r="V116" i="90"/>
  <c r="T116" i="90"/>
  <c r="R116" i="90"/>
  <c r="P116" i="90"/>
  <c r="N116" i="90"/>
  <c r="L116" i="90"/>
  <c r="J116" i="90"/>
  <c r="H116" i="90"/>
  <c r="F116" i="90"/>
  <c r="Z29" i="90"/>
  <c r="Y29" i="90"/>
  <c r="V29" i="90"/>
  <c r="T29" i="90"/>
  <c r="R29" i="90"/>
  <c r="P29" i="90"/>
  <c r="N29" i="90"/>
  <c r="L29" i="90"/>
  <c r="J29" i="90"/>
  <c r="H29" i="90"/>
  <c r="F29" i="90"/>
  <c r="Z48" i="90"/>
  <c r="Y48" i="90"/>
  <c r="V48" i="90"/>
  <c r="T48" i="90"/>
  <c r="R48" i="90"/>
  <c r="P48" i="90"/>
  <c r="N48" i="90"/>
  <c r="L48" i="90"/>
  <c r="J48" i="90"/>
  <c r="H48" i="90"/>
  <c r="F48" i="90"/>
  <c r="Z55" i="90"/>
  <c r="Y55" i="90"/>
  <c r="V55" i="90"/>
  <c r="T55" i="90"/>
  <c r="R55" i="90"/>
  <c r="P55" i="90"/>
  <c r="N55" i="90"/>
  <c r="L55" i="90"/>
  <c r="J55" i="90"/>
  <c r="H55" i="90"/>
  <c r="F55" i="90"/>
  <c r="Z30" i="90"/>
  <c r="Y30" i="90"/>
  <c r="V30" i="90"/>
  <c r="T30" i="90"/>
  <c r="R30" i="90"/>
  <c r="P30" i="90"/>
  <c r="N30" i="90"/>
  <c r="L30" i="90"/>
  <c r="J30" i="90"/>
  <c r="H30" i="90"/>
  <c r="F30" i="90"/>
  <c r="Z133" i="90"/>
  <c r="Y133" i="90"/>
  <c r="V133" i="90"/>
  <c r="T133" i="90"/>
  <c r="R133" i="90"/>
  <c r="P133" i="90"/>
  <c r="N133" i="90"/>
  <c r="L133" i="90"/>
  <c r="J133" i="90"/>
  <c r="H133" i="90"/>
  <c r="F133" i="90"/>
  <c r="Z106" i="90"/>
  <c r="Y106" i="90"/>
  <c r="V106" i="90"/>
  <c r="T106" i="90"/>
  <c r="R106" i="90"/>
  <c r="P106" i="90"/>
  <c r="N106" i="90"/>
  <c r="L106" i="90"/>
  <c r="J106" i="90"/>
  <c r="H106" i="90"/>
  <c r="F106" i="90"/>
  <c r="Z88" i="90"/>
  <c r="Y88" i="90"/>
  <c r="V88" i="90"/>
  <c r="T88" i="90"/>
  <c r="R88" i="90"/>
  <c r="P88" i="90"/>
  <c r="N88" i="90"/>
  <c r="L88" i="90"/>
  <c r="J88" i="90"/>
  <c r="H88" i="90"/>
  <c r="F88" i="90"/>
  <c r="Z120" i="90"/>
  <c r="Y120" i="90"/>
  <c r="V120" i="90"/>
  <c r="T120" i="90"/>
  <c r="R120" i="90"/>
  <c r="P120" i="90"/>
  <c r="N120" i="90"/>
  <c r="L120" i="90"/>
  <c r="J120" i="90"/>
  <c r="H120" i="90"/>
  <c r="F120" i="90"/>
  <c r="Z51" i="90"/>
  <c r="Y51" i="90"/>
  <c r="V51" i="90"/>
  <c r="T51" i="90"/>
  <c r="R51" i="90"/>
  <c r="P51" i="90"/>
  <c r="N51" i="90"/>
  <c r="L51" i="90"/>
  <c r="J51" i="90"/>
  <c r="H51" i="90"/>
  <c r="F51" i="90"/>
  <c r="Z44" i="90"/>
  <c r="Y44" i="90"/>
  <c r="V44" i="90"/>
  <c r="T44" i="90"/>
  <c r="R44" i="90"/>
  <c r="P44" i="90"/>
  <c r="N44" i="90"/>
  <c r="L44" i="90"/>
  <c r="J44" i="90"/>
  <c r="H44" i="90"/>
  <c r="F44" i="90"/>
  <c r="Z115" i="90"/>
  <c r="Y115" i="90"/>
  <c r="V115" i="90"/>
  <c r="T115" i="90"/>
  <c r="R115" i="90"/>
  <c r="P115" i="90"/>
  <c r="N115" i="90"/>
  <c r="L115" i="90"/>
  <c r="J115" i="90"/>
  <c r="H115" i="90"/>
  <c r="F115" i="90"/>
  <c r="Z132" i="90"/>
  <c r="Y132" i="90"/>
  <c r="V132" i="90"/>
  <c r="T132" i="90"/>
  <c r="R132" i="90"/>
  <c r="P132" i="90"/>
  <c r="N132" i="90"/>
  <c r="L132" i="90"/>
  <c r="J132" i="90"/>
  <c r="H132" i="90"/>
  <c r="F132" i="90"/>
  <c r="Z31" i="90"/>
  <c r="Y31" i="90"/>
  <c r="V31" i="90"/>
  <c r="T31" i="90"/>
  <c r="R31" i="90"/>
  <c r="P31" i="90"/>
  <c r="N31" i="90"/>
  <c r="L31" i="90"/>
  <c r="J31" i="90"/>
  <c r="H31" i="90"/>
  <c r="F31" i="90"/>
  <c r="Z150" i="90"/>
  <c r="Y150" i="90"/>
  <c r="V150" i="90"/>
  <c r="T150" i="90"/>
  <c r="R150" i="90"/>
  <c r="P150" i="90"/>
  <c r="N150" i="90"/>
  <c r="L150" i="90"/>
  <c r="J150" i="90"/>
  <c r="H150" i="90"/>
  <c r="F150" i="90"/>
  <c r="Z119" i="90"/>
  <c r="Y119" i="90"/>
  <c r="V119" i="90"/>
  <c r="T119" i="90"/>
  <c r="R119" i="90"/>
  <c r="P119" i="90"/>
  <c r="N119" i="90"/>
  <c r="L119" i="90"/>
  <c r="J119" i="90"/>
  <c r="H119" i="90"/>
  <c r="F119" i="90"/>
  <c r="Z114" i="90"/>
  <c r="Y114" i="90"/>
  <c r="V114" i="90"/>
  <c r="T114" i="90"/>
  <c r="R114" i="90"/>
  <c r="P114" i="90"/>
  <c r="N114" i="90"/>
  <c r="L114" i="90"/>
  <c r="J114" i="90"/>
  <c r="H114" i="90"/>
  <c r="F114" i="90"/>
  <c r="Z83" i="90"/>
  <c r="Y83" i="90"/>
  <c r="V83" i="90"/>
  <c r="T83" i="90"/>
  <c r="R83" i="90"/>
  <c r="P83" i="90"/>
  <c r="N83" i="90"/>
  <c r="L83" i="90"/>
  <c r="J83" i="90"/>
  <c r="H83" i="90"/>
  <c r="F83" i="90"/>
  <c r="Z113" i="90"/>
  <c r="Y113" i="90"/>
  <c r="V113" i="90"/>
  <c r="T113" i="90"/>
  <c r="R113" i="90"/>
  <c r="P113" i="90"/>
  <c r="N113" i="90"/>
  <c r="L113" i="90"/>
  <c r="J113" i="90"/>
  <c r="H113" i="90"/>
  <c r="F113" i="90"/>
  <c r="Z149" i="90"/>
  <c r="Y149" i="90"/>
  <c r="V149" i="90"/>
  <c r="T149" i="90"/>
  <c r="R149" i="90"/>
  <c r="P149" i="90"/>
  <c r="N149" i="90"/>
  <c r="L149" i="90"/>
  <c r="J149" i="90"/>
  <c r="H149" i="90"/>
  <c r="F149" i="90"/>
  <c r="Z67" i="90"/>
  <c r="Y67" i="90"/>
  <c r="V67" i="90"/>
  <c r="T67" i="90"/>
  <c r="R67" i="90"/>
  <c r="P67" i="90"/>
  <c r="N67" i="90"/>
  <c r="L67" i="90"/>
  <c r="J67" i="90"/>
  <c r="H67" i="90"/>
  <c r="F67" i="90"/>
  <c r="Z6" i="90"/>
  <c r="Y6" i="90"/>
  <c r="V6" i="90"/>
  <c r="T6" i="90"/>
  <c r="R6" i="90"/>
  <c r="P6" i="90"/>
  <c r="N6" i="90"/>
  <c r="L6" i="90"/>
  <c r="J6" i="90"/>
  <c r="H6" i="90"/>
  <c r="F6" i="90"/>
  <c r="Z82" i="90"/>
  <c r="Y82" i="90"/>
  <c r="V82" i="90"/>
  <c r="T82" i="90"/>
  <c r="R82" i="90"/>
  <c r="P82" i="90"/>
  <c r="N82" i="90"/>
  <c r="L82" i="90"/>
  <c r="J82" i="90"/>
  <c r="H82" i="90"/>
  <c r="F82" i="90"/>
  <c r="Z9" i="90"/>
  <c r="Y9" i="90"/>
  <c r="V9" i="90"/>
  <c r="T9" i="90"/>
  <c r="R9" i="90"/>
  <c r="P9" i="90"/>
  <c r="N9" i="90"/>
  <c r="L9" i="90"/>
  <c r="J9" i="90"/>
  <c r="H9" i="90"/>
  <c r="F9" i="90"/>
  <c r="Z59" i="90"/>
  <c r="Y59" i="90"/>
  <c r="V59" i="90"/>
  <c r="T59" i="90"/>
  <c r="R59" i="90"/>
  <c r="P59" i="90"/>
  <c r="N59" i="90"/>
  <c r="L59" i="90"/>
  <c r="J59" i="90"/>
  <c r="H59" i="90"/>
  <c r="F59" i="90"/>
  <c r="Z8" i="90"/>
  <c r="Y8" i="90"/>
  <c r="V8" i="90"/>
  <c r="T8" i="90"/>
  <c r="R8" i="90"/>
  <c r="P8" i="90"/>
  <c r="N8" i="90"/>
  <c r="L8" i="90"/>
  <c r="J8" i="90"/>
  <c r="H8" i="90"/>
  <c r="F8" i="90"/>
  <c r="Z112" i="90"/>
  <c r="Y112" i="90"/>
  <c r="V112" i="90"/>
  <c r="T112" i="90"/>
  <c r="R112" i="90"/>
  <c r="P112" i="90"/>
  <c r="N112" i="90"/>
  <c r="L112" i="90"/>
  <c r="J112" i="90"/>
  <c r="H112" i="90"/>
  <c r="F112" i="90"/>
  <c r="Z76" i="90"/>
  <c r="Y76" i="90"/>
  <c r="V76" i="90"/>
  <c r="T76" i="90"/>
  <c r="R76" i="90"/>
  <c r="P76" i="90"/>
  <c r="N76" i="90"/>
  <c r="L76" i="90"/>
  <c r="J76" i="90"/>
  <c r="H76" i="90"/>
  <c r="F76" i="90"/>
  <c r="Z72" i="90"/>
  <c r="Y72" i="90"/>
  <c r="V72" i="90"/>
  <c r="T72" i="90"/>
  <c r="R72" i="90"/>
  <c r="P72" i="90"/>
  <c r="N72" i="90"/>
  <c r="L72" i="90"/>
  <c r="J72" i="90"/>
  <c r="H72" i="90"/>
  <c r="F72" i="90"/>
  <c r="Z148" i="90"/>
  <c r="Y148" i="90"/>
  <c r="V148" i="90"/>
  <c r="T148" i="90"/>
  <c r="R148" i="90"/>
  <c r="P148" i="90"/>
  <c r="N148" i="90"/>
  <c r="L148" i="90"/>
  <c r="J148" i="90"/>
  <c r="H148" i="90"/>
  <c r="F148" i="90"/>
  <c r="Z23" i="90"/>
  <c r="Y23" i="90"/>
  <c r="V23" i="90"/>
  <c r="T23" i="90"/>
  <c r="R23" i="90"/>
  <c r="P23" i="90"/>
  <c r="N23" i="90"/>
  <c r="L23" i="90"/>
  <c r="J23" i="90"/>
  <c r="H23" i="90"/>
  <c r="F23" i="90"/>
  <c r="Z111" i="90"/>
  <c r="Y111" i="90"/>
  <c r="V111" i="90"/>
  <c r="T111" i="90"/>
  <c r="R111" i="90"/>
  <c r="P111" i="90"/>
  <c r="N111" i="90"/>
  <c r="L111" i="90"/>
  <c r="J111" i="90"/>
  <c r="H111" i="90"/>
  <c r="F111" i="90"/>
  <c r="Z131" i="90"/>
  <c r="Y131" i="90"/>
  <c r="V131" i="90"/>
  <c r="T131" i="90"/>
  <c r="R131" i="90"/>
  <c r="P131" i="90"/>
  <c r="N131" i="90"/>
  <c r="L131" i="90"/>
  <c r="J131" i="90"/>
  <c r="H131" i="90"/>
  <c r="F131" i="90"/>
  <c r="Z130" i="90"/>
  <c r="Y130" i="90"/>
  <c r="V130" i="90"/>
  <c r="T130" i="90"/>
  <c r="R130" i="90"/>
  <c r="P130" i="90"/>
  <c r="N130" i="90"/>
  <c r="L130" i="90"/>
  <c r="J130" i="90"/>
  <c r="H130" i="90"/>
  <c r="F130" i="90"/>
  <c r="Z58" i="90"/>
  <c r="Y58" i="90"/>
  <c r="V58" i="90"/>
  <c r="T58" i="90"/>
  <c r="R58" i="90"/>
  <c r="P58" i="90"/>
  <c r="N58" i="90"/>
  <c r="L58" i="90"/>
  <c r="J58" i="90"/>
  <c r="H58" i="90"/>
  <c r="F58" i="90"/>
  <c r="Z36" i="90"/>
  <c r="Y36" i="90"/>
  <c r="V36" i="90"/>
  <c r="T36" i="90"/>
  <c r="R36" i="90"/>
  <c r="P36" i="90"/>
  <c r="N36" i="90"/>
  <c r="L36" i="90"/>
  <c r="J36" i="90"/>
  <c r="H36" i="90"/>
  <c r="F36" i="90"/>
  <c r="Z21" i="90"/>
  <c r="Y21" i="90"/>
  <c r="V21" i="90"/>
  <c r="T21" i="90"/>
  <c r="R21" i="90"/>
  <c r="P21" i="90"/>
  <c r="N21" i="90"/>
  <c r="L21" i="90"/>
  <c r="J21" i="90"/>
  <c r="H21" i="90"/>
  <c r="F21" i="90"/>
  <c r="Z129" i="90"/>
  <c r="Y129" i="90"/>
  <c r="V129" i="90"/>
  <c r="T129" i="90"/>
  <c r="R129" i="90"/>
  <c r="P129" i="90"/>
  <c r="N129" i="90"/>
  <c r="L129" i="90"/>
  <c r="J129" i="90"/>
  <c r="H129" i="90"/>
  <c r="F129" i="90"/>
  <c r="Z71" i="90"/>
  <c r="Y71" i="90"/>
  <c r="V71" i="90"/>
  <c r="T71" i="90"/>
  <c r="R71" i="90"/>
  <c r="P71" i="90"/>
  <c r="N71" i="90"/>
  <c r="L71" i="90"/>
  <c r="J71" i="90"/>
  <c r="H71" i="90"/>
  <c r="F71" i="90"/>
  <c r="Z75" i="90"/>
  <c r="Y75" i="90"/>
  <c r="V75" i="90"/>
  <c r="T75" i="90"/>
  <c r="R75" i="90"/>
  <c r="P75" i="90"/>
  <c r="N75" i="90"/>
  <c r="L75" i="90"/>
  <c r="J75" i="90"/>
  <c r="H75" i="90"/>
  <c r="F75" i="90"/>
  <c r="Z42" i="90"/>
  <c r="Y42" i="90"/>
  <c r="V42" i="90"/>
  <c r="T42" i="90"/>
  <c r="R42" i="90"/>
  <c r="P42" i="90"/>
  <c r="N42" i="90"/>
  <c r="L42" i="90"/>
  <c r="J42" i="90"/>
  <c r="H42" i="90"/>
  <c r="F42" i="90"/>
  <c r="Z105" i="90"/>
  <c r="Y105" i="90"/>
  <c r="V105" i="90"/>
  <c r="T105" i="90"/>
  <c r="R105" i="90"/>
  <c r="P105" i="90"/>
  <c r="N105" i="90"/>
  <c r="L105" i="90"/>
  <c r="J105" i="90"/>
  <c r="H105" i="90"/>
  <c r="F105" i="90"/>
  <c r="Z147" i="90"/>
  <c r="Y147" i="90"/>
  <c r="V147" i="90"/>
  <c r="T147" i="90"/>
  <c r="R147" i="90"/>
  <c r="P147" i="90"/>
  <c r="N147" i="90"/>
  <c r="L147" i="90"/>
  <c r="J147" i="90"/>
  <c r="H147" i="90"/>
  <c r="F147" i="90"/>
  <c r="Z63" i="90"/>
  <c r="Y63" i="90"/>
  <c r="V63" i="90"/>
  <c r="T63" i="90"/>
  <c r="R63" i="90"/>
  <c r="P63" i="90"/>
  <c r="N63" i="90"/>
  <c r="L63" i="90"/>
  <c r="J63" i="90"/>
  <c r="H63" i="90"/>
  <c r="F63" i="90"/>
  <c r="Z104" i="90"/>
  <c r="Y104" i="90"/>
  <c r="V104" i="90"/>
  <c r="T104" i="90"/>
  <c r="R104" i="90"/>
  <c r="P104" i="90"/>
  <c r="N104" i="90"/>
  <c r="L104" i="90"/>
  <c r="J104" i="90"/>
  <c r="H104" i="90"/>
  <c r="F104" i="90"/>
  <c r="Z146" i="90"/>
  <c r="Y146" i="90"/>
  <c r="V146" i="90"/>
  <c r="T146" i="90"/>
  <c r="R146" i="90"/>
  <c r="P146" i="90"/>
  <c r="N146" i="90"/>
  <c r="L146" i="90"/>
  <c r="J146" i="90"/>
  <c r="H146" i="90"/>
  <c r="F146" i="90"/>
  <c r="Z96" i="90"/>
  <c r="Y96" i="90"/>
  <c r="V96" i="90"/>
  <c r="T96" i="90"/>
  <c r="R96" i="90"/>
  <c r="P96" i="90"/>
  <c r="N96" i="90"/>
  <c r="L96" i="90"/>
  <c r="J96" i="90"/>
  <c r="H96" i="90"/>
  <c r="F96" i="90"/>
  <c r="Z103" i="90"/>
  <c r="Y103" i="90"/>
  <c r="V103" i="90"/>
  <c r="T103" i="90"/>
  <c r="R103" i="90"/>
  <c r="P103" i="90"/>
  <c r="N103" i="90"/>
  <c r="L103" i="90"/>
  <c r="J103" i="90"/>
  <c r="H103" i="90"/>
  <c r="F103" i="90"/>
  <c r="Z47" i="90"/>
  <c r="Y47" i="90"/>
  <c r="V47" i="90"/>
  <c r="T47" i="90"/>
  <c r="R47" i="90"/>
  <c r="P47" i="90"/>
  <c r="N47" i="90"/>
  <c r="L47" i="90"/>
  <c r="J47" i="90"/>
  <c r="H47" i="90"/>
  <c r="F47" i="90"/>
  <c r="Z70" i="90"/>
  <c r="Y70" i="90"/>
  <c r="V70" i="90"/>
  <c r="T70" i="90"/>
  <c r="R70" i="90"/>
  <c r="P70" i="90"/>
  <c r="N70" i="90"/>
  <c r="L70" i="90"/>
  <c r="J70" i="90"/>
  <c r="H70" i="90"/>
  <c r="F70" i="90"/>
  <c r="Z145" i="90"/>
  <c r="Y145" i="90"/>
  <c r="V145" i="90"/>
  <c r="T145" i="90"/>
  <c r="R145" i="90"/>
  <c r="P145" i="90"/>
  <c r="N145" i="90"/>
  <c r="L145" i="90"/>
  <c r="J145" i="90"/>
  <c r="H145" i="90"/>
  <c r="F145" i="90"/>
  <c r="Z128" i="90"/>
  <c r="Y128" i="90"/>
  <c r="V128" i="90"/>
  <c r="T128" i="90"/>
  <c r="R128" i="90"/>
  <c r="P128" i="90"/>
  <c r="N128" i="90"/>
  <c r="L128" i="90"/>
  <c r="J128" i="90"/>
  <c r="H128" i="90"/>
  <c r="F128" i="90"/>
  <c r="Z127" i="90"/>
  <c r="Y127" i="90"/>
  <c r="V127" i="90"/>
  <c r="T127" i="90"/>
  <c r="R127" i="90"/>
  <c r="P127" i="90"/>
  <c r="N127" i="90"/>
  <c r="L127" i="90"/>
  <c r="J127" i="90"/>
  <c r="H127" i="90"/>
  <c r="F127" i="90"/>
  <c r="Z126" i="90"/>
  <c r="Y126" i="90"/>
  <c r="V126" i="90"/>
  <c r="T126" i="90"/>
  <c r="R126" i="90"/>
  <c r="P126" i="90"/>
  <c r="N126" i="90"/>
  <c r="L126" i="90"/>
  <c r="J126" i="90"/>
  <c r="H126" i="90"/>
  <c r="F126" i="90"/>
  <c r="Z144" i="90"/>
  <c r="Y144" i="90"/>
  <c r="V144" i="90"/>
  <c r="T144" i="90"/>
  <c r="R144" i="90"/>
  <c r="P144" i="90"/>
  <c r="N144" i="90"/>
  <c r="L144" i="90"/>
  <c r="J144" i="90"/>
  <c r="H144" i="90"/>
  <c r="F144" i="90"/>
  <c r="Z57" i="90"/>
  <c r="Y57" i="90"/>
  <c r="V57" i="90"/>
  <c r="T57" i="90"/>
  <c r="R57" i="90"/>
  <c r="P57" i="90"/>
  <c r="N57" i="90"/>
  <c r="L57" i="90"/>
  <c r="J57" i="90"/>
  <c r="H57" i="90"/>
  <c r="F57" i="90"/>
  <c r="Z143" i="90"/>
  <c r="Y143" i="90"/>
  <c r="V143" i="90"/>
  <c r="T143" i="90"/>
  <c r="R143" i="90"/>
  <c r="P143" i="90"/>
  <c r="N143" i="90"/>
  <c r="L143" i="90"/>
  <c r="J143" i="90"/>
  <c r="H143" i="90"/>
  <c r="F143" i="90"/>
  <c r="Z17" i="90"/>
  <c r="Y17" i="90"/>
  <c r="V17" i="90"/>
  <c r="T17" i="90"/>
  <c r="R17" i="90"/>
  <c r="P17" i="90"/>
  <c r="N17" i="90"/>
  <c r="L17" i="90"/>
  <c r="J17" i="90"/>
  <c r="H17" i="90"/>
  <c r="F17" i="90"/>
  <c r="Z95" i="90"/>
  <c r="Y95" i="90"/>
  <c r="V95" i="90"/>
  <c r="T95" i="90"/>
  <c r="R95" i="90"/>
  <c r="P95" i="90"/>
  <c r="N95" i="90"/>
  <c r="L95" i="90"/>
  <c r="J95" i="90"/>
  <c r="H95" i="90"/>
  <c r="F95" i="90"/>
  <c r="Z92" i="90"/>
  <c r="Y92" i="90"/>
  <c r="V92" i="90"/>
  <c r="T92" i="90"/>
  <c r="R92" i="90"/>
  <c r="P92" i="90"/>
  <c r="N92" i="90"/>
  <c r="L92" i="90"/>
  <c r="J92" i="90"/>
  <c r="H92" i="90"/>
  <c r="F92" i="90"/>
  <c r="Z35" i="90"/>
  <c r="Y35" i="90"/>
  <c r="V35" i="90"/>
  <c r="T35" i="90"/>
  <c r="R35" i="90"/>
  <c r="P35" i="90"/>
  <c r="N35" i="90"/>
  <c r="L35" i="90"/>
  <c r="J35" i="90"/>
  <c r="H35" i="90"/>
  <c r="F35" i="90"/>
  <c r="Z125" i="90"/>
  <c r="Y125" i="90"/>
  <c r="V125" i="90"/>
  <c r="T125" i="90"/>
  <c r="R125" i="90"/>
  <c r="P125" i="90"/>
  <c r="N125" i="90"/>
  <c r="L125" i="90"/>
  <c r="J125" i="90"/>
  <c r="H125" i="90"/>
  <c r="F125" i="90"/>
  <c r="Z25" i="90"/>
  <c r="Y25" i="90"/>
  <c r="V25" i="90"/>
  <c r="T25" i="90"/>
  <c r="R25" i="90"/>
  <c r="P25" i="90"/>
  <c r="N25" i="90"/>
  <c r="L25" i="90"/>
  <c r="J25" i="90"/>
  <c r="H25" i="90"/>
  <c r="F25" i="90"/>
  <c r="Z40" i="90"/>
  <c r="Y40" i="90"/>
  <c r="V40" i="90"/>
  <c r="T40" i="90"/>
  <c r="R40" i="90"/>
  <c r="P40" i="90"/>
  <c r="N40" i="90"/>
  <c r="L40" i="90"/>
  <c r="J40" i="90"/>
  <c r="H40" i="90"/>
  <c r="F40" i="90"/>
  <c r="Z102" i="90"/>
  <c r="Y102" i="90"/>
  <c r="V102" i="90"/>
  <c r="T102" i="90"/>
  <c r="R102" i="90"/>
  <c r="P102" i="90"/>
  <c r="N102" i="90"/>
  <c r="L102" i="90"/>
  <c r="J102" i="90"/>
  <c r="H102" i="90"/>
  <c r="F102" i="90"/>
  <c r="Z16" i="90"/>
  <c r="Y16" i="90"/>
  <c r="V16" i="90"/>
  <c r="T16" i="90"/>
  <c r="R16" i="90"/>
  <c r="P16" i="90"/>
  <c r="N16" i="90"/>
  <c r="L16" i="90"/>
  <c r="J16" i="90"/>
  <c r="H16" i="90"/>
  <c r="F16" i="90"/>
  <c r="Z124" i="90"/>
  <c r="Y124" i="90"/>
  <c r="V124" i="90"/>
  <c r="T124" i="90"/>
  <c r="R124" i="90"/>
  <c r="P124" i="90"/>
  <c r="N124" i="90"/>
  <c r="L124" i="90"/>
  <c r="J124" i="90"/>
  <c r="H124" i="90"/>
  <c r="F124" i="90"/>
  <c r="Z22" i="90"/>
  <c r="Y22" i="90"/>
  <c r="V22" i="90"/>
  <c r="T22" i="90"/>
  <c r="R22" i="90"/>
  <c r="P22" i="90"/>
  <c r="N22" i="90"/>
  <c r="L22" i="90"/>
  <c r="J22" i="90"/>
  <c r="H22" i="90"/>
  <c r="F22" i="90"/>
  <c r="Z50" i="90"/>
  <c r="Y50" i="90"/>
  <c r="V50" i="90"/>
  <c r="T50" i="90"/>
  <c r="R50" i="90"/>
  <c r="P50" i="90"/>
  <c r="N50" i="90"/>
  <c r="L50" i="90"/>
  <c r="J50" i="90"/>
  <c r="H50" i="90"/>
  <c r="F50" i="90"/>
  <c r="Z87" i="90"/>
  <c r="Y87" i="90"/>
  <c r="V87" i="90"/>
  <c r="T87" i="90"/>
  <c r="R87" i="90"/>
  <c r="P87" i="90"/>
  <c r="N87" i="90"/>
  <c r="L87" i="90"/>
  <c r="J87" i="90"/>
  <c r="H87" i="90"/>
  <c r="F87" i="90"/>
  <c r="Z26" i="90"/>
  <c r="Y26" i="90"/>
  <c r="V26" i="90"/>
  <c r="T26" i="90"/>
  <c r="R26" i="90"/>
  <c r="P26" i="90"/>
  <c r="N26" i="90"/>
  <c r="L26" i="90"/>
  <c r="J26" i="90"/>
  <c r="H26" i="90"/>
  <c r="F26" i="90"/>
  <c r="Z110" i="90"/>
  <c r="Y110" i="90"/>
  <c r="V110" i="90"/>
  <c r="T110" i="90"/>
  <c r="R110" i="90"/>
  <c r="P110" i="90"/>
  <c r="N110" i="90"/>
  <c r="L110" i="90"/>
  <c r="J110" i="90"/>
  <c r="H110" i="90"/>
  <c r="F110" i="90"/>
  <c r="Z46" i="90"/>
  <c r="Y46" i="90"/>
  <c r="V46" i="90"/>
  <c r="T46" i="90"/>
  <c r="R46" i="90"/>
  <c r="P46" i="90"/>
  <c r="N46" i="90"/>
  <c r="L46" i="90"/>
  <c r="J46" i="90"/>
  <c r="H46" i="90"/>
  <c r="F46" i="90"/>
  <c r="Z37" i="90"/>
  <c r="Y37" i="90"/>
  <c r="V37" i="90"/>
  <c r="T37" i="90"/>
  <c r="R37" i="90"/>
  <c r="P37" i="90"/>
  <c r="N37" i="90"/>
  <c r="L37" i="90"/>
  <c r="J37" i="90"/>
  <c r="H37" i="90"/>
  <c r="F37" i="90"/>
  <c r="Z54" i="90"/>
  <c r="Y54" i="90"/>
  <c r="V54" i="90"/>
  <c r="T54" i="90"/>
  <c r="R54" i="90"/>
  <c r="P54" i="90"/>
  <c r="N54" i="90"/>
  <c r="L54" i="90"/>
  <c r="J54" i="90"/>
  <c r="H54" i="90"/>
  <c r="F54" i="90"/>
  <c r="Z24" i="90"/>
  <c r="Y24" i="90"/>
  <c r="V24" i="90"/>
  <c r="T24" i="90"/>
  <c r="R24" i="90"/>
  <c r="P24" i="90"/>
  <c r="N24" i="90"/>
  <c r="L24" i="90"/>
  <c r="J24" i="90"/>
  <c r="H24" i="90"/>
  <c r="F24" i="90"/>
  <c r="Z86" i="90"/>
  <c r="Y86" i="90"/>
  <c r="V86" i="90"/>
  <c r="T86" i="90"/>
  <c r="R86" i="90"/>
  <c r="P86" i="90"/>
  <c r="N86" i="90"/>
  <c r="L86" i="90"/>
  <c r="J86" i="90"/>
  <c r="H86" i="90"/>
  <c r="F86" i="90"/>
  <c r="Z7" i="90"/>
  <c r="Y7" i="90"/>
  <c r="V7" i="90"/>
  <c r="T7" i="90"/>
  <c r="R7" i="90"/>
  <c r="P7" i="90"/>
  <c r="N7" i="90"/>
  <c r="L7" i="90"/>
  <c r="J7" i="90"/>
  <c r="H7" i="90"/>
  <c r="F7" i="90"/>
  <c r="Z62" i="90"/>
  <c r="Y62" i="90"/>
  <c r="V62" i="90"/>
  <c r="T62" i="90"/>
  <c r="R62" i="90"/>
  <c r="P62" i="90"/>
  <c r="N62" i="90"/>
  <c r="L62" i="90"/>
  <c r="J62" i="90"/>
  <c r="H62" i="90"/>
  <c r="F62" i="90"/>
  <c r="Z123" i="90"/>
  <c r="Y123" i="90"/>
  <c r="V123" i="90"/>
  <c r="T123" i="90"/>
  <c r="R123" i="90"/>
  <c r="P123" i="90"/>
  <c r="N123" i="90"/>
  <c r="L123" i="90"/>
  <c r="J123" i="90"/>
  <c r="H123" i="90"/>
  <c r="F123" i="90"/>
  <c r="Z18" i="90"/>
  <c r="Y18" i="90"/>
  <c r="V18" i="90"/>
  <c r="T18" i="90"/>
  <c r="R18" i="90"/>
  <c r="P18" i="90"/>
  <c r="N18" i="90"/>
  <c r="L18" i="90"/>
  <c r="J18" i="90"/>
  <c r="H18" i="90"/>
  <c r="F18" i="90"/>
  <c r="Z19" i="89"/>
  <c r="Y19" i="89"/>
  <c r="V19" i="89"/>
  <c r="T19" i="89"/>
  <c r="R19" i="89"/>
  <c r="P19" i="89"/>
  <c r="N19" i="89"/>
  <c r="L19" i="89"/>
  <c r="J19" i="89"/>
  <c r="H19" i="89"/>
  <c r="F19" i="89"/>
  <c r="Z57" i="89"/>
  <c r="Y57" i="89"/>
  <c r="V57" i="89"/>
  <c r="T57" i="89"/>
  <c r="R57" i="89"/>
  <c r="P57" i="89"/>
  <c r="N57" i="89"/>
  <c r="L57" i="89"/>
  <c r="J57" i="89"/>
  <c r="H57" i="89"/>
  <c r="F57" i="89"/>
  <c r="Z53" i="89"/>
  <c r="Y53" i="89"/>
  <c r="V53" i="89"/>
  <c r="T53" i="89"/>
  <c r="R53" i="89"/>
  <c r="P53" i="89"/>
  <c r="N53" i="89"/>
  <c r="L53" i="89"/>
  <c r="J53" i="89"/>
  <c r="H53" i="89"/>
  <c r="F53" i="89"/>
  <c r="Z52" i="89"/>
  <c r="Y52" i="89"/>
  <c r="V52" i="89"/>
  <c r="T52" i="89"/>
  <c r="R52" i="89"/>
  <c r="P52" i="89"/>
  <c r="N52" i="89"/>
  <c r="L52" i="89"/>
  <c r="J52" i="89"/>
  <c r="H52" i="89"/>
  <c r="F52" i="89"/>
  <c r="Z56" i="89"/>
  <c r="Y56" i="89"/>
  <c r="V56" i="89"/>
  <c r="T56" i="89"/>
  <c r="R56" i="89"/>
  <c r="P56" i="89"/>
  <c r="N56" i="89"/>
  <c r="L56" i="89"/>
  <c r="J56" i="89"/>
  <c r="H56" i="89"/>
  <c r="F56" i="89"/>
  <c r="Z46" i="89"/>
  <c r="Y46" i="89"/>
  <c r="V46" i="89"/>
  <c r="T46" i="89"/>
  <c r="R46" i="89"/>
  <c r="P46" i="89"/>
  <c r="N46" i="89"/>
  <c r="L46" i="89"/>
  <c r="J46" i="89"/>
  <c r="H46" i="89"/>
  <c r="F46" i="89"/>
  <c r="Z11" i="89"/>
  <c r="Y11" i="89"/>
  <c r="V11" i="89"/>
  <c r="T11" i="89"/>
  <c r="R11" i="89"/>
  <c r="P11" i="89"/>
  <c r="N11" i="89"/>
  <c r="L11" i="89"/>
  <c r="J11" i="89"/>
  <c r="H11" i="89"/>
  <c r="F11" i="89"/>
  <c r="Z29" i="89"/>
  <c r="Y29" i="89"/>
  <c r="V29" i="89"/>
  <c r="T29" i="89"/>
  <c r="R29" i="89"/>
  <c r="P29" i="89"/>
  <c r="N29" i="89"/>
  <c r="L29" i="89"/>
  <c r="J29" i="89"/>
  <c r="H29" i="89"/>
  <c r="F29" i="89"/>
  <c r="Z22" i="89"/>
  <c r="Y22" i="89"/>
  <c r="V22" i="89"/>
  <c r="T22" i="89"/>
  <c r="R22" i="89"/>
  <c r="P22" i="89"/>
  <c r="N22" i="89"/>
  <c r="L22" i="89"/>
  <c r="J22" i="89"/>
  <c r="H22" i="89"/>
  <c r="F22" i="89"/>
  <c r="Z45" i="89"/>
  <c r="Y45" i="89"/>
  <c r="V45" i="89"/>
  <c r="T45" i="89"/>
  <c r="R45" i="89"/>
  <c r="P45" i="89"/>
  <c r="N45" i="89"/>
  <c r="L45" i="89"/>
  <c r="J45" i="89"/>
  <c r="H45" i="89"/>
  <c r="F45" i="89"/>
  <c r="Z41" i="89"/>
  <c r="Y41" i="89"/>
  <c r="V41" i="89"/>
  <c r="T41" i="89"/>
  <c r="R41" i="89"/>
  <c r="P41" i="89"/>
  <c r="N41" i="89"/>
  <c r="L41" i="89"/>
  <c r="J41" i="89"/>
  <c r="H41" i="89"/>
  <c r="F41" i="89"/>
  <c r="Z16" i="89"/>
  <c r="Y16" i="89"/>
  <c r="V16" i="89"/>
  <c r="T16" i="89"/>
  <c r="R16" i="89"/>
  <c r="P16" i="89"/>
  <c r="N16" i="89"/>
  <c r="L16" i="89"/>
  <c r="J16" i="89"/>
  <c r="H16" i="89"/>
  <c r="F16" i="89"/>
  <c r="Z28" i="89"/>
  <c r="Y28" i="89"/>
  <c r="V28" i="89"/>
  <c r="T28" i="89"/>
  <c r="R28" i="89"/>
  <c r="P28" i="89"/>
  <c r="N28" i="89"/>
  <c r="L28" i="89"/>
  <c r="J28" i="89"/>
  <c r="H28" i="89"/>
  <c r="F28" i="89"/>
  <c r="Z12" i="89"/>
  <c r="Y12" i="89"/>
  <c r="V12" i="89"/>
  <c r="T12" i="89"/>
  <c r="R12" i="89"/>
  <c r="P12" i="89"/>
  <c r="N12" i="89"/>
  <c r="L12" i="89"/>
  <c r="J12" i="89"/>
  <c r="H12" i="89"/>
  <c r="F12" i="89"/>
  <c r="Z44" i="89"/>
  <c r="Y44" i="89"/>
  <c r="V44" i="89"/>
  <c r="T44" i="89"/>
  <c r="R44" i="89"/>
  <c r="P44" i="89"/>
  <c r="N44" i="89"/>
  <c r="L44" i="89"/>
  <c r="J44" i="89"/>
  <c r="H44" i="89"/>
  <c r="F44" i="89"/>
  <c r="Z32" i="89"/>
  <c r="Y32" i="89"/>
  <c r="V32" i="89"/>
  <c r="T32" i="89"/>
  <c r="R32" i="89"/>
  <c r="P32" i="89"/>
  <c r="N32" i="89"/>
  <c r="L32" i="89"/>
  <c r="J32" i="89"/>
  <c r="H32" i="89"/>
  <c r="F32" i="89"/>
  <c r="Z55" i="89"/>
  <c r="Y55" i="89"/>
  <c r="V55" i="89"/>
  <c r="T55" i="89"/>
  <c r="R55" i="89"/>
  <c r="P55" i="89"/>
  <c r="N55" i="89"/>
  <c r="L55" i="89"/>
  <c r="J55" i="89"/>
  <c r="H55" i="89"/>
  <c r="F55" i="89"/>
  <c r="Z6" i="89"/>
  <c r="Y6" i="89"/>
  <c r="V6" i="89"/>
  <c r="T6" i="89"/>
  <c r="R6" i="89"/>
  <c r="P6" i="89"/>
  <c r="N6" i="89"/>
  <c r="L6" i="89"/>
  <c r="J6" i="89"/>
  <c r="H6" i="89"/>
  <c r="F6" i="89"/>
  <c r="Z17" i="89"/>
  <c r="Y17" i="89"/>
  <c r="V17" i="89"/>
  <c r="T17" i="89"/>
  <c r="R17" i="89"/>
  <c r="P17" i="89"/>
  <c r="N17" i="89"/>
  <c r="L17" i="89"/>
  <c r="J17" i="89"/>
  <c r="H17" i="89"/>
  <c r="F17" i="89"/>
  <c r="Z25" i="89"/>
  <c r="Y25" i="89"/>
  <c r="V25" i="89"/>
  <c r="T25" i="89"/>
  <c r="R25" i="89"/>
  <c r="P25" i="89"/>
  <c r="N25" i="89"/>
  <c r="L25" i="89"/>
  <c r="J25" i="89"/>
  <c r="H25" i="89"/>
  <c r="F25" i="89"/>
  <c r="Z34" i="89"/>
  <c r="Y34" i="89"/>
  <c r="V34" i="89"/>
  <c r="T34" i="89"/>
  <c r="R34" i="89"/>
  <c r="P34" i="89"/>
  <c r="N34" i="89"/>
  <c r="L34" i="89"/>
  <c r="J34" i="89"/>
  <c r="H34" i="89"/>
  <c r="F34" i="89"/>
  <c r="Z10" i="89"/>
  <c r="Y10" i="89"/>
  <c r="V10" i="89"/>
  <c r="T10" i="89"/>
  <c r="R10" i="89"/>
  <c r="P10" i="89"/>
  <c r="N10" i="89"/>
  <c r="L10" i="89"/>
  <c r="J10" i="89"/>
  <c r="H10" i="89"/>
  <c r="F10" i="89"/>
  <c r="Z14" i="89"/>
  <c r="Y14" i="89"/>
  <c r="V14" i="89"/>
  <c r="T14" i="89"/>
  <c r="R14" i="89"/>
  <c r="P14" i="89"/>
  <c r="N14" i="89"/>
  <c r="L14" i="89"/>
  <c r="J14" i="89"/>
  <c r="H14" i="89"/>
  <c r="F14" i="89"/>
  <c r="Z21" i="89"/>
  <c r="Y21" i="89"/>
  <c r="V21" i="89"/>
  <c r="T21" i="89"/>
  <c r="R21" i="89"/>
  <c r="P21" i="89"/>
  <c r="N21" i="89"/>
  <c r="L21" i="89"/>
  <c r="J21" i="89"/>
  <c r="H21" i="89"/>
  <c r="F21" i="89"/>
  <c r="Z51" i="89"/>
  <c r="Y51" i="89"/>
  <c r="V51" i="89"/>
  <c r="T51" i="89"/>
  <c r="R51" i="89"/>
  <c r="P51" i="89"/>
  <c r="N51" i="89"/>
  <c r="L51" i="89"/>
  <c r="J51" i="89"/>
  <c r="H51" i="89"/>
  <c r="F51" i="89"/>
  <c r="Z50" i="89"/>
  <c r="Y50" i="89"/>
  <c r="V50" i="89"/>
  <c r="T50" i="89"/>
  <c r="R50" i="89"/>
  <c r="P50" i="89"/>
  <c r="N50" i="89"/>
  <c r="L50" i="89"/>
  <c r="J50" i="89"/>
  <c r="H50" i="89"/>
  <c r="F50" i="89"/>
  <c r="Z31" i="89"/>
  <c r="Y31" i="89"/>
  <c r="V31" i="89"/>
  <c r="T31" i="89"/>
  <c r="R31" i="89"/>
  <c r="P31" i="89"/>
  <c r="N31" i="89"/>
  <c r="L31" i="89"/>
  <c r="J31" i="89"/>
  <c r="H31" i="89"/>
  <c r="F31" i="89"/>
  <c r="Z43" i="89"/>
  <c r="Y43" i="89"/>
  <c r="V43" i="89"/>
  <c r="T43" i="89"/>
  <c r="R43" i="89"/>
  <c r="P43" i="89"/>
  <c r="N43" i="89"/>
  <c r="L43" i="89"/>
  <c r="J43" i="89"/>
  <c r="H43" i="89"/>
  <c r="F43" i="89"/>
  <c r="Z13" i="89"/>
  <c r="Y13" i="89"/>
  <c r="V13" i="89"/>
  <c r="T13" i="89"/>
  <c r="R13" i="89"/>
  <c r="P13" i="89"/>
  <c r="N13" i="89"/>
  <c r="L13" i="89"/>
  <c r="J13" i="89"/>
  <c r="H13" i="89"/>
  <c r="F13" i="89"/>
  <c r="Z7" i="89"/>
  <c r="Y7" i="89"/>
  <c r="V7" i="89"/>
  <c r="T7" i="89"/>
  <c r="R7" i="89"/>
  <c r="P7" i="89"/>
  <c r="N7" i="89"/>
  <c r="L7" i="89"/>
  <c r="J7" i="89"/>
  <c r="H7" i="89"/>
  <c r="F7" i="89"/>
  <c r="Z30" i="89"/>
  <c r="Y30" i="89"/>
  <c r="V30" i="89"/>
  <c r="T30" i="89"/>
  <c r="R30" i="89"/>
  <c r="P30" i="89"/>
  <c r="N30" i="89"/>
  <c r="L30" i="89"/>
  <c r="J30" i="89"/>
  <c r="H30" i="89"/>
  <c r="F30" i="89"/>
  <c r="Z15" i="89"/>
  <c r="Y15" i="89"/>
  <c r="V15" i="89"/>
  <c r="T15" i="89"/>
  <c r="R15" i="89"/>
  <c r="P15" i="89"/>
  <c r="N15" i="89"/>
  <c r="L15" i="89"/>
  <c r="J15" i="89"/>
  <c r="H15" i="89"/>
  <c r="F15" i="89"/>
  <c r="Z40" i="89"/>
  <c r="Y40" i="89"/>
  <c r="V40" i="89"/>
  <c r="T40" i="89"/>
  <c r="R40" i="89"/>
  <c r="P40" i="89"/>
  <c r="N40" i="89"/>
  <c r="L40" i="89"/>
  <c r="J40" i="89"/>
  <c r="H40" i="89"/>
  <c r="F40" i="89"/>
  <c r="Z9" i="89"/>
  <c r="Y9" i="89"/>
  <c r="V9" i="89"/>
  <c r="T9" i="89"/>
  <c r="R9" i="89"/>
  <c r="P9" i="89"/>
  <c r="N9" i="89"/>
  <c r="L9" i="89"/>
  <c r="J9" i="89"/>
  <c r="H9" i="89"/>
  <c r="F9" i="89"/>
  <c r="Z49" i="89"/>
  <c r="Y49" i="89"/>
  <c r="V49" i="89"/>
  <c r="T49" i="89"/>
  <c r="R49" i="89"/>
  <c r="P49" i="89"/>
  <c r="N49" i="89"/>
  <c r="L49" i="89"/>
  <c r="J49" i="89"/>
  <c r="H49" i="89"/>
  <c r="F49" i="89"/>
  <c r="Z27" i="89"/>
  <c r="Y27" i="89"/>
  <c r="V27" i="89"/>
  <c r="T27" i="89"/>
  <c r="R27" i="89"/>
  <c r="P27" i="89"/>
  <c r="N27" i="89"/>
  <c r="L27" i="89"/>
  <c r="J27" i="89"/>
  <c r="H27" i="89"/>
  <c r="F27" i="89"/>
  <c r="Z54" i="89"/>
  <c r="Y54" i="89"/>
  <c r="V54" i="89"/>
  <c r="T54" i="89"/>
  <c r="R54" i="89"/>
  <c r="P54" i="89"/>
  <c r="N54" i="89"/>
  <c r="L54" i="89"/>
  <c r="J54" i="89"/>
  <c r="H54" i="89"/>
  <c r="F54" i="89"/>
  <c r="Z37" i="89"/>
  <c r="Y37" i="89"/>
  <c r="V37" i="89"/>
  <c r="T37" i="89"/>
  <c r="R37" i="89"/>
  <c r="P37" i="89"/>
  <c r="N37" i="89"/>
  <c r="L37" i="89"/>
  <c r="J37" i="89"/>
  <c r="H37" i="89"/>
  <c r="F37" i="89"/>
  <c r="Z20" i="89"/>
  <c r="Y20" i="89"/>
  <c r="V20" i="89"/>
  <c r="T20" i="89"/>
  <c r="R20" i="89"/>
  <c r="P20" i="89"/>
  <c r="N20" i="89"/>
  <c r="L20" i="89"/>
  <c r="J20" i="89"/>
  <c r="H20" i="89"/>
  <c r="F20" i="89"/>
  <c r="Z8" i="89"/>
  <c r="Y8" i="89"/>
  <c r="V8" i="89"/>
  <c r="T8" i="89"/>
  <c r="R8" i="89"/>
  <c r="P8" i="89"/>
  <c r="N8" i="89"/>
  <c r="L8" i="89"/>
  <c r="J8" i="89"/>
  <c r="H8" i="89"/>
  <c r="F8" i="89"/>
  <c r="Z24" i="89"/>
  <c r="Y24" i="89"/>
  <c r="V24" i="89"/>
  <c r="T24" i="89"/>
  <c r="R24" i="89"/>
  <c r="P24" i="89"/>
  <c r="N24" i="89"/>
  <c r="L24" i="89"/>
  <c r="J24" i="89"/>
  <c r="H24" i="89"/>
  <c r="F24" i="89"/>
  <c r="Z39" i="89"/>
  <c r="Y39" i="89"/>
  <c r="V39" i="89"/>
  <c r="T39" i="89"/>
  <c r="R39" i="89"/>
  <c r="P39" i="89"/>
  <c r="N39" i="89"/>
  <c r="L39" i="89"/>
  <c r="J39" i="89"/>
  <c r="H39" i="89"/>
  <c r="F39" i="89"/>
  <c r="Z18" i="89"/>
  <c r="Y18" i="89"/>
  <c r="V18" i="89"/>
  <c r="T18" i="89"/>
  <c r="R18" i="89"/>
  <c r="P18" i="89"/>
  <c r="N18" i="89"/>
  <c r="L18" i="89"/>
  <c r="J18" i="89"/>
  <c r="H18" i="89"/>
  <c r="F18" i="89"/>
  <c r="Z36" i="89"/>
  <c r="Y36" i="89"/>
  <c r="V36" i="89"/>
  <c r="T36" i="89"/>
  <c r="R36" i="89"/>
  <c r="P36" i="89"/>
  <c r="N36" i="89"/>
  <c r="L36" i="89"/>
  <c r="J36" i="89"/>
  <c r="H36" i="89"/>
  <c r="F36" i="89"/>
  <c r="Z48" i="89"/>
  <c r="Y48" i="89"/>
  <c r="V48" i="89"/>
  <c r="T48" i="89"/>
  <c r="R48" i="89"/>
  <c r="P48" i="89"/>
  <c r="N48" i="89"/>
  <c r="L48" i="89"/>
  <c r="J48" i="89"/>
  <c r="H48" i="89"/>
  <c r="F48" i="89"/>
  <c r="Z38" i="89"/>
  <c r="Y38" i="89"/>
  <c r="V38" i="89"/>
  <c r="T38" i="89"/>
  <c r="R38" i="89"/>
  <c r="P38" i="89"/>
  <c r="N38" i="89"/>
  <c r="L38" i="89"/>
  <c r="J38" i="89"/>
  <c r="H38" i="89"/>
  <c r="F38" i="89"/>
  <c r="Z33" i="89"/>
  <c r="Y33" i="89"/>
  <c r="V33" i="89"/>
  <c r="T33" i="89"/>
  <c r="R33" i="89"/>
  <c r="P33" i="89"/>
  <c r="N33" i="89"/>
  <c r="L33" i="89"/>
  <c r="J33" i="89"/>
  <c r="H33" i="89"/>
  <c r="F33" i="89"/>
  <c r="Z42" i="89"/>
  <c r="Y42" i="89"/>
  <c r="V42" i="89"/>
  <c r="T42" i="89"/>
  <c r="R42" i="89"/>
  <c r="P42" i="89"/>
  <c r="N42" i="89"/>
  <c r="L42" i="89"/>
  <c r="J42" i="89"/>
  <c r="H42" i="89"/>
  <c r="F42" i="89"/>
  <c r="Z47" i="89"/>
  <c r="Y47" i="89"/>
  <c r="V47" i="89"/>
  <c r="T47" i="89"/>
  <c r="R47" i="89"/>
  <c r="P47" i="89"/>
  <c r="N47" i="89"/>
  <c r="L47" i="89"/>
  <c r="J47" i="89"/>
  <c r="H47" i="89"/>
  <c r="F47" i="89"/>
  <c r="Z26" i="89"/>
  <c r="Y26" i="89"/>
  <c r="V26" i="89"/>
  <c r="T26" i="89"/>
  <c r="R26" i="89"/>
  <c r="P26" i="89"/>
  <c r="N26" i="89"/>
  <c r="L26" i="89"/>
  <c r="J26" i="89"/>
  <c r="H26" i="89"/>
  <c r="F26" i="89"/>
  <c r="Z35" i="89"/>
  <c r="Y35" i="89"/>
  <c r="V35" i="89"/>
  <c r="T35" i="89"/>
  <c r="R35" i="89"/>
  <c r="P35" i="89"/>
  <c r="N35" i="89"/>
  <c r="L35" i="89"/>
  <c r="J35" i="89"/>
  <c r="H35" i="89"/>
  <c r="F35" i="89"/>
  <c r="Z23" i="89"/>
  <c r="Y23" i="89"/>
  <c r="V23" i="89"/>
  <c r="T23" i="89"/>
  <c r="R23" i="89"/>
  <c r="P23" i="89"/>
  <c r="N23" i="89"/>
  <c r="L23" i="89"/>
  <c r="J23" i="89"/>
  <c r="H23" i="89"/>
  <c r="F23" i="89"/>
  <c r="Z170" i="88"/>
  <c r="Y170" i="88"/>
  <c r="V170" i="88"/>
  <c r="T170" i="88"/>
  <c r="R170" i="88"/>
  <c r="P170" i="88"/>
  <c r="N170" i="88"/>
  <c r="L170" i="88"/>
  <c r="J170" i="88"/>
  <c r="H170" i="88"/>
  <c r="F170" i="88"/>
  <c r="Z208" i="88"/>
  <c r="Y208" i="88"/>
  <c r="V208" i="88"/>
  <c r="T208" i="88"/>
  <c r="R208" i="88"/>
  <c r="P208" i="88"/>
  <c r="N208" i="88"/>
  <c r="L208" i="88"/>
  <c r="J208" i="88"/>
  <c r="H208" i="88"/>
  <c r="F208" i="88"/>
  <c r="Z231" i="88"/>
  <c r="Y231" i="88"/>
  <c r="V231" i="88"/>
  <c r="T231" i="88"/>
  <c r="R231" i="88"/>
  <c r="P231" i="88"/>
  <c r="N231" i="88"/>
  <c r="L231" i="88"/>
  <c r="J231" i="88"/>
  <c r="H231" i="88"/>
  <c r="F231" i="88"/>
  <c r="Z153" i="88"/>
  <c r="Y153" i="88"/>
  <c r="V153" i="88"/>
  <c r="T153" i="88"/>
  <c r="R153" i="88"/>
  <c r="P153" i="88"/>
  <c r="N153" i="88"/>
  <c r="L153" i="88"/>
  <c r="J153" i="88"/>
  <c r="H153" i="88"/>
  <c r="F153" i="88"/>
  <c r="Z230" i="88"/>
  <c r="Y230" i="88"/>
  <c r="V230" i="88"/>
  <c r="T230" i="88"/>
  <c r="R230" i="88"/>
  <c r="P230" i="88"/>
  <c r="N230" i="88"/>
  <c r="L230" i="88"/>
  <c r="J230" i="88"/>
  <c r="H230" i="88"/>
  <c r="F230" i="88"/>
  <c r="Z125" i="88"/>
  <c r="Y125" i="88"/>
  <c r="V125" i="88"/>
  <c r="T125" i="88"/>
  <c r="R125" i="88"/>
  <c r="P125" i="88"/>
  <c r="N125" i="88"/>
  <c r="L125" i="88"/>
  <c r="J125" i="88"/>
  <c r="H125" i="88"/>
  <c r="F125" i="88"/>
  <c r="Z229" i="88"/>
  <c r="Y229" i="88"/>
  <c r="V229" i="88"/>
  <c r="T229" i="88"/>
  <c r="R229" i="88"/>
  <c r="P229" i="88"/>
  <c r="N229" i="88"/>
  <c r="L229" i="88"/>
  <c r="J229" i="88"/>
  <c r="H229" i="88"/>
  <c r="F229" i="88"/>
  <c r="Z193" i="88"/>
  <c r="Y193" i="88"/>
  <c r="V193" i="88"/>
  <c r="T193" i="88"/>
  <c r="R193" i="88"/>
  <c r="P193" i="88"/>
  <c r="N193" i="88"/>
  <c r="L193" i="88"/>
  <c r="J193" i="88"/>
  <c r="H193" i="88"/>
  <c r="F193" i="88"/>
  <c r="Z30" i="88"/>
  <c r="Y30" i="88"/>
  <c r="V30" i="88"/>
  <c r="T30" i="88"/>
  <c r="R30" i="88"/>
  <c r="P30" i="88"/>
  <c r="N30" i="88"/>
  <c r="L30" i="88"/>
  <c r="J30" i="88"/>
  <c r="H30" i="88"/>
  <c r="F30" i="88"/>
  <c r="Z115" i="88"/>
  <c r="Y115" i="88"/>
  <c r="V115" i="88"/>
  <c r="T115" i="88"/>
  <c r="R115" i="88"/>
  <c r="P115" i="88"/>
  <c r="N115" i="88"/>
  <c r="L115" i="88"/>
  <c r="J115" i="88"/>
  <c r="H115" i="88"/>
  <c r="F115" i="88"/>
  <c r="Z152" i="88"/>
  <c r="Y152" i="88"/>
  <c r="V152" i="88"/>
  <c r="T152" i="88"/>
  <c r="R152" i="88"/>
  <c r="P152" i="88"/>
  <c r="N152" i="88"/>
  <c r="L152" i="88"/>
  <c r="J152" i="88"/>
  <c r="H152" i="88"/>
  <c r="F152" i="88"/>
  <c r="Z169" i="88"/>
  <c r="Y169" i="88"/>
  <c r="V169" i="88"/>
  <c r="T169" i="88"/>
  <c r="R169" i="88"/>
  <c r="P169" i="88"/>
  <c r="N169" i="88"/>
  <c r="L169" i="88"/>
  <c r="J169" i="88"/>
  <c r="H169" i="88"/>
  <c r="F169" i="88"/>
  <c r="Z33" i="88"/>
  <c r="Y33" i="88"/>
  <c r="V33" i="88"/>
  <c r="T33" i="88"/>
  <c r="R33" i="88"/>
  <c r="P33" i="88"/>
  <c r="N33" i="88"/>
  <c r="L33" i="88"/>
  <c r="J33" i="88"/>
  <c r="H33" i="88"/>
  <c r="F33" i="88"/>
  <c r="Z207" i="88"/>
  <c r="Y207" i="88"/>
  <c r="V207" i="88"/>
  <c r="T207" i="88"/>
  <c r="R207" i="88"/>
  <c r="P207" i="88"/>
  <c r="N207" i="88"/>
  <c r="L207" i="88"/>
  <c r="J207" i="88"/>
  <c r="H207" i="88"/>
  <c r="F207" i="88"/>
  <c r="Z137" i="88"/>
  <c r="Y137" i="88"/>
  <c r="V137" i="88"/>
  <c r="T137" i="88"/>
  <c r="R137" i="88"/>
  <c r="P137" i="88"/>
  <c r="N137" i="88"/>
  <c r="L137" i="88"/>
  <c r="J137" i="88"/>
  <c r="H137" i="88"/>
  <c r="F137" i="88"/>
  <c r="Z7" i="88"/>
  <c r="Y7" i="88"/>
  <c r="V7" i="88"/>
  <c r="T7" i="88"/>
  <c r="R7" i="88"/>
  <c r="P7" i="88"/>
  <c r="N7" i="88"/>
  <c r="L7" i="88"/>
  <c r="J7" i="88"/>
  <c r="H7" i="88"/>
  <c r="F7" i="88"/>
  <c r="Z155" i="88"/>
  <c r="Y155" i="88"/>
  <c r="V155" i="88"/>
  <c r="T155" i="88"/>
  <c r="R155" i="88"/>
  <c r="P155" i="88"/>
  <c r="N155" i="88"/>
  <c r="L155" i="88"/>
  <c r="J155" i="88"/>
  <c r="H155" i="88"/>
  <c r="F155" i="88"/>
  <c r="Z228" i="88"/>
  <c r="Y228" i="88"/>
  <c r="V228" i="88"/>
  <c r="T228" i="88"/>
  <c r="R228" i="88"/>
  <c r="P228" i="88"/>
  <c r="N228" i="88"/>
  <c r="L228" i="88"/>
  <c r="J228" i="88"/>
  <c r="H228" i="88"/>
  <c r="F228" i="88"/>
  <c r="Z67" i="88"/>
  <c r="Y67" i="88"/>
  <c r="V67" i="88"/>
  <c r="T67" i="88"/>
  <c r="R67" i="88"/>
  <c r="P67" i="88"/>
  <c r="N67" i="88"/>
  <c r="L67" i="88"/>
  <c r="J67" i="88"/>
  <c r="H67" i="88"/>
  <c r="F67" i="88"/>
  <c r="Z81" i="88"/>
  <c r="Y81" i="88"/>
  <c r="V81" i="88"/>
  <c r="T81" i="88"/>
  <c r="R81" i="88"/>
  <c r="P81" i="88"/>
  <c r="N81" i="88"/>
  <c r="L81" i="88"/>
  <c r="J81" i="88"/>
  <c r="H81" i="88"/>
  <c r="F81" i="88"/>
  <c r="Z66" i="88"/>
  <c r="Y66" i="88"/>
  <c r="V66" i="88"/>
  <c r="T66" i="88"/>
  <c r="R66" i="88"/>
  <c r="P66" i="88"/>
  <c r="N66" i="88"/>
  <c r="L66" i="88"/>
  <c r="J66" i="88"/>
  <c r="H66" i="88"/>
  <c r="F66" i="88"/>
  <c r="Z83" i="88"/>
  <c r="Y83" i="88"/>
  <c r="V83" i="88"/>
  <c r="T83" i="88"/>
  <c r="R83" i="88"/>
  <c r="P83" i="88"/>
  <c r="N83" i="88"/>
  <c r="L83" i="88"/>
  <c r="J83" i="88"/>
  <c r="H83" i="88"/>
  <c r="F83" i="88"/>
  <c r="Z127" i="88"/>
  <c r="Y127" i="88"/>
  <c r="V127" i="88"/>
  <c r="T127" i="88"/>
  <c r="R127" i="88"/>
  <c r="P127" i="88"/>
  <c r="N127" i="88"/>
  <c r="L127" i="88"/>
  <c r="J127" i="88"/>
  <c r="H127" i="88"/>
  <c r="F127" i="88"/>
  <c r="Z124" i="88"/>
  <c r="Y124" i="88"/>
  <c r="V124" i="88"/>
  <c r="T124" i="88"/>
  <c r="R124" i="88"/>
  <c r="P124" i="88"/>
  <c r="N124" i="88"/>
  <c r="L124" i="88"/>
  <c r="J124" i="88"/>
  <c r="H124" i="88"/>
  <c r="F124" i="88"/>
  <c r="Z130" i="88"/>
  <c r="Y130" i="88"/>
  <c r="V130" i="88"/>
  <c r="T130" i="88"/>
  <c r="R130" i="88"/>
  <c r="P130" i="88"/>
  <c r="N130" i="88"/>
  <c r="L130" i="88"/>
  <c r="J130" i="88"/>
  <c r="H130" i="88"/>
  <c r="F130" i="88"/>
  <c r="Z114" i="88"/>
  <c r="Y114" i="88"/>
  <c r="V114" i="88"/>
  <c r="T114" i="88"/>
  <c r="R114" i="88"/>
  <c r="P114" i="88"/>
  <c r="N114" i="88"/>
  <c r="L114" i="88"/>
  <c r="J114" i="88"/>
  <c r="H114" i="88"/>
  <c r="F114" i="88"/>
  <c r="Z206" i="88"/>
  <c r="Y206" i="88"/>
  <c r="V206" i="88"/>
  <c r="T206" i="88"/>
  <c r="R206" i="88"/>
  <c r="P206" i="88"/>
  <c r="N206" i="88"/>
  <c r="L206" i="88"/>
  <c r="J206" i="88"/>
  <c r="H206" i="88"/>
  <c r="F206" i="88"/>
  <c r="Z43" i="88"/>
  <c r="Y43" i="88"/>
  <c r="V43" i="88"/>
  <c r="T43" i="88"/>
  <c r="R43" i="88"/>
  <c r="P43" i="88"/>
  <c r="N43" i="88"/>
  <c r="L43" i="88"/>
  <c r="J43" i="88"/>
  <c r="H43" i="88"/>
  <c r="F43" i="88"/>
  <c r="Z103" i="88"/>
  <c r="Y103" i="88"/>
  <c r="V103" i="88"/>
  <c r="T103" i="88"/>
  <c r="R103" i="88"/>
  <c r="P103" i="88"/>
  <c r="N103" i="88"/>
  <c r="L103" i="88"/>
  <c r="J103" i="88"/>
  <c r="H103" i="88"/>
  <c r="F103" i="88"/>
  <c r="Z95" i="88"/>
  <c r="Y95" i="88"/>
  <c r="V95" i="88"/>
  <c r="T95" i="88"/>
  <c r="R95" i="88"/>
  <c r="P95" i="88"/>
  <c r="N95" i="88"/>
  <c r="L95" i="88"/>
  <c r="J95" i="88"/>
  <c r="H95" i="88"/>
  <c r="F95" i="88"/>
  <c r="Z80" i="88"/>
  <c r="Y80" i="88"/>
  <c r="V80" i="88"/>
  <c r="T80" i="88"/>
  <c r="R80" i="88"/>
  <c r="P80" i="88"/>
  <c r="N80" i="88"/>
  <c r="L80" i="88"/>
  <c r="J80" i="88"/>
  <c r="H80" i="88"/>
  <c r="F80" i="88"/>
  <c r="Z192" i="88"/>
  <c r="Y192" i="88"/>
  <c r="V192" i="88"/>
  <c r="T192" i="88"/>
  <c r="R192" i="88"/>
  <c r="P192" i="88"/>
  <c r="N192" i="88"/>
  <c r="L192" i="88"/>
  <c r="J192" i="88"/>
  <c r="H192" i="88"/>
  <c r="F192" i="88"/>
  <c r="Z129" i="88"/>
  <c r="Y129" i="88"/>
  <c r="V129" i="88"/>
  <c r="T129" i="88"/>
  <c r="R129" i="88"/>
  <c r="P129" i="88"/>
  <c r="N129" i="88"/>
  <c r="L129" i="88"/>
  <c r="J129" i="88"/>
  <c r="H129" i="88"/>
  <c r="F129" i="88"/>
  <c r="Z123" i="88"/>
  <c r="Y123" i="88"/>
  <c r="V123" i="88"/>
  <c r="T123" i="88"/>
  <c r="R123" i="88"/>
  <c r="P123" i="88"/>
  <c r="N123" i="88"/>
  <c r="L123" i="88"/>
  <c r="J123" i="88"/>
  <c r="H123" i="88"/>
  <c r="F123" i="88"/>
  <c r="Z227" i="88"/>
  <c r="Y227" i="88"/>
  <c r="V227" i="88"/>
  <c r="T227" i="88"/>
  <c r="R227" i="88"/>
  <c r="P227" i="88"/>
  <c r="N227" i="88"/>
  <c r="L227" i="88"/>
  <c r="J227" i="88"/>
  <c r="H227" i="88"/>
  <c r="F227" i="88"/>
  <c r="Z205" i="88"/>
  <c r="Y205" i="88"/>
  <c r="V205" i="88"/>
  <c r="T205" i="88"/>
  <c r="R205" i="88"/>
  <c r="P205" i="88"/>
  <c r="N205" i="88"/>
  <c r="L205" i="88"/>
  <c r="J205" i="88"/>
  <c r="H205" i="88"/>
  <c r="F205" i="88"/>
  <c r="Z146" i="88"/>
  <c r="Y146" i="88"/>
  <c r="V146" i="88"/>
  <c r="T146" i="88"/>
  <c r="R146" i="88"/>
  <c r="P146" i="88"/>
  <c r="N146" i="88"/>
  <c r="L146" i="88"/>
  <c r="J146" i="88"/>
  <c r="H146" i="88"/>
  <c r="F146" i="88"/>
  <c r="Z63" i="88"/>
  <c r="Y63" i="88"/>
  <c r="V63" i="88"/>
  <c r="T63" i="88"/>
  <c r="R63" i="88"/>
  <c r="P63" i="88"/>
  <c r="N63" i="88"/>
  <c r="L63" i="88"/>
  <c r="J63" i="88"/>
  <c r="H63" i="88"/>
  <c r="F63" i="88"/>
  <c r="Z226" i="88"/>
  <c r="Y226" i="88"/>
  <c r="V226" i="88"/>
  <c r="T226" i="88"/>
  <c r="R226" i="88"/>
  <c r="P226" i="88"/>
  <c r="N226" i="88"/>
  <c r="L226" i="88"/>
  <c r="J226" i="88"/>
  <c r="H226" i="88"/>
  <c r="F226" i="88"/>
  <c r="Z47" i="88"/>
  <c r="Y47" i="88"/>
  <c r="V47" i="88"/>
  <c r="T47" i="88"/>
  <c r="R47" i="88"/>
  <c r="P47" i="88"/>
  <c r="N47" i="88"/>
  <c r="L47" i="88"/>
  <c r="J47" i="88"/>
  <c r="H47" i="88"/>
  <c r="F47" i="88"/>
  <c r="Z92" i="88"/>
  <c r="Y92" i="88"/>
  <c r="V92" i="88"/>
  <c r="T92" i="88"/>
  <c r="R92" i="88"/>
  <c r="P92" i="88"/>
  <c r="N92" i="88"/>
  <c r="L92" i="88"/>
  <c r="J92" i="88"/>
  <c r="H92" i="88"/>
  <c r="F92" i="88"/>
  <c r="Z91" i="88"/>
  <c r="Y91" i="88"/>
  <c r="V91" i="88"/>
  <c r="T91" i="88"/>
  <c r="R91" i="88"/>
  <c r="P91" i="88"/>
  <c r="N91" i="88"/>
  <c r="L91" i="88"/>
  <c r="J91" i="88"/>
  <c r="H91" i="88"/>
  <c r="F91" i="88"/>
  <c r="Z140" i="88"/>
  <c r="Y140" i="88"/>
  <c r="V140" i="88"/>
  <c r="T140" i="88"/>
  <c r="R140" i="88"/>
  <c r="P140" i="88"/>
  <c r="N140" i="88"/>
  <c r="L140" i="88"/>
  <c r="J140" i="88"/>
  <c r="H140" i="88"/>
  <c r="F140" i="88"/>
  <c r="Z34" i="88"/>
  <c r="Y34" i="88"/>
  <c r="V34" i="88"/>
  <c r="T34" i="88"/>
  <c r="R34" i="88"/>
  <c r="P34" i="88"/>
  <c r="N34" i="88"/>
  <c r="L34" i="88"/>
  <c r="J34" i="88"/>
  <c r="H34" i="88"/>
  <c r="F34" i="88"/>
  <c r="Z191" i="88"/>
  <c r="Y191" i="88"/>
  <c r="V191" i="88"/>
  <c r="T191" i="88"/>
  <c r="R191" i="88"/>
  <c r="P191" i="88"/>
  <c r="N191" i="88"/>
  <c r="L191" i="88"/>
  <c r="J191" i="88"/>
  <c r="H191" i="88"/>
  <c r="F191" i="88"/>
  <c r="Z190" i="88"/>
  <c r="Y190" i="88"/>
  <c r="V190" i="88"/>
  <c r="T190" i="88"/>
  <c r="R190" i="88"/>
  <c r="P190" i="88"/>
  <c r="N190" i="88"/>
  <c r="L190" i="88"/>
  <c r="J190" i="88"/>
  <c r="H190" i="88"/>
  <c r="F190" i="88"/>
  <c r="Z178" i="88"/>
  <c r="Y178" i="88"/>
  <c r="V178" i="88"/>
  <c r="T178" i="88"/>
  <c r="R178" i="88"/>
  <c r="P178" i="88"/>
  <c r="N178" i="88"/>
  <c r="L178" i="88"/>
  <c r="J178" i="88"/>
  <c r="H178" i="88"/>
  <c r="F178" i="88"/>
  <c r="Z151" i="88"/>
  <c r="Y151" i="88"/>
  <c r="V151" i="88"/>
  <c r="T151" i="88"/>
  <c r="R151" i="88"/>
  <c r="P151" i="88"/>
  <c r="N151" i="88"/>
  <c r="L151" i="88"/>
  <c r="J151" i="88"/>
  <c r="H151" i="88"/>
  <c r="F151" i="88"/>
  <c r="Z79" i="88"/>
  <c r="Y79" i="88"/>
  <c r="V79" i="88"/>
  <c r="T79" i="88"/>
  <c r="R79" i="88"/>
  <c r="P79" i="88"/>
  <c r="N79" i="88"/>
  <c r="L79" i="88"/>
  <c r="J79" i="88"/>
  <c r="H79" i="88"/>
  <c r="F79" i="88"/>
  <c r="Z10" i="88"/>
  <c r="Y10" i="88"/>
  <c r="V10" i="88"/>
  <c r="T10" i="88"/>
  <c r="R10" i="88"/>
  <c r="P10" i="88"/>
  <c r="N10" i="88"/>
  <c r="L10" i="88"/>
  <c r="J10" i="88"/>
  <c r="H10" i="88"/>
  <c r="F10" i="88"/>
  <c r="Z109" i="88"/>
  <c r="Y109" i="88"/>
  <c r="V109" i="88"/>
  <c r="T109" i="88"/>
  <c r="R109" i="88"/>
  <c r="P109" i="88"/>
  <c r="N109" i="88"/>
  <c r="L109" i="88"/>
  <c r="J109" i="88"/>
  <c r="H109" i="88"/>
  <c r="F109" i="88"/>
  <c r="Z90" i="88"/>
  <c r="Y90" i="88"/>
  <c r="V90" i="88"/>
  <c r="T90" i="88"/>
  <c r="R90" i="88"/>
  <c r="P90" i="88"/>
  <c r="N90" i="88"/>
  <c r="L90" i="88"/>
  <c r="J90" i="88"/>
  <c r="H90" i="88"/>
  <c r="F90" i="88"/>
  <c r="Z31" i="88"/>
  <c r="Y31" i="88"/>
  <c r="V31" i="88"/>
  <c r="T31" i="88"/>
  <c r="R31" i="88"/>
  <c r="P31" i="88"/>
  <c r="N31" i="88"/>
  <c r="L31" i="88"/>
  <c r="J31" i="88"/>
  <c r="H31" i="88"/>
  <c r="F31" i="88"/>
  <c r="Z82" i="88"/>
  <c r="Y82" i="88"/>
  <c r="V82" i="88"/>
  <c r="T82" i="88"/>
  <c r="R82" i="88"/>
  <c r="P82" i="88"/>
  <c r="N82" i="88"/>
  <c r="L82" i="88"/>
  <c r="J82" i="88"/>
  <c r="H82" i="88"/>
  <c r="F82" i="88"/>
  <c r="Z113" i="88"/>
  <c r="Y113" i="88"/>
  <c r="V113" i="88"/>
  <c r="T113" i="88"/>
  <c r="R113" i="88"/>
  <c r="P113" i="88"/>
  <c r="N113" i="88"/>
  <c r="L113" i="88"/>
  <c r="J113" i="88"/>
  <c r="H113" i="88"/>
  <c r="F113" i="88"/>
  <c r="Z29" i="88"/>
  <c r="Y29" i="88"/>
  <c r="V29" i="88"/>
  <c r="T29" i="88"/>
  <c r="R29" i="88"/>
  <c r="P29" i="88"/>
  <c r="N29" i="88"/>
  <c r="L29" i="88"/>
  <c r="J29" i="88"/>
  <c r="H29" i="88"/>
  <c r="F29" i="88"/>
  <c r="Z168" i="88"/>
  <c r="Y168" i="88"/>
  <c r="V168" i="88"/>
  <c r="T168" i="88"/>
  <c r="R168" i="88"/>
  <c r="P168" i="88"/>
  <c r="N168" i="88"/>
  <c r="L168" i="88"/>
  <c r="J168" i="88"/>
  <c r="H168" i="88"/>
  <c r="F168" i="88"/>
  <c r="Z225" i="88"/>
  <c r="Y225" i="88"/>
  <c r="V225" i="88"/>
  <c r="T225" i="88"/>
  <c r="R225" i="88"/>
  <c r="P225" i="88"/>
  <c r="N225" i="88"/>
  <c r="L225" i="88"/>
  <c r="J225" i="88"/>
  <c r="H225" i="88"/>
  <c r="F225" i="88"/>
  <c r="Z145" i="88"/>
  <c r="Y145" i="88"/>
  <c r="V145" i="88"/>
  <c r="T145" i="88"/>
  <c r="R145" i="88"/>
  <c r="P145" i="88"/>
  <c r="N145" i="88"/>
  <c r="L145" i="88"/>
  <c r="J145" i="88"/>
  <c r="H145" i="88"/>
  <c r="F145" i="88"/>
  <c r="Z167" i="88"/>
  <c r="Y167" i="88"/>
  <c r="V167" i="88"/>
  <c r="T167" i="88"/>
  <c r="R167" i="88"/>
  <c r="P167" i="88"/>
  <c r="N167" i="88"/>
  <c r="L167" i="88"/>
  <c r="J167" i="88"/>
  <c r="H167" i="88"/>
  <c r="F167" i="88"/>
  <c r="Z144" i="88"/>
  <c r="Y144" i="88"/>
  <c r="V144" i="88"/>
  <c r="T144" i="88"/>
  <c r="R144" i="88"/>
  <c r="P144" i="88"/>
  <c r="N144" i="88"/>
  <c r="L144" i="88"/>
  <c r="J144" i="88"/>
  <c r="H144" i="88"/>
  <c r="F144" i="88"/>
  <c r="Z189" i="88"/>
  <c r="Y189" i="88"/>
  <c r="V189" i="88"/>
  <c r="T189" i="88"/>
  <c r="R189" i="88"/>
  <c r="P189" i="88"/>
  <c r="N189" i="88"/>
  <c r="L189" i="88"/>
  <c r="J189" i="88"/>
  <c r="H189" i="88"/>
  <c r="F189" i="88"/>
  <c r="Z224" i="88"/>
  <c r="Y224" i="88"/>
  <c r="V224" i="88"/>
  <c r="T224" i="88"/>
  <c r="R224" i="88"/>
  <c r="P224" i="88"/>
  <c r="N224" i="88"/>
  <c r="L224" i="88"/>
  <c r="J224" i="88"/>
  <c r="H224" i="88"/>
  <c r="F224" i="88"/>
  <c r="Z188" i="88"/>
  <c r="Y188" i="88"/>
  <c r="V188" i="88"/>
  <c r="T188" i="88"/>
  <c r="R188" i="88"/>
  <c r="P188" i="88"/>
  <c r="N188" i="88"/>
  <c r="L188" i="88"/>
  <c r="J188" i="88"/>
  <c r="H188" i="88"/>
  <c r="F188" i="88"/>
  <c r="Z122" i="88"/>
  <c r="Y122" i="88"/>
  <c r="V122" i="88"/>
  <c r="T122" i="88"/>
  <c r="R122" i="88"/>
  <c r="P122" i="88"/>
  <c r="N122" i="88"/>
  <c r="L122" i="88"/>
  <c r="J122" i="88"/>
  <c r="H122" i="88"/>
  <c r="F122" i="88"/>
  <c r="Z11" i="88"/>
  <c r="Y11" i="88"/>
  <c r="V11" i="88"/>
  <c r="T11" i="88"/>
  <c r="R11" i="88"/>
  <c r="P11" i="88"/>
  <c r="N11" i="88"/>
  <c r="L11" i="88"/>
  <c r="J11" i="88"/>
  <c r="H11" i="88"/>
  <c r="F11" i="88"/>
  <c r="Z108" i="88"/>
  <c r="Y108" i="88"/>
  <c r="V108" i="88"/>
  <c r="T108" i="88"/>
  <c r="R108" i="88"/>
  <c r="P108" i="88"/>
  <c r="N108" i="88"/>
  <c r="L108" i="88"/>
  <c r="J108" i="88"/>
  <c r="H108" i="88"/>
  <c r="F108" i="88"/>
  <c r="Z36" i="88"/>
  <c r="Y36" i="88"/>
  <c r="V36" i="88"/>
  <c r="T36" i="88"/>
  <c r="R36" i="88"/>
  <c r="P36" i="88"/>
  <c r="N36" i="88"/>
  <c r="L36" i="88"/>
  <c r="J36" i="88"/>
  <c r="H36" i="88"/>
  <c r="F36" i="88"/>
  <c r="Z57" i="88"/>
  <c r="Y57" i="88"/>
  <c r="V57" i="88"/>
  <c r="T57" i="88"/>
  <c r="R57" i="88"/>
  <c r="P57" i="88"/>
  <c r="N57" i="88"/>
  <c r="L57" i="88"/>
  <c r="J57" i="88"/>
  <c r="H57" i="88"/>
  <c r="F57" i="88"/>
  <c r="Z136" i="88"/>
  <c r="Y136" i="88"/>
  <c r="V136" i="88"/>
  <c r="T136" i="88"/>
  <c r="R136" i="88"/>
  <c r="P136" i="88"/>
  <c r="N136" i="88"/>
  <c r="L136" i="88"/>
  <c r="J136" i="88"/>
  <c r="H136" i="88"/>
  <c r="F136" i="88"/>
  <c r="Z74" i="88"/>
  <c r="Y74" i="88"/>
  <c r="V74" i="88"/>
  <c r="T74" i="88"/>
  <c r="R74" i="88"/>
  <c r="P74" i="88"/>
  <c r="N74" i="88"/>
  <c r="L74" i="88"/>
  <c r="J74" i="88"/>
  <c r="H74" i="88"/>
  <c r="F74" i="88"/>
  <c r="Z14" i="88"/>
  <c r="Y14" i="88"/>
  <c r="V14" i="88"/>
  <c r="T14" i="88"/>
  <c r="R14" i="88"/>
  <c r="P14" i="88"/>
  <c r="N14" i="88"/>
  <c r="L14" i="88"/>
  <c r="J14" i="88"/>
  <c r="H14" i="88"/>
  <c r="F14" i="88"/>
  <c r="Z204" i="88"/>
  <c r="Y204" i="88"/>
  <c r="V204" i="88"/>
  <c r="T204" i="88"/>
  <c r="R204" i="88"/>
  <c r="P204" i="88"/>
  <c r="N204" i="88"/>
  <c r="L204" i="88"/>
  <c r="J204" i="88"/>
  <c r="H204" i="88"/>
  <c r="F204" i="88"/>
  <c r="Z107" i="88"/>
  <c r="Y107" i="88"/>
  <c r="V107" i="88"/>
  <c r="T107" i="88"/>
  <c r="R107" i="88"/>
  <c r="P107" i="88"/>
  <c r="N107" i="88"/>
  <c r="L107" i="88"/>
  <c r="J107" i="88"/>
  <c r="H107" i="88"/>
  <c r="F107" i="88"/>
  <c r="Z177" i="88"/>
  <c r="Y177" i="88"/>
  <c r="V177" i="88"/>
  <c r="T177" i="88"/>
  <c r="R177" i="88"/>
  <c r="P177" i="88"/>
  <c r="N177" i="88"/>
  <c r="L177" i="88"/>
  <c r="J177" i="88"/>
  <c r="H177" i="88"/>
  <c r="F177" i="88"/>
  <c r="Z28" i="88"/>
  <c r="Y28" i="88"/>
  <c r="V28" i="88"/>
  <c r="T28" i="88"/>
  <c r="R28" i="88"/>
  <c r="P28" i="88"/>
  <c r="N28" i="88"/>
  <c r="L28" i="88"/>
  <c r="J28" i="88"/>
  <c r="H28" i="88"/>
  <c r="F28" i="88"/>
  <c r="Z101" i="88"/>
  <c r="Y101" i="88"/>
  <c r="V101" i="88"/>
  <c r="T101" i="88"/>
  <c r="R101" i="88"/>
  <c r="P101" i="88"/>
  <c r="N101" i="88"/>
  <c r="L101" i="88"/>
  <c r="J101" i="88"/>
  <c r="H101" i="88"/>
  <c r="F101" i="88"/>
  <c r="Z8" i="88"/>
  <c r="Y8" i="88"/>
  <c r="V8" i="88"/>
  <c r="T8" i="88"/>
  <c r="R8" i="88"/>
  <c r="P8" i="88"/>
  <c r="N8" i="88"/>
  <c r="L8" i="88"/>
  <c r="J8" i="88"/>
  <c r="H8" i="88"/>
  <c r="F8" i="88"/>
  <c r="Z71" i="88"/>
  <c r="Y71" i="88"/>
  <c r="V71" i="88"/>
  <c r="T71" i="88"/>
  <c r="R71" i="88"/>
  <c r="P71" i="88"/>
  <c r="N71" i="88"/>
  <c r="L71" i="88"/>
  <c r="J71" i="88"/>
  <c r="H71" i="88"/>
  <c r="F71" i="88"/>
  <c r="Z38" i="88"/>
  <c r="Y38" i="88"/>
  <c r="V38" i="88"/>
  <c r="T38" i="88"/>
  <c r="R38" i="88"/>
  <c r="P38" i="88"/>
  <c r="N38" i="88"/>
  <c r="L38" i="88"/>
  <c r="J38" i="88"/>
  <c r="H38" i="88"/>
  <c r="F38" i="88"/>
  <c r="Z89" i="88"/>
  <c r="Y89" i="88"/>
  <c r="V89" i="88"/>
  <c r="T89" i="88"/>
  <c r="R89" i="88"/>
  <c r="P89" i="88"/>
  <c r="N89" i="88"/>
  <c r="L89" i="88"/>
  <c r="J89" i="88"/>
  <c r="H89" i="88"/>
  <c r="F89" i="88"/>
  <c r="Z37" i="88"/>
  <c r="Y37" i="88"/>
  <c r="V37" i="88"/>
  <c r="T37" i="88"/>
  <c r="R37" i="88"/>
  <c r="P37" i="88"/>
  <c r="N37" i="88"/>
  <c r="L37" i="88"/>
  <c r="J37" i="88"/>
  <c r="H37" i="88"/>
  <c r="F37" i="88"/>
  <c r="Z223" i="88"/>
  <c r="Y223" i="88"/>
  <c r="V223" i="88"/>
  <c r="T223" i="88"/>
  <c r="R223" i="88"/>
  <c r="P223" i="88"/>
  <c r="N223" i="88"/>
  <c r="L223" i="88"/>
  <c r="J223" i="88"/>
  <c r="H223" i="88"/>
  <c r="F223" i="88"/>
  <c r="Z187" i="88"/>
  <c r="Y187" i="88"/>
  <c r="V187" i="88"/>
  <c r="T187" i="88"/>
  <c r="R187" i="88"/>
  <c r="P187" i="88"/>
  <c r="N187" i="88"/>
  <c r="L187" i="88"/>
  <c r="J187" i="88"/>
  <c r="H187" i="88"/>
  <c r="F187" i="88"/>
  <c r="Z73" i="88"/>
  <c r="Y73" i="88"/>
  <c r="V73" i="88"/>
  <c r="T73" i="88"/>
  <c r="R73" i="88"/>
  <c r="P73" i="88"/>
  <c r="N73" i="88"/>
  <c r="L73" i="88"/>
  <c r="J73" i="88"/>
  <c r="H73" i="88"/>
  <c r="F73" i="88"/>
  <c r="Z100" i="88"/>
  <c r="Y100" i="88"/>
  <c r="V100" i="88"/>
  <c r="T100" i="88"/>
  <c r="R100" i="88"/>
  <c r="P100" i="88"/>
  <c r="N100" i="88"/>
  <c r="L100" i="88"/>
  <c r="J100" i="88"/>
  <c r="H100" i="88"/>
  <c r="F100" i="88"/>
  <c r="Z203" i="88"/>
  <c r="Y203" i="88"/>
  <c r="V203" i="88"/>
  <c r="T203" i="88"/>
  <c r="R203" i="88"/>
  <c r="P203" i="88"/>
  <c r="N203" i="88"/>
  <c r="L203" i="88"/>
  <c r="J203" i="88"/>
  <c r="H203" i="88"/>
  <c r="F203" i="88"/>
  <c r="Z88" i="88"/>
  <c r="Y88" i="88"/>
  <c r="V88" i="88"/>
  <c r="T88" i="88"/>
  <c r="R88" i="88"/>
  <c r="P88" i="88"/>
  <c r="N88" i="88"/>
  <c r="L88" i="88"/>
  <c r="J88" i="88"/>
  <c r="H88" i="88"/>
  <c r="F88" i="88"/>
  <c r="Z87" i="88"/>
  <c r="Y87" i="88"/>
  <c r="V87" i="88"/>
  <c r="T87" i="88"/>
  <c r="R87" i="88"/>
  <c r="P87" i="88"/>
  <c r="N87" i="88"/>
  <c r="L87" i="88"/>
  <c r="J87" i="88"/>
  <c r="H87" i="88"/>
  <c r="F87" i="88"/>
  <c r="Z50" i="88"/>
  <c r="Y50" i="88"/>
  <c r="V50" i="88"/>
  <c r="T50" i="88"/>
  <c r="R50" i="88"/>
  <c r="P50" i="88"/>
  <c r="N50" i="88"/>
  <c r="L50" i="88"/>
  <c r="J50" i="88"/>
  <c r="H50" i="88"/>
  <c r="F50" i="88"/>
  <c r="Z186" i="88"/>
  <c r="Y186" i="88"/>
  <c r="V186" i="88"/>
  <c r="T186" i="88"/>
  <c r="R186" i="88"/>
  <c r="P186" i="88"/>
  <c r="N186" i="88"/>
  <c r="L186" i="88"/>
  <c r="J186" i="88"/>
  <c r="H186" i="88"/>
  <c r="F186" i="88"/>
  <c r="Z72" i="88"/>
  <c r="Y72" i="88"/>
  <c r="V72" i="88"/>
  <c r="T72" i="88"/>
  <c r="R72" i="88"/>
  <c r="P72" i="88"/>
  <c r="N72" i="88"/>
  <c r="L72" i="88"/>
  <c r="J72" i="88"/>
  <c r="H72" i="88"/>
  <c r="F72" i="88"/>
  <c r="Z19" i="88"/>
  <c r="Y19" i="88"/>
  <c r="V19" i="88"/>
  <c r="T19" i="88"/>
  <c r="R19" i="88"/>
  <c r="P19" i="88"/>
  <c r="N19" i="88"/>
  <c r="L19" i="88"/>
  <c r="J19" i="88"/>
  <c r="H19" i="88"/>
  <c r="F19" i="88"/>
  <c r="Z46" i="88"/>
  <c r="Y46" i="88"/>
  <c r="V46" i="88"/>
  <c r="T46" i="88"/>
  <c r="R46" i="88"/>
  <c r="P46" i="88"/>
  <c r="N46" i="88"/>
  <c r="L46" i="88"/>
  <c r="J46" i="88"/>
  <c r="H46" i="88"/>
  <c r="F46" i="88"/>
  <c r="Z222" i="88"/>
  <c r="Y222" i="88"/>
  <c r="V222" i="88"/>
  <c r="T222" i="88"/>
  <c r="R222" i="88"/>
  <c r="P222" i="88"/>
  <c r="N222" i="88"/>
  <c r="L222" i="88"/>
  <c r="J222" i="88"/>
  <c r="H222" i="88"/>
  <c r="F222" i="88"/>
  <c r="Z86" i="88"/>
  <c r="Y86" i="88"/>
  <c r="V86" i="88"/>
  <c r="T86" i="88"/>
  <c r="R86" i="88"/>
  <c r="P86" i="88"/>
  <c r="N86" i="88"/>
  <c r="L86" i="88"/>
  <c r="J86" i="88"/>
  <c r="H86" i="88"/>
  <c r="F86" i="88"/>
  <c r="Z75" i="88"/>
  <c r="Y75" i="88"/>
  <c r="V75" i="88"/>
  <c r="T75" i="88"/>
  <c r="R75" i="88"/>
  <c r="P75" i="88"/>
  <c r="N75" i="88"/>
  <c r="L75" i="88"/>
  <c r="J75" i="88"/>
  <c r="H75" i="88"/>
  <c r="F75" i="88"/>
  <c r="Z52" i="88"/>
  <c r="Y52" i="88"/>
  <c r="V52" i="88"/>
  <c r="T52" i="88"/>
  <c r="R52" i="88"/>
  <c r="P52" i="88"/>
  <c r="N52" i="88"/>
  <c r="L52" i="88"/>
  <c r="J52" i="88"/>
  <c r="H52" i="88"/>
  <c r="F52" i="88"/>
  <c r="Z154" i="88"/>
  <c r="Y154" i="88"/>
  <c r="V154" i="88"/>
  <c r="T154" i="88"/>
  <c r="R154" i="88"/>
  <c r="P154" i="88"/>
  <c r="N154" i="88"/>
  <c r="L154" i="88"/>
  <c r="J154" i="88"/>
  <c r="H154" i="88"/>
  <c r="F154" i="88"/>
  <c r="Z12" i="88"/>
  <c r="Y12" i="88"/>
  <c r="V12" i="88"/>
  <c r="T12" i="88"/>
  <c r="R12" i="88"/>
  <c r="P12" i="88"/>
  <c r="N12" i="88"/>
  <c r="L12" i="88"/>
  <c r="J12" i="88"/>
  <c r="H12" i="88"/>
  <c r="F12" i="88"/>
  <c r="Z53" i="88"/>
  <c r="Y53" i="88"/>
  <c r="V53" i="88"/>
  <c r="T53" i="88"/>
  <c r="R53" i="88"/>
  <c r="P53" i="88"/>
  <c r="N53" i="88"/>
  <c r="L53" i="88"/>
  <c r="J53" i="88"/>
  <c r="H53" i="88"/>
  <c r="F53" i="88"/>
  <c r="Z121" i="88"/>
  <c r="Y121" i="88"/>
  <c r="V121" i="88"/>
  <c r="T121" i="88"/>
  <c r="R121" i="88"/>
  <c r="P121" i="88"/>
  <c r="N121" i="88"/>
  <c r="L121" i="88"/>
  <c r="J121" i="88"/>
  <c r="H121" i="88"/>
  <c r="F121" i="88"/>
  <c r="Z45" i="88"/>
  <c r="Y45" i="88"/>
  <c r="V45" i="88"/>
  <c r="T45" i="88"/>
  <c r="R45" i="88"/>
  <c r="P45" i="88"/>
  <c r="N45" i="88"/>
  <c r="L45" i="88"/>
  <c r="J45" i="88"/>
  <c r="H45" i="88"/>
  <c r="F45" i="88"/>
  <c r="Z35" i="88"/>
  <c r="Y35" i="88"/>
  <c r="V35" i="88"/>
  <c r="T35" i="88"/>
  <c r="R35" i="88"/>
  <c r="P35" i="88"/>
  <c r="N35" i="88"/>
  <c r="L35" i="88"/>
  <c r="J35" i="88"/>
  <c r="H35" i="88"/>
  <c r="F35" i="88"/>
  <c r="Z55" i="88"/>
  <c r="Y55" i="88"/>
  <c r="V55" i="88"/>
  <c r="T55" i="88"/>
  <c r="R55" i="88"/>
  <c r="P55" i="88"/>
  <c r="N55" i="88"/>
  <c r="L55" i="88"/>
  <c r="J55" i="88"/>
  <c r="H55" i="88"/>
  <c r="F55" i="88"/>
  <c r="Z15" i="88"/>
  <c r="Y15" i="88"/>
  <c r="V15" i="88"/>
  <c r="T15" i="88"/>
  <c r="R15" i="88"/>
  <c r="P15" i="88"/>
  <c r="N15" i="88"/>
  <c r="L15" i="88"/>
  <c r="J15" i="88"/>
  <c r="H15" i="88"/>
  <c r="F15" i="88"/>
  <c r="Z9" i="88"/>
  <c r="Y9" i="88"/>
  <c r="V9" i="88"/>
  <c r="T9" i="88"/>
  <c r="R9" i="88"/>
  <c r="P9" i="88"/>
  <c r="N9" i="88"/>
  <c r="L9" i="88"/>
  <c r="J9" i="88"/>
  <c r="H9" i="88"/>
  <c r="F9" i="88"/>
  <c r="Z6" i="88"/>
  <c r="Y6" i="88"/>
  <c r="V6" i="88"/>
  <c r="T6" i="88"/>
  <c r="R6" i="88"/>
  <c r="P6" i="88"/>
  <c r="N6" i="88"/>
  <c r="L6" i="88"/>
  <c r="J6" i="88"/>
  <c r="H6" i="88"/>
  <c r="F6" i="88"/>
  <c r="Z135" i="88"/>
  <c r="Y135" i="88"/>
  <c r="V135" i="88"/>
  <c r="T135" i="88"/>
  <c r="R135" i="88"/>
  <c r="P135" i="88"/>
  <c r="N135" i="88"/>
  <c r="L135" i="88"/>
  <c r="J135" i="88"/>
  <c r="H135" i="88"/>
  <c r="F135" i="88"/>
  <c r="Z176" i="88"/>
  <c r="Y176" i="88"/>
  <c r="V176" i="88"/>
  <c r="T176" i="88"/>
  <c r="R176" i="88"/>
  <c r="P176" i="88"/>
  <c r="N176" i="88"/>
  <c r="L176" i="88"/>
  <c r="J176" i="88"/>
  <c r="H176" i="88"/>
  <c r="F176" i="88"/>
  <c r="Z221" i="88"/>
  <c r="Y221" i="88"/>
  <c r="V221" i="88"/>
  <c r="T221" i="88"/>
  <c r="R221" i="88"/>
  <c r="P221" i="88"/>
  <c r="N221" i="88"/>
  <c r="L221" i="88"/>
  <c r="J221" i="88"/>
  <c r="H221" i="88"/>
  <c r="F221" i="88"/>
  <c r="Z120" i="88"/>
  <c r="Y120" i="88"/>
  <c r="V120" i="88"/>
  <c r="T120" i="88"/>
  <c r="R120" i="88"/>
  <c r="P120" i="88"/>
  <c r="N120" i="88"/>
  <c r="L120" i="88"/>
  <c r="J120" i="88"/>
  <c r="H120" i="88"/>
  <c r="F120" i="88"/>
  <c r="Z143" i="88"/>
  <c r="Y143" i="88"/>
  <c r="V143" i="88"/>
  <c r="T143" i="88"/>
  <c r="R143" i="88"/>
  <c r="P143" i="88"/>
  <c r="N143" i="88"/>
  <c r="L143" i="88"/>
  <c r="J143" i="88"/>
  <c r="H143" i="88"/>
  <c r="F143" i="88"/>
  <c r="Z44" i="88"/>
  <c r="Y44" i="88"/>
  <c r="V44" i="88"/>
  <c r="T44" i="88"/>
  <c r="R44" i="88"/>
  <c r="P44" i="88"/>
  <c r="N44" i="88"/>
  <c r="L44" i="88"/>
  <c r="J44" i="88"/>
  <c r="H44" i="88"/>
  <c r="F44" i="88"/>
  <c r="Z99" i="88"/>
  <c r="Y99" i="88"/>
  <c r="V99" i="88"/>
  <c r="T99" i="88"/>
  <c r="R99" i="88"/>
  <c r="P99" i="88"/>
  <c r="N99" i="88"/>
  <c r="L99" i="88"/>
  <c r="J99" i="88"/>
  <c r="H99" i="88"/>
  <c r="F99" i="88"/>
  <c r="Z41" i="88"/>
  <c r="Y41" i="88"/>
  <c r="V41" i="88"/>
  <c r="T41" i="88"/>
  <c r="R41" i="88"/>
  <c r="P41" i="88"/>
  <c r="N41" i="88"/>
  <c r="L41" i="88"/>
  <c r="J41" i="88"/>
  <c r="H41" i="88"/>
  <c r="F41" i="88"/>
  <c r="Z70" i="88"/>
  <c r="Y70" i="88"/>
  <c r="V70" i="88"/>
  <c r="T70" i="88"/>
  <c r="R70" i="88"/>
  <c r="P70" i="88"/>
  <c r="N70" i="88"/>
  <c r="L70" i="88"/>
  <c r="J70" i="88"/>
  <c r="H70" i="88"/>
  <c r="F70" i="88"/>
  <c r="Z62" i="88"/>
  <c r="Y62" i="88"/>
  <c r="V62" i="88"/>
  <c r="T62" i="88"/>
  <c r="R62" i="88"/>
  <c r="P62" i="88"/>
  <c r="N62" i="88"/>
  <c r="L62" i="88"/>
  <c r="J62" i="88"/>
  <c r="H62" i="88"/>
  <c r="F62" i="88"/>
  <c r="Z202" i="88"/>
  <c r="Y202" i="88"/>
  <c r="V202" i="88"/>
  <c r="T202" i="88"/>
  <c r="R202" i="88"/>
  <c r="P202" i="88"/>
  <c r="N202" i="88"/>
  <c r="L202" i="88"/>
  <c r="J202" i="88"/>
  <c r="H202" i="88"/>
  <c r="F202" i="88"/>
  <c r="Z119" i="88"/>
  <c r="Y119" i="88"/>
  <c r="V119" i="88"/>
  <c r="T119" i="88"/>
  <c r="R119" i="88"/>
  <c r="P119" i="88"/>
  <c r="N119" i="88"/>
  <c r="L119" i="88"/>
  <c r="J119" i="88"/>
  <c r="H119" i="88"/>
  <c r="F119" i="88"/>
  <c r="Z166" i="88"/>
  <c r="Y166" i="88"/>
  <c r="V166" i="88"/>
  <c r="T166" i="88"/>
  <c r="R166" i="88"/>
  <c r="P166" i="88"/>
  <c r="N166" i="88"/>
  <c r="L166" i="88"/>
  <c r="J166" i="88"/>
  <c r="H166" i="88"/>
  <c r="F166" i="88"/>
  <c r="Z26" i="88"/>
  <c r="Y26" i="88"/>
  <c r="V26" i="88"/>
  <c r="T26" i="88"/>
  <c r="R26" i="88"/>
  <c r="P26" i="88"/>
  <c r="N26" i="88"/>
  <c r="L26" i="88"/>
  <c r="J26" i="88"/>
  <c r="H26" i="88"/>
  <c r="F26" i="88"/>
  <c r="Z85" i="88"/>
  <c r="Y85" i="88"/>
  <c r="V85" i="88"/>
  <c r="T85" i="88"/>
  <c r="R85" i="88"/>
  <c r="P85" i="88"/>
  <c r="N85" i="88"/>
  <c r="L85" i="88"/>
  <c r="J85" i="88"/>
  <c r="H85" i="88"/>
  <c r="F85" i="88"/>
  <c r="Z220" i="88"/>
  <c r="Y220" i="88"/>
  <c r="V220" i="88"/>
  <c r="T220" i="88"/>
  <c r="R220" i="88"/>
  <c r="P220" i="88"/>
  <c r="N220" i="88"/>
  <c r="L220" i="88"/>
  <c r="J220" i="88"/>
  <c r="H220" i="88"/>
  <c r="F220" i="88"/>
  <c r="Z219" i="88"/>
  <c r="Y219" i="88"/>
  <c r="V219" i="88"/>
  <c r="T219" i="88"/>
  <c r="R219" i="88"/>
  <c r="P219" i="88"/>
  <c r="N219" i="88"/>
  <c r="L219" i="88"/>
  <c r="J219" i="88"/>
  <c r="H219" i="88"/>
  <c r="F219" i="88"/>
  <c r="Z218" i="88"/>
  <c r="Y218" i="88"/>
  <c r="V218" i="88"/>
  <c r="T218" i="88"/>
  <c r="R218" i="88"/>
  <c r="P218" i="88"/>
  <c r="N218" i="88"/>
  <c r="L218" i="88"/>
  <c r="J218" i="88"/>
  <c r="H218" i="88"/>
  <c r="F218" i="88"/>
  <c r="Z201" i="88"/>
  <c r="Y201" i="88"/>
  <c r="V201" i="88"/>
  <c r="T201" i="88"/>
  <c r="R201" i="88"/>
  <c r="P201" i="88"/>
  <c r="N201" i="88"/>
  <c r="L201" i="88"/>
  <c r="J201" i="88"/>
  <c r="H201" i="88"/>
  <c r="F201" i="88"/>
  <c r="Z175" i="88"/>
  <c r="Y175" i="88"/>
  <c r="V175" i="88"/>
  <c r="T175" i="88"/>
  <c r="R175" i="88"/>
  <c r="P175" i="88"/>
  <c r="N175" i="88"/>
  <c r="L175" i="88"/>
  <c r="J175" i="88"/>
  <c r="H175" i="88"/>
  <c r="F175" i="88"/>
  <c r="Z217" i="88"/>
  <c r="Y217" i="88"/>
  <c r="V217" i="88"/>
  <c r="T217" i="88"/>
  <c r="R217" i="88"/>
  <c r="P217" i="88"/>
  <c r="N217" i="88"/>
  <c r="L217" i="88"/>
  <c r="J217" i="88"/>
  <c r="H217" i="88"/>
  <c r="F217" i="88"/>
  <c r="Z185" i="88"/>
  <c r="Y185" i="88"/>
  <c r="V185" i="88"/>
  <c r="T185" i="88"/>
  <c r="R185" i="88"/>
  <c r="P185" i="88"/>
  <c r="N185" i="88"/>
  <c r="L185" i="88"/>
  <c r="J185" i="88"/>
  <c r="H185" i="88"/>
  <c r="F185" i="88"/>
  <c r="Z216" i="88"/>
  <c r="Y216" i="88"/>
  <c r="V216" i="88"/>
  <c r="T216" i="88"/>
  <c r="R216" i="88"/>
  <c r="P216" i="88"/>
  <c r="N216" i="88"/>
  <c r="L216" i="88"/>
  <c r="J216" i="88"/>
  <c r="H216" i="88"/>
  <c r="F216" i="88"/>
  <c r="Z174" i="88"/>
  <c r="Y174" i="88"/>
  <c r="V174" i="88"/>
  <c r="T174" i="88"/>
  <c r="R174" i="88"/>
  <c r="P174" i="88"/>
  <c r="N174" i="88"/>
  <c r="L174" i="88"/>
  <c r="J174" i="88"/>
  <c r="H174" i="88"/>
  <c r="F174" i="88"/>
  <c r="Z58" i="88"/>
  <c r="Y58" i="88"/>
  <c r="V58" i="88"/>
  <c r="T58" i="88"/>
  <c r="R58" i="88"/>
  <c r="P58" i="88"/>
  <c r="N58" i="88"/>
  <c r="L58" i="88"/>
  <c r="J58" i="88"/>
  <c r="H58" i="88"/>
  <c r="F58" i="88"/>
  <c r="Z165" i="88"/>
  <c r="Y165" i="88"/>
  <c r="V165" i="88"/>
  <c r="T165" i="88"/>
  <c r="R165" i="88"/>
  <c r="P165" i="88"/>
  <c r="N165" i="88"/>
  <c r="L165" i="88"/>
  <c r="J165" i="88"/>
  <c r="H165" i="88"/>
  <c r="F165" i="88"/>
  <c r="Z173" i="88"/>
  <c r="Y173" i="88"/>
  <c r="V173" i="88"/>
  <c r="T173" i="88"/>
  <c r="R173" i="88"/>
  <c r="P173" i="88"/>
  <c r="N173" i="88"/>
  <c r="L173" i="88"/>
  <c r="J173" i="88"/>
  <c r="H173" i="88"/>
  <c r="F173" i="88"/>
  <c r="Z215" i="88"/>
  <c r="Y215" i="88"/>
  <c r="V215" i="88"/>
  <c r="T215" i="88"/>
  <c r="R215" i="88"/>
  <c r="P215" i="88"/>
  <c r="N215" i="88"/>
  <c r="L215" i="88"/>
  <c r="J215" i="88"/>
  <c r="H215" i="88"/>
  <c r="F215" i="88"/>
  <c r="Z23" i="88"/>
  <c r="Y23" i="88"/>
  <c r="V23" i="88"/>
  <c r="T23" i="88"/>
  <c r="R23" i="88"/>
  <c r="P23" i="88"/>
  <c r="N23" i="88"/>
  <c r="L23" i="88"/>
  <c r="J23" i="88"/>
  <c r="H23" i="88"/>
  <c r="F23" i="88"/>
  <c r="Z142" i="88"/>
  <c r="Y142" i="88"/>
  <c r="V142" i="88"/>
  <c r="T142" i="88"/>
  <c r="R142" i="88"/>
  <c r="P142" i="88"/>
  <c r="N142" i="88"/>
  <c r="L142" i="88"/>
  <c r="J142" i="88"/>
  <c r="H142" i="88"/>
  <c r="F142" i="88"/>
  <c r="Z118" i="88"/>
  <c r="Y118" i="88"/>
  <c r="V118" i="88"/>
  <c r="T118" i="88"/>
  <c r="R118" i="88"/>
  <c r="P118" i="88"/>
  <c r="N118" i="88"/>
  <c r="L118" i="88"/>
  <c r="J118" i="88"/>
  <c r="H118" i="88"/>
  <c r="F118" i="88"/>
  <c r="Z102" i="88"/>
  <c r="Y102" i="88"/>
  <c r="V102" i="88"/>
  <c r="T102" i="88"/>
  <c r="R102" i="88"/>
  <c r="P102" i="88"/>
  <c r="N102" i="88"/>
  <c r="L102" i="88"/>
  <c r="J102" i="88"/>
  <c r="H102" i="88"/>
  <c r="F102" i="88"/>
  <c r="Z214" i="88"/>
  <c r="Y214" i="88"/>
  <c r="V214" i="88"/>
  <c r="T214" i="88"/>
  <c r="R214" i="88"/>
  <c r="P214" i="88"/>
  <c r="N214" i="88"/>
  <c r="L214" i="88"/>
  <c r="J214" i="88"/>
  <c r="H214" i="88"/>
  <c r="F214" i="88"/>
  <c r="Z150" i="88"/>
  <c r="Y150" i="88"/>
  <c r="V150" i="88"/>
  <c r="T150" i="88"/>
  <c r="R150" i="88"/>
  <c r="P150" i="88"/>
  <c r="N150" i="88"/>
  <c r="L150" i="88"/>
  <c r="J150" i="88"/>
  <c r="H150" i="88"/>
  <c r="F150" i="88"/>
  <c r="Z112" i="88"/>
  <c r="Y112" i="88"/>
  <c r="V112" i="88"/>
  <c r="T112" i="88"/>
  <c r="R112" i="88"/>
  <c r="P112" i="88"/>
  <c r="N112" i="88"/>
  <c r="L112" i="88"/>
  <c r="J112" i="88"/>
  <c r="H112" i="88"/>
  <c r="F112" i="88"/>
  <c r="Z134" i="88"/>
  <c r="Y134" i="88"/>
  <c r="V134" i="88"/>
  <c r="T134" i="88"/>
  <c r="R134" i="88"/>
  <c r="P134" i="88"/>
  <c r="N134" i="88"/>
  <c r="L134" i="88"/>
  <c r="J134" i="88"/>
  <c r="H134" i="88"/>
  <c r="F134" i="88"/>
  <c r="Z20" i="88"/>
  <c r="Y20" i="88"/>
  <c r="V20" i="88"/>
  <c r="T20" i="88"/>
  <c r="R20" i="88"/>
  <c r="P20" i="88"/>
  <c r="N20" i="88"/>
  <c r="L20" i="88"/>
  <c r="J20" i="88"/>
  <c r="H20" i="88"/>
  <c r="F20" i="88"/>
  <c r="Z164" i="88"/>
  <c r="Y164" i="88"/>
  <c r="V164" i="88"/>
  <c r="T164" i="88"/>
  <c r="R164" i="88"/>
  <c r="P164" i="88"/>
  <c r="N164" i="88"/>
  <c r="L164" i="88"/>
  <c r="J164" i="88"/>
  <c r="H164" i="88"/>
  <c r="F164" i="88"/>
  <c r="Z128" i="88"/>
  <c r="Y128" i="88"/>
  <c r="V128" i="88"/>
  <c r="T128" i="88"/>
  <c r="R128" i="88"/>
  <c r="P128" i="88"/>
  <c r="N128" i="88"/>
  <c r="L128" i="88"/>
  <c r="J128" i="88"/>
  <c r="H128" i="88"/>
  <c r="F128" i="88"/>
  <c r="Z149" i="88"/>
  <c r="Y149" i="88"/>
  <c r="V149" i="88"/>
  <c r="T149" i="88"/>
  <c r="R149" i="88"/>
  <c r="P149" i="88"/>
  <c r="N149" i="88"/>
  <c r="L149" i="88"/>
  <c r="J149" i="88"/>
  <c r="H149" i="88"/>
  <c r="F149" i="88"/>
  <c r="Z200" i="88"/>
  <c r="Y200" i="88"/>
  <c r="V200" i="88"/>
  <c r="T200" i="88"/>
  <c r="R200" i="88"/>
  <c r="P200" i="88"/>
  <c r="N200" i="88"/>
  <c r="L200" i="88"/>
  <c r="J200" i="88"/>
  <c r="H200" i="88"/>
  <c r="F200" i="88"/>
  <c r="Z184" i="88"/>
  <c r="Y184" i="88"/>
  <c r="V184" i="88"/>
  <c r="T184" i="88"/>
  <c r="R184" i="88"/>
  <c r="P184" i="88"/>
  <c r="N184" i="88"/>
  <c r="L184" i="88"/>
  <c r="J184" i="88"/>
  <c r="H184" i="88"/>
  <c r="F184" i="88"/>
  <c r="Z61" i="88"/>
  <c r="Y61" i="88"/>
  <c r="V61" i="88"/>
  <c r="T61" i="88"/>
  <c r="R61" i="88"/>
  <c r="P61" i="88"/>
  <c r="N61" i="88"/>
  <c r="L61" i="88"/>
  <c r="J61" i="88"/>
  <c r="H61" i="88"/>
  <c r="F61" i="88"/>
  <c r="Z163" i="88"/>
  <c r="Y163" i="88"/>
  <c r="V163" i="88"/>
  <c r="T163" i="88"/>
  <c r="R163" i="88"/>
  <c r="P163" i="88"/>
  <c r="N163" i="88"/>
  <c r="L163" i="88"/>
  <c r="J163" i="88"/>
  <c r="H163" i="88"/>
  <c r="F163" i="88"/>
  <c r="Z133" i="88"/>
  <c r="Y133" i="88"/>
  <c r="V133" i="88"/>
  <c r="T133" i="88"/>
  <c r="R133" i="88"/>
  <c r="P133" i="88"/>
  <c r="N133" i="88"/>
  <c r="L133" i="88"/>
  <c r="J133" i="88"/>
  <c r="H133" i="88"/>
  <c r="F133" i="88"/>
  <c r="Z106" i="88"/>
  <c r="Y106" i="88"/>
  <c r="V106" i="88"/>
  <c r="T106" i="88"/>
  <c r="R106" i="88"/>
  <c r="P106" i="88"/>
  <c r="N106" i="88"/>
  <c r="L106" i="88"/>
  <c r="J106" i="88"/>
  <c r="H106" i="88"/>
  <c r="F106" i="88"/>
  <c r="Z39" i="88"/>
  <c r="Y39" i="88"/>
  <c r="V39" i="88"/>
  <c r="T39" i="88"/>
  <c r="R39" i="88"/>
  <c r="P39" i="88"/>
  <c r="N39" i="88"/>
  <c r="L39" i="88"/>
  <c r="J39" i="88"/>
  <c r="H39" i="88"/>
  <c r="F39" i="88"/>
  <c r="Z105" i="88"/>
  <c r="Y105" i="88"/>
  <c r="V105" i="88"/>
  <c r="T105" i="88"/>
  <c r="R105" i="88"/>
  <c r="P105" i="88"/>
  <c r="N105" i="88"/>
  <c r="L105" i="88"/>
  <c r="J105" i="88"/>
  <c r="H105" i="88"/>
  <c r="F105" i="88"/>
  <c r="Z78" i="88"/>
  <c r="Y78" i="88"/>
  <c r="V78" i="88"/>
  <c r="T78" i="88"/>
  <c r="R78" i="88"/>
  <c r="P78" i="88"/>
  <c r="N78" i="88"/>
  <c r="L78" i="88"/>
  <c r="J78" i="88"/>
  <c r="H78" i="88"/>
  <c r="F78" i="88"/>
  <c r="Z60" i="88"/>
  <c r="Y60" i="88"/>
  <c r="V60" i="88"/>
  <c r="T60" i="88"/>
  <c r="R60" i="88"/>
  <c r="P60" i="88"/>
  <c r="N60" i="88"/>
  <c r="L60" i="88"/>
  <c r="J60" i="88"/>
  <c r="H60" i="88"/>
  <c r="F60" i="88"/>
  <c r="Z213" i="88"/>
  <c r="Y213" i="88"/>
  <c r="V213" i="88"/>
  <c r="T213" i="88"/>
  <c r="R213" i="88"/>
  <c r="P213" i="88"/>
  <c r="N213" i="88"/>
  <c r="L213" i="88"/>
  <c r="J213" i="88"/>
  <c r="H213" i="88"/>
  <c r="F213" i="88"/>
  <c r="Z139" i="88"/>
  <c r="Y139" i="88"/>
  <c r="V139" i="88"/>
  <c r="T139" i="88"/>
  <c r="R139" i="88"/>
  <c r="P139" i="88"/>
  <c r="N139" i="88"/>
  <c r="L139" i="88"/>
  <c r="J139" i="88"/>
  <c r="H139" i="88"/>
  <c r="F139" i="88"/>
  <c r="Z199" i="88"/>
  <c r="Y199" i="88"/>
  <c r="V199" i="88"/>
  <c r="T199" i="88"/>
  <c r="R199" i="88"/>
  <c r="P199" i="88"/>
  <c r="N199" i="88"/>
  <c r="L199" i="88"/>
  <c r="J199" i="88"/>
  <c r="H199" i="88"/>
  <c r="F199" i="88"/>
  <c r="Z69" i="88"/>
  <c r="Y69" i="88"/>
  <c r="V69" i="88"/>
  <c r="T69" i="88"/>
  <c r="R69" i="88"/>
  <c r="P69" i="88"/>
  <c r="N69" i="88"/>
  <c r="L69" i="88"/>
  <c r="J69" i="88"/>
  <c r="H69" i="88"/>
  <c r="F69" i="88"/>
  <c r="Z212" i="88"/>
  <c r="Y212" i="88"/>
  <c r="V212" i="88"/>
  <c r="T212" i="88"/>
  <c r="R212" i="88"/>
  <c r="P212" i="88"/>
  <c r="N212" i="88"/>
  <c r="L212" i="88"/>
  <c r="J212" i="88"/>
  <c r="H212" i="88"/>
  <c r="F212" i="88"/>
  <c r="Z59" i="88"/>
  <c r="Y59" i="88"/>
  <c r="V59" i="88"/>
  <c r="T59" i="88"/>
  <c r="R59" i="88"/>
  <c r="P59" i="88"/>
  <c r="N59" i="88"/>
  <c r="L59" i="88"/>
  <c r="J59" i="88"/>
  <c r="H59" i="88"/>
  <c r="F59" i="88"/>
  <c r="Z162" i="88"/>
  <c r="Y162" i="88"/>
  <c r="V162" i="88"/>
  <c r="T162" i="88"/>
  <c r="R162" i="88"/>
  <c r="P162" i="88"/>
  <c r="N162" i="88"/>
  <c r="L162" i="88"/>
  <c r="J162" i="88"/>
  <c r="H162" i="88"/>
  <c r="F162" i="88"/>
  <c r="Z68" i="88"/>
  <c r="Y68" i="88"/>
  <c r="V68" i="88"/>
  <c r="T68" i="88"/>
  <c r="R68" i="88"/>
  <c r="P68" i="88"/>
  <c r="N68" i="88"/>
  <c r="L68" i="88"/>
  <c r="J68" i="88"/>
  <c r="H68" i="88"/>
  <c r="F68" i="88"/>
  <c r="Z206" i="86" l="1"/>
  <c r="Y206" i="86"/>
  <c r="V206" i="86"/>
  <c r="T206" i="86"/>
  <c r="R206" i="86"/>
  <c r="P206" i="86"/>
  <c r="N206" i="86"/>
  <c r="L206" i="86"/>
  <c r="J206" i="86"/>
  <c r="H206" i="86"/>
  <c r="F206" i="86"/>
  <c r="Z33" i="86"/>
  <c r="Y33" i="86"/>
  <c r="V33" i="86"/>
  <c r="T33" i="86"/>
  <c r="R33" i="86"/>
  <c r="P33" i="86"/>
  <c r="N33" i="86"/>
  <c r="L33" i="86"/>
  <c r="J33" i="86"/>
  <c r="H33" i="86"/>
  <c r="F33" i="86"/>
  <c r="Z177" i="86"/>
  <c r="Y177" i="86"/>
  <c r="V177" i="86"/>
  <c r="T177" i="86"/>
  <c r="R177" i="86"/>
  <c r="P177" i="86"/>
  <c r="N177" i="86"/>
  <c r="L177" i="86"/>
  <c r="J177" i="86"/>
  <c r="H177" i="86"/>
  <c r="F177" i="86"/>
  <c r="Z143" i="86"/>
  <c r="Y143" i="86"/>
  <c r="V143" i="86"/>
  <c r="T143" i="86"/>
  <c r="R143" i="86"/>
  <c r="P143" i="86"/>
  <c r="N143" i="86"/>
  <c r="L143" i="86"/>
  <c r="J143" i="86"/>
  <c r="H143" i="86"/>
  <c r="F143" i="86"/>
  <c r="Z158" i="86"/>
  <c r="Y158" i="86"/>
  <c r="V158" i="86"/>
  <c r="T158" i="86"/>
  <c r="R158" i="86"/>
  <c r="P158" i="86"/>
  <c r="N158" i="86"/>
  <c r="L158" i="86"/>
  <c r="J158" i="86"/>
  <c r="H158" i="86"/>
  <c r="F158" i="86"/>
  <c r="Z157" i="86"/>
  <c r="Y157" i="86"/>
  <c r="V157" i="86"/>
  <c r="T157" i="86"/>
  <c r="R157" i="86"/>
  <c r="P157" i="86"/>
  <c r="N157" i="86"/>
  <c r="L157" i="86"/>
  <c r="J157" i="86"/>
  <c r="H157" i="86"/>
  <c r="F157" i="86"/>
  <c r="Z136" i="86"/>
  <c r="Y136" i="86"/>
  <c r="V136" i="86"/>
  <c r="T136" i="86"/>
  <c r="R136" i="86"/>
  <c r="P136" i="86"/>
  <c r="N136" i="86"/>
  <c r="L136" i="86"/>
  <c r="J136" i="86"/>
  <c r="H136" i="86"/>
  <c r="F136" i="86"/>
  <c r="Z120" i="86"/>
  <c r="Y120" i="86"/>
  <c r="V120" i="86"/>
  <c r="T120" i="86"/>
  <c r="R120" i="86"/>
  <c r="P120" i="86"/>
  <c r="N120" i="86"/>
  <c r="L120" i="86"/>
  <c r="J120" i="86"/>
  <c r="H120" i="86"/>
  <c r="F120" i="86"/>
  <c r="Z133" i="86"/>
  <c r="Y133" i="86"/>
  <c r="V133" i="86"/>
  <c r="T133" i="86"/>
  <c r="R133" i="86"/>
  <c r="P133" i="86"/>
  <c r="N133" i="86"/>
  <c r="L133" i="86"/>
  <c r="J133" i="86"/>
  <c r="H133" i="86"/>
  <c r="F133" i="86"/>
  <c r="Z205" i="86"/>
  <c r="Y205" i="86"/>
  <c r="V205" i="86"/>
  <c r="T205" i="86"/>
  <c r="R205" i="86"/>
  <c r="P205" i="86"/>
  <c r="N205" i="86"/>
  <c r="L205" i="86"/>
  <c r="J205" i="86"/>
  <c r="H205" i="86"/>
  <c r="F205" i="86"/>
  <c r="Z71" i="86"/>
  <c r="Y71" i="86"/>
  <c r="V71" i="86"/>
  <c r="T71" i="86"/>
  <c r="R71" i="86"/>
  <c r="P71" i="86"/>
  <c r="N71" i="86"/>
  <c r="L71" i="86"/>
  <c r="J71" i="86"/>
  <c r="H71" i="86"/>
  <c r="F71" i="86"/>
  <c r="Z14" i="86"/>
  <c r="Y14" i="86"/>
  <c r="V14" i="86"/>
  <c r="T14" i="86"/>
  <c r="R14" i="86"/>
  <c r="P14" i="86"/>
  <c r="N14" i="86"/>
  <c r="L14" i="86"/>
  <c r="J14" i="86"/>
  <c r="H14" i="86"/>
  <c r="F14" i="86"/>
  <c r="Z27" i="86"/>
  <c r="Y27" i="86"/>
  <c r="V27" i="86"/>
  <c r="T27" i="86"/>
  <c r="R27" i="86"/>
  <c r="P27" i="86"/>
  <c r="N27" i="86"/>
  <c r="L27" i="86"/>
  <c r="J27" i="86"/>
  <c r="H27" i="86"/>
  <c r="F27" i="86"/>
  <c r="Z204" i="86"/>
  <c r="Y204" i="86"/>
  <c r="V204" i="86"/>
  <c r="T204" i="86"/>
  <c r="R204" i="86"/>
  <c r="P204" i="86"/>
  <c r="N204" i="86"/>
  <c r="L204" i="86"/>
  <c r="J204" i="86"/>
  <c r="H204" i="86"/>
  <c r="F204" i="86"/>
  <c r="Z35" i="86"/>
  <c r="Y35" i="86"/>
  <c r="V35" i="86"/>
  <c r="T35" i="86"/>
  <c r="R35" i="86"/>
  <c r="P35" i="86"/>
  <c r="N35" i="86"/>
  <c r="L35" i="86"/>
  <c r="J35" i="86"/>
  <c r="H35" i="86"/>
  <c r="F35" i="86"/>
  <c r="Z156" i="86"/>
  <c r="Y156" i="86"/>
  <c r="V156" i="86"/>
  <c r="T156" i="86"/>
  <c r="R156" i="86"/>
  <c r="P156" i="86"/>
  <c r="N156" i="86"/>
  <c r="L156" i="86"/>
  <c r="J156" i="86"/>
  <c r="H156" i="86"/>
  <c r="F156" i="86"/>
  <c r="Z203" i="86"/>
  <c r="Y203" i="86"/>
  <c r="V203" i="86"/>
  <c r="T203" i="86"/>
  <c r="R203" i="86"/>
  <c r="P203" i="86"/>
  <c r="N203" i="86"/>
  <c r="L203" i="86"/>
  <c r="J203" i="86"/>
  <c r="H203" i="86"/>
  <c r="F203" i="86"/>
  <c r="Z202" i="86"/>
  <c r="Y202" i="86"/>
  <c r="V202" i="86"/>
  <c r="T202" i="86"/>
  <c r="R202" i="86"/>
  <c r="P202" i="86"/>
  <c r="N202" i="86"/>
  <c r="L202" i="86"/>
  <c r="J202" i="86"/>
  <c r="H202" i="86"/>
  <c r="F202" i="86"/>
  <c r="Z201" i="86"/>
  <c r="Y201" i="86"/>
  <c r="V201" i="86"/>
  <c r="T201" i="86"/>
  <c r="R201" i="86"/>
  <c r="P201" i="86"/>
  <c r="N201" i="86"/>
  <c r="L201" i="86"/>
  <c r="J201" i="86"/>
  <c r="H201" i="86"/>
  <c r="F201" i="86"/>
  <c r="Z155" i="86"/>
  <c r="Y155" i="86"/>
  <c r="V155" i="86"/>
  <c r="T155" i="86"/>
  <c r="R155" i="86"/>
  <c r="P155" i="86"/>
  <c r="N155" i="86"/>
  <c r="L155" i="86"/>
  <c r="J155" i="86"/>
  <c r="H155" i="86"/>
  <c r="F155" i="86"/>
  <c r="Z200" i="86"/>
  <c r="Y200" i="86"/>
  <c r="V200" i="86"/>
  <c r="T200" i="86"/>
  <c r="R200" i="86"/>
  <c r="P200" i="86"/>
  <c r="N200" i="86"/>
  <c r="L200" i="86"/>
  <c r="J200" i="86"/>
  <c r="H200" i="86"/>
  <c r="F200" i="86"/>
  <c r="Z66" i="86"/>
  <c r="Y66" i="86"/>
  <c r="V66" i="86"/>
  <c r="T66" i="86"/>
  <c r="R66" i="86"/>
  <c r="P66" i="86"/>
  <c r="N66" i="86"/>
  <c r="L66" i="86"/>
  <c r="J66" i="86"/>
  <c r="H66" i="86"/>
  <c r="F66" i="86"/>
  <c r="Z176" i="86"/>
  <c r="Y176" i="86"/>
  <c r="V176" i="86"/>
  <c r="T176" i="86"/>
  <c r="R176" i="86"/>
  <c r="P176" i="86"/>
  <c r="N176" i="86"/>
  <c r="L176" i="86"/>
  <c r="J176" i="86"/>
  <c r="H176" i="86"/>
  <c r="F176" i="86"/>
  <c r="Z175" i="86"/>
  <c r="Y175" i="86"/>
  <c r="V175" i="86"/>
  <c r="T175" i="86"/>
  <c r="R175" i="86"/>
  <c r="P175" i="86"/>
  <c r="N175" i="86"/>
  <c r="L175" i="86"/>
  <c r="J175" i="86"/>
  <c r="H175" i="86"/>
  <c r="F175" i="86"/>
  <c r="Z7" i="86"/>
  <c r="Y7" i="86"/>
  <c r="V7" i="86"/>
  <c r="T7" i="86"/>
  <c r="R7" i="86"/>
  <c r="P7" i="86"/>
  <c r="N7" i="86"/>
  <c r="L7" i="86"/>
  <c r="J7" i="86"/>
  <c r="H7" i="86"/>
  <c r="F7" i="86"/>
  <c r="Z126" i="86"/>
  <c r="Y126" i="86"/>
  <c r="V126" i="86"/>
  <c r="T126" i="86"/>
  <c r="R126" i="86"/>
  <c r="P126" i="86"/>
  <c r="N126" i="86"/>
  <c r="L126" i="86"/>
  <c r="J126" i="86"/>
  <c r="H126" i="86"/>
  <c r="F126" i="86"/>
  <c r="Z112" i="86"/>
  <c r="Y112" i="86"/>
  <c r="V112" i="86"/>
  <c r="T112" i="86"/>
  <c r="R112" i="86"/>
  <c r="P112" i="86"/>
  <c r="N112" i="86"/>
  <c r="L112" i="86"/>
  <c r="J112" i="86"/>
  <c r="H112" i="86"/>
  <c r="F112" i="86"/>
  <c r="Z199" i="86"/>
  <c r="Y199" i="86"/>
  <c r="V199" i="86"/>
  <c r="T199" i="86"/>
  <c r="R199" i="86"/>
  <c r="P199" i="86"/>
  <c r="N199" i="86"/>
  <c r="L199" i="86"/>
  <c r="J199" i="86"/>
  <c r="H199" i="86"/>
  <c r="F199" i="86"/>
  <c r="Z198" i="86"/>
  <c r="Y198" i="86"/>
  <c r="V198" i="86"/>
  <c r="T198" i="86"/>
  <c r="R198" i="86"/>
  <c r="P198" i="86"/>
  <c r="N198" i="86"/>
  <c r="L198" i="86"/>
  <c r="J198" i="86"/>
  <c r="H198" i="86"/>
  <c r="F198" i="86"/>
  <c r="Z60" i="86"/>
  <c r="Y60" i="86"/>
  <c r="V60" i="86"/>
  <c r="T60" i="86"/>
  <c r="R60" i="86"/>
  <c r="P60" i="86"/>
  <c r="N60" i="86"/>
  <c r="L60" i="86"/>
  <c r="J60" i="86"/>
  <c r="H60" i="86"/>
  <c r="F60" i="86"/>
  <c r="Z197" i="86"/>
  <c r="Y197" i="86"/>
  <c r="V197" i="86"/>
  <c r="T197" i="86"/>
  <c r="R197" i="86"/>
  <c r="P197" i="86"/>
  <c r="N197" i="86"/>
  <c r="L197" i="86"/>
  <c r="J197" i="86"/>
  <c r="H197" i="86"/>
  <c r="F197" i="86"/>
  <c r="Z196" i="86"/>
  <c r="Y196" i="86"/>
  <c r="V196" i="86"/>
  <c r="T196" i="86"/>
  <c r="R196" i="86"/>
  <c r="P196" i="86"/>
  <c r="N196" i="86"/>
  <c r="L196" i="86"/>
  <c r="J196" i="86"/>
  <c r="H196" i="86"/>
  <c r="F196" i="86"/>
  <c r="Z174" i="86"/>
  <c r="Y174" i="86"/>
  <c r="V174" i="86"/>
  <c r="T174" i="86"/>
  <c r="R174" i="86"/>
  <c r="P174" i="86"/>
  <c r="N174" i="86"/>
  <c r="L174" i="86"/>
  <c r="J174" i="86"/>
  <c r="H174" i="86"/>
  <c r="F174" i="86"/>
  <c r="Z195" i="86"/>
  <c r="Y195" i="86"/>
  <c r="V195" i="86"/>
  <c r="T195" i="86"/>
  <c r="R195" i="86"/>
  <c r="P195" i="86"/>
  <c r="N195" i="86"/>
  <c r="L195" i="86"/>
  <c r="J195" i="86"/>
  <c r="H195" i="86"/>
  <c r="F195" i="86"/>
  <c r="Z154" i="86"/>
  <c r="Y154" i="86"/>
  <c r="V154" i="86"/>
  <c r="T154" i="86"/>
  <c r="R154" i="86"/>
  <c r="P154" i="86"/>
  <c r="N154" i="86"/>
  <c r="L154" i="86"/>
  <c r="J154" i="86"/>
  <c r="H154" i="86"/>
  <c r="F154" i="86"/>
  <c r="Z153" i="86"/>
  <c r="Y153" i="86"/>
  <c r="V153" i="86"/>
  <c r="T153" i="86"/>
  <c r="R153" i="86"/>
  <c r="P153" i="86"/>
  <c r="N153" i="86"/>
  <c r="L153" i="86"/>
  <c r="J153" i="86"/>
  <c r="H153" i="86"/>
  <c r="F153" i="86"/>
  <c r="Z119" i="86"/>
  <c r="Y119" i="86"/>
  <c r="V119" i="86"/>
  <c r="T119" i="86"/>
  <c r="R119" i="86"/>
  <c r="P119" i="86"/>
  <c r="N119" i="86"/>
  <c r="L119" i="86"/>
  <c r="J119" i="86"/>
  <c r="H119" i="86"/>
  <c r="F119" i="86"/>
  <c r="Z6" i="86"/>
  <c r="Y6" i="86"/>
  <c r="V6" i="86"/>
  <c r="T6" i="86"/>
  <c r="R6" i="86"/>
  <c r="P6" i="86"/>
  <c r="N6" i="86"/>
  <c r="L6" i="86"/>
  <c r="J6" i="86"/>
  <c r="H6" i="86"/>
  <c r="F6" i="86"/>
  <c r="Z44" i="86"/>
  <c r="Y44" i="86"/>
  <c r="V44" i="86"/>
  <c r="T44" i="86"/>
  <c r="R44" i="86"/>
  <c r="P44" i="86"/>
  <c r="N44" i="86"/>
  <c r="L44" i="86"/>
  <c r="J44" i="86"/>
  <c r="H44" i="86"/>
  <c r="F44" i="86"/>
  <c r="Z50" i="86"/>
  <c r="Y50" i="86"/>
  <c r="V50" i="86"/>
  <c r="T50" i="86"/>
  <c r="R50" i="86"/>
  <c r="P50" i="86"/>
  <c r="N50" i="86"/>
  <c r="L50" i="86"/>
  <c r="J50" i="86"/>
  <c r="H50" i="86"/>
  <c r="F50" i="86"/>
  <c r="Z15" i="86"/>
  <c r="Y15" i="86"/>
  <c r="V15" i="86"/>
  <c r="T15" i="86"/>
  <c r="R15" i="86"/>
  <c r="P15" i="86"/>
  <c r="N15" i="86"/>
  <c r="L15" i="86"/>
  <c r="J15" i="86"/>
  <c r="H15" i="86"/>
  <c r="F15" i="86"/>
  <c r="Z194" i="86"/>
  <c r="Y194" i="86"/>
  <c r="V194" i="86"/>
  <c r="T194" i="86"/>
  <c r="R194" i="86"/>
  <c r="P194" i="86"/>
  <c r="N194" i="86"/>
  <c r="L194" i="86"/>
  <c r="J194" i="86"/>
  <c r="H194" i="86"/>
  <c r="F194" i="86"/>
  <c r="Z98" i="86"/>
  <c r="Y98" i="86"/>
  <c r="V98" i="86"/>
  <c r="T98" i="86"/>
  <c r="R98" i="86"/>
  <c r="P98" i="86"/>
  <c r="N98" i="86"/>
  <c r="L98" i="86"/>
  <c r="J98" i="86"/>
  <c r="H98" i="86"/>
  <c r="F98" i="86"/>
  <c r="Z193" i="86"/>
  <c r="Y193" i="86"/>
  <c r="V193" i="86"/>
  <c r="T193" i="86"/>
  <c r="R193" i="86"/>
  <c r="P193" i="86"/>
  <c r="N193" i="86"/>
  <c r="L193" i="86"/>
  <c r="J193" i="86"/>
  <c r="H193" i="86"/>
  <c r="F193" i="86"/>
  <c r="Z97" i="86"/>
  <c r="Y97" i="86"/>
  <c r="V97" i="86"/>
  <c r="T97" i="86"/>
  <c r="R97" i="86"/>
  <c r="P97" i="86"/>
  <c r="N97" i="86"/>
  <c r="L97" i="86"/>
  <c r="J97" i="86"/>
  <c r="H97" i="86"/>
  <c r="F97" i="86"/>
  <c r="Z101" i="86"/>
  <c r="Y101" i="86"/>
  <c r="V101" i="86"/>
  <c r="T101" i="86"/>
  <c r="R101" i="86"/>
  <c r="P101" i="86"/>
  <c r="N101" i="86"/>
  <c r="L101" i="86"/>
  <c r="J101" i="86"/>
  <c r="H101" i="86"/>
  <c r="F101" i="86"/>
  <c r="Z118" i="86"/>
  <c r="Y118" i="86"/>
  <c r="V118" i="86"/>
  <c r="T118" i="86"/>
  <c r="R118" i="86"/>
  <c r="P118" i="86"/>
  <c r="N118" i="86"/>
  <c r="L118" i="86"/>
  <c r="J118" i="86"/>
  <c r="H118" i="86"/>
  <c r="F118" i="86"/>
  <c r="Z117" i="86"/>
  <c r="Y117" i="86"/>
  <c r="V117" i="86"/>
  <c r="T117" i="86"/>
  <c r="R117" i="86"/>
  <c r="P117" i="86"/>
  <c r="N117" i="86"/>
  <c r="L117" i="86"/>
  <c r="J117" i="86"/>
  <c r="H117" i="86"/>
  <c r="F117" i="86"/>
  <c r="Z9" i="86"/>
  <c r="Y9" i="86"/>
  <c r="V9" i="86"/>
  <c r="T9" i="86"/>
  <c r="R9" i="86"/>
  <c r="P9" i="86"/>
  <c r="N9" i="86"/>
  <c r="L9" i="86"/>
  <c r="J9" i="86"/>
  <c r="H9" i="86"/>
  <c r="F9" i="86"/>
  <c r="Z70" i="86"/>
  <c r="Y70" i="86"/>
  <c r="V70" i="86"/>
  <c r="T70" i="86"/>
  <c r="R70" i="86"/>
  <c r="P70" i="86"/>
  <c r="N70" i="86"/>
  <c r="L70" i="86"/>
  <c r="J70" i="86"/>
  <c r="H70" i="86"/>
  <c r="F70" i="86"/>
  <c r="Z69" i="86"/>
  <c r="Y69" i="86"/>
  <c r="V69" i="86"/>
  <c r="T69" i="86"/>
  <c r="R69" i="86"/>
  <c r="P69" i="86"/>
  <c r="N69" i="86"/>
  <c r="L69" i="86"/>
  <c r="J69" i="86"/>
  <c r="H69" i="86"/>
  <c r="F69" i="86"/>
  <c r="Z82" i="86"/>
  <c r="Y82" i="86"/>
  <c r="V82" i="86"/>
  <c r="T82" i="86"/>
  <c r="R82" i="86"/>
  <c r="P82" i="86"/>
  <c r="N82" i="86"/>
  <c r="L82" i="86"/>
  <c r="J82" i="86"/>
  <c r="H82" i="86"/>
  <c r="F82" i="86"/>
  <c r="Z116" i="86"/>
  <c r="Y116" i="86"/>
  <c r="V116" i="86"/>
  <c r="T116" i="86"/>
  <c r="R116" i="86"/>
  <c r="P116" i="86"/>
  <c r="N116" i="86"/>
  <c r="L116" i="86"/>
  <c r="J116" i="86"/>
  <c r="H116" i="86"/>
  <c r="F116" i="86"/>
  <c r="Z132" i="86"/>
  <c r="Y132" i="86"/>
  <c r="V132" i="86"/>
  <c r="T132" i="86"/>
  <c r="R132" i="86"/>
  <c r="P132" i="86"/>
  <c r="N132" i="86"/>
  <c r="L132" i="86"/>
  <c r="J132" i="86"/>
  <c r="H132" i="86"/>
  <c r="F132" i="86"/>
  <c r="Z152" i="86"/>
  <c r="Y152" i="86"/>
  <c r="V152" i="86"/>
  <c r="T152" i="86"/>
  <c r="R152" i="86"/>
  <c r="P152" i="86"/>
  <c r="N152" i="86"/>
  <c r="L152" i="86"/>
  <c r="J152" i="86"/>
  <c r="H152" i="86"/>
  <c r="F152" i="86"/>
  <c r="Z142" i="86"/>
  <c r="Y142" i="86"/>
  <c r="V142" i="86"/>
  <c r="T142" i="86"/>
  <c r="R142" i="86"/>
  <c r="P142" i="86"/>
  <c r="N142" i="86"/>
  <c r="L142" i="86"/>
  <c r="J142" i="86"/>
  <c r="H142" i="86"/>
  <c r="F142" i="86"/>
  <c r="Z74" i="86"/>
  <c r="Y74" i="86"/>
  <c r="V74" i="86"/>
  <c r="T74" i="86"/>
  <c r="R74" i="86"/>
  <c r="P74" i="86"/>
  <c r="N74" i="86"/>
  <c r="L74" i="86"/>
  <c r="J74" i="86"/>
  <c r="H74" i="86"/>
  <c r="F74" i="86"/>
  <c r="Z37" i="86"/>
  <c r="Y37" i="86"/>
  <c r="V37" i="86"/>
  <c r="T37" i="86"/>
  <c r="R37" i="86"/>
  <c r="P37" i="86"/>
  <c r="N37" i="86"/>
  <c r="L37" i="86"/>
  <c r="J37" i="86"/>
  <c r="H37" i="86"/>
  <c r="F37" i="86"/>
  <c r="Z45" i="86"/>
  <c r="Y45" i="86"/>
  <c r="V45" i="86"/>
  <c r="T45" i="86"/>
  <c r="R45" i="86"/>
  <c r="P45" i="86"/>
  <c r="N45" i="86"/>
  <c r="L45" i="86"/>
  <c r="J45" i="86"/>
  <c r="H45" i="86"/>
  <c r="F45" i="86"/>
  <c r="Z173" i="86"/>
  <c r="Y173" i="86"/>
  <c r="V173" i="86"/>
  <c r="T173" i="86"/>
  <c r="R173" i="86"/>
  <c r="P173" i="86"/>
  <c r="N173" i="86"/>
  <c r="L173" i="86"/>
  <c r="J173" i="86"/>
  <c r="H173" i="86"/>
  <c r="F173" i="86"/>
  <c r="Z40" i="86"/>
  <c r="Y40" i="86"/>
  <c r="V40" i="86"/>
  <c r="T40" i="86"/>
  <c r="R40" i="86"/>
  <c r="P40" i="86"/>
  <c r="N40" i="86"/>
  <c r="L40" i="86"/>
  <c r="J40" i="86"/>
  <c r="H40" i="86"/>
  <c r="F40" i="86"/>
  <c r="Z192" i="86"/>
  <c r="Y192" i="86"/>
  <c r="V192" i="86"/>
  <c r="T192" i="86"/>
  <c r="R192" i="86"/>
  <c r="P192" i="86"/>
  <c r="N192" i="86"/>
  <c r="L192" i="86"/>
  <c r="J192" i="86"/>
  <c r="H192" i="86"/>
  <c r="F192" i="86"/>
  <c r="Z172" i="86"/>
  <c r="Y172" i="86"/>
  <c r="V172" i="86"/>
  <c r="T172" i="86"/>
  <c r="R172" i="86"/>
  <c r="P172" i="86"/>
  <c r="N172" i="86"/>
  <c r="L172" i="86"/>
  <c r="J172" i="86"/>
  <c r="H172" i="86"/>
  <c r="F172" i="86"/>
  <c r="Z141" i="86"/>
  <c r="Y141" i="86"/>
  <c r="V141" i="86"/>
  <c r="T141" i="86"/>
  <c r="R141" i="86"/>
  <c r="P141" i="86"/>
  <c r="N141" i="86"/>
  <c r="L141" i="86"/>
  <c r="J141" i="86"/>
  <c r="H141" i="86"/>
  <c r="F141" i="86"/>
  <c r="Z191" i="86"/>
  <c r="Y191" i="86"/>
  <c r="V191" i="86"/>
  <c r="T191" i="86"/>
  <c r="R191" i="86"/>
  <c r="P191" i="86"/>
  <c r="N191" i="86"/>
  <c r="L191" i="86"/>
  <c r="J191" i="86"/>
  <c r="H191" i="86"/>
  <c r="F191" i="86"/>
  <c r="Z135" i="86"/>
  <c r="Y135" i="86"/>
  <c r="V135" i="86"/>
  <c r="T135" i="86"/>
  <c r="R135" i="86"/>
  <c r="P135" i="86"/>
  <c r="N135" i="86"/>
  <c r="L135" i="86"/>
  <c r="J135" i="86"/>
  <c r="H135" i="86"/>
  <c r="F135" i="86"/>
  <c r="Z54" i="86"/>
  <c r="Y54" i="86"/>
  <c r="V54" i="86"/>
  <c r="T54" i="86"/>
  <c r="R54" i="86"/>
  <c r="P54" i="86"/>
  <c r="N54" i="86"/>
  <c r="L54" i="86"/>
  <c r="J54" i="86"/>
  <c r="H54" i="86"/>
  <c r="F54" i="86"/>
  <c r="Z18" i="86"/>
  <c r="Y18" i="86"/>
  <c r="V18" i="86"/>
  <c r="T18" i="86"/>
  <c r="R18" i="86"/>
  <c r="P18" i="86"/>
  <c r="N18" i="86"/>
  <c r="L18" i="86"/>
  <c r="J18" i="86"/>
  <c r="H18" i="86"/>
  <c r="F18" i="86"/>
  <c r="Z34" i="86"/>
  <c r="Y34" i="86"/>
  <c r="V34" i="86"/>
  <c r="T34" i="86"/>
  <c r="R34" i="86"/>
  <c r="P34" i="86"/>
  <c r="N34" i="86"/>
  <c r="L34" i="86"/>
  <c r="J34" i="86"/>
  <c r="H34" i="86"/>
  <c r="F34" i="86"/>
  <c r="Z16" i="86"/>
  <c r="Y16" i="86"/>
  <c r="V16" i="86"/>
  <c r="T16" i="86"/>
  <c r="R16" i="86"/>
  <c r="P16" i="86"/>
  <c r="N16" i="86"/>
  <c r="L16" i="86"/>
  <c r="J16" i="86"/>
  <c r="H16" i="86"/>
  <c r="F16" i="86"/>
  <c r="Z26" i="86"/>
  <c r="Y26" i="86"/>
  <c r="V26" i="86"/>
  <c r="T26" i="86"/>
  <c r="R26" i="86"/>
  <c r="P26" i="86"/>
  <c r="N26" i="86"/>
  <c r="L26" i="86"/>
  <c r="J26" i="86"/>
  <c r="H26" i="86"/>
  <c r="F26" i="86"/>
  <c r="Z131" i="86"/>
  <c r="Y131" i="86"/>
  <c r="V131" i="86"/>
  <c r="T131" i="86"/>
  <c r="R131" i="86"/>
  <c r="P131" i="86"/>
  <c r="N131" i="86"/>
  <c r="L131" i="86"/>
  <c r="J131" i="86"/>
  <c r="H131" i="86"/>
  <c r="F131" i="86"/>
  <c r="Z171" i="86"/>
  <c r="Y171" i="86"/>
  <c r="V171" i="86"/>
  <c r="T171" i="86"/>
  <c r="R171" i="86"/>
  <c r="P171" i="86"/>
  <c r="N171" i="86"/>
  <c r="L171" i="86"/>
  <c r="J171" i="86"/>
  <c r="H171" i="86"/>
  <c r="F171" i="86"/>
  <c r="Z47" i="86"/>
  <c r="Y47" i="86"/>
  <c r="V47" i="86"/>
  <c r="T47" i="86"/>
  <c r="R47" i="86"/>
  <c r="P47" i="86"/>
  <c r="N47" i="86"/>
  <c r="L47" i="86"/>
  <c r="J47" i="86"/>
  <c r="H47" i="86"/>
  <c r="F47" i="86"/>
  <c r="Z190" i="86"/>
  <c r="Y190" i="86"/>
  <c r="V190" i="86"/>
  <c r="T190" i="86"/>
  <c r="R190" i="86"/>
  <c r="P190" i="86"/>
  <c r="N190" i="86"/>
  <c r="L190" i="86"/>
  <c r="J190" i="86"/>
  <c r="H190" i="86"/>
  <c r="F190" i="86"/>
  <c r="Z85" i="86"/>
  <c r="Y85" i="86"/>
  <c r="V85" i="86"/>
  <c r="T85" i="86"/>
  <c r="R85" i="86"/>
  <c r="P85" i="86"/>
  <c r="N85" i="86"/>
  <c r="L85" i="86"/>
  <c r="J85" i="86"/>
  <c r="H85" i="86"/>
  <c r="F85" i="86"/>
  <c r="Z189" i="86"/>
  <c r="Y189" i="86"/>
  <c r="V189" i="86"/>
  <c r="T189" i="86"/>
  <c r="R189" i="86"/>
  <c r="P189" i="86"/>
  <c r="N189" i="86"/>
  <c r="L189" i="86"/>
  <c r="J189" i="86"/>
  <c r="H189" i="86"/>
  <c r="F189" i="86"/>
  <c r="Z188" i="86"/>
  <c r="Y188" i="86"/>
  <c r="V188" i="86"/>
  <c r="T188" i="86"/>
  <c r="R188" i="86"/>
  <c r="P188" i="86"/>
  <c r="N188" i="86"/>
  <c r="L188" i="86"/>
  <c r="J188" i="86"/>
  <c r="H188" i="86"/>
  <c r="F188" i="86"/>
  <c r="Z151" i="86"/>
  <c r="Y151" i="86"/>
  <c r="V151" i="86"/>
  <c r="T151" i="86"/>
  <c r="R151" i="86"/>
  <c r="P151" i="86"/>
  <c r="N151" i="86"/>
  <c r="L151" i="86"/>
  <c r="J151" i="86"/>
  <c r="H151" i="86"/>
  <c r="F151" i="86"/>
  <c r="Z25" i="86"/>
  <c r="Y25" i="86"/>
  <c r="V25" i="86"/>
  <c r="T25" i="86"/>
  <c r="R25" i="86"/>
  <c r="P25" i="86"/>
  <c r="N25" i="86"/>
  <c r="L25" i="86"/>
  <c r="J25" i="86"/>
  <c r="H25" i="86"/>
  <c r="F25" i="86"/>
  <c r="Z49" i="86"/>
  <c r="Y49" i="86"/>
  <c r="V49" i="86"/>
  <c r="T49" i="86"/>
  <c r="R49" i="86"/>
  <c r="P49" i="86"/>
  <c r="N49" i="86"/>
  <c r="L49" i="86"/>
  <c r="J49" i="86"/>
  <c r="H49" i="86"/>
  <c r="F49" i="86"/>
  <c r="Z42" i="86"/>
  <c r="Y42" i="86"/>
  <c r="V42" i="86"/>
  <c r="T42" i="86"/>
  <c r="R42" i="86"/>
  <c r="P42" i="86"/>
  <c r="N42" i="86"/>
  <c r="L42" i="86"/>
  <c r="J42" i="86"/>
  <c r="H42" i="86"/>
  <c r="F42" i="86"/>
  <c r="Z84" i="86"/>
  <c r="Y84" i="86"/>
  <c r="V84" i="86"/>
  <c r="T84" i="86"/>
  <c r="R84" i="86"/>
  <c r="P84" i="86"/>
  <c r="N84" i="86"/>
  <c r="L84" i="86"/>
  <c r="J84" i="86"/>
  <c r="H84" i="86"/>
  <c r="F84" i="86"/>
  <c r="Z10" i="86"/>
  <c r="Y10" i="86"/>
  <c r="V10" i="86"/>
  <c r="T10" i="86"/>
  <c r="R10" i="86"/>
  <c r="P10" i="86"/>
  <c r="N10" i="86"/>
  <c r="L10" i="86"/>
  <c r="J10" i="86"/>
  <c r="H10" i="86"/>
  <c r="F10" i="86"/>
  <c r="Z81" i="86"/>
  <c r="Y81" i="86"/>
  <c r="V81" i="86"/>
  <c r="T81" i="86"/>
  <c r="R81" i="86"/>
  <c r="P81" i="86"/>
  <c r="N81" i="86"/>
  <c r="L81" i="86"/>
  <c r="J81" i="86"/>
  <c r="H81" i="86"/>
  <c r="F81" i="86"/>
  <c r="Z80" i="86"/>
  <c r="Y80" i="86"/>
  <c r="V80" i="86"/>
  <c r="T80" i="86"/>
  <c r="R80" i="86"/>
  <c r="P80" i="86"/>
  <c r="N80" i="86"/>
  <c r="L80" i="86"/>
  <c r="J80" i="86"/>
  <c r="H80" i="86"/>
  <c r="F80" i="86"/>
  <c r="Z187" i="86"/>
  <c r="Y187" i="86"/>
  <c r="V187" i="86"/>
  <c r="T187" i="86"/>
  <c r="R187" i="86"/>
  <c r="P187" i="86"/>
  <c r="N187" i="86"/>
  <c r="L187" i="86"/>
  <c r="J187" i="86"/>
  <c r="H187" i="86"/>
  <c r="F187" i="86"/>
  <c r="Z83" i="86"/>
  <c r="Y83" i="86"/>
  <c r="V83" i="86"/>
  <c r="T83" i="86"/>
  <c r="R83" i="86"/>
  <c r="P83" i="86"/>
  <c r="N83" i="86"/>
  <c r="L83" i="86"/>
  <c r="J83" i="86"/>
  <c r="H83" i="86"/>
  <c r="F83" i="86"/>
  <c r="Z125" i="86"/>
  <c r="Y125" i="86"/>
  <c r="V125" i="86"/>
  <c r="T125" i="86"/>
  <c r="R125" i="86"/>
  <c r="P125" i="86"/>
  <c r="N125" i="86"/>
  <c r="L125" i="86"/>
  <c r="J125" i="86"/>
  <c r="H125" i="86"/>
  <c r="F125" i="86"/>
  <c r="Z170" i="86"/>
  <c r="Y170" i="86"/>
  <c r="V170" i="86"/>
  <c r="T170" i="86"/>
  <c r="R170" i="86"/>
  <c r="P170" i="86"/>
  <c r="N170" i="86"/>
  <c r="L170" i="86"/>
  <c r="J170" i="86"/>
  <c r="H170" i="86"/>
  <c r="F170" i="86"/>
  <c r="Z106" i="86"/>
  <c r="Y106" i="86"/>
  <c r="V106" i="86"/>
  <c r="T106" i="86"/>
  <c r="R106" i="86"/>
  <c r="P106" i="86"/>
  <c r="N106" i="86"/>
  <c r="L106" i="86"/>
  <c r="J106" i="86"/>
  <c r="H106" i="86"/>
  <c r="F106" i="86"/>
  <c r="Z90" i="86"/>
  <c r="Y90" i="86"/>
  <c r="V90" i="86"/>
  <c r="T90" i="86"/>
  <c r="R90" i="86"/>
  <c r="P90" i="86"/>
  <c r="N90" i="86"/>
  <c r="L90" i="86"/>
  <c r="J90" i="86"/>
  <c r="H90" i="86"/>
  <c r="F90" i="86"/>
  <c r="Z100" i="86"/>
  <c r="Y100" i="86"/>
  <c r="V100" i="86"/>
  <c r="T100" i="86"/>
  <c r="R100" i="86"/>
  <c r="P100" i="86"/>
  <c r="N100" i="86"/>
  <c r="L100" i="86"/>
  <c r="J100" i="86"/>
  <c r="H100" i="86"/>
  <c r="F100" i="86"/>
  <c r="Z73" i="86"/>
  <c r="Y73" i="86"/>
  <c r="V73" i="86"/>
  <c r="T73" i="86"/>
  <c r="R73" i="86"/>
  <c r="P73" i="86"/>
  <c r="N73" i="86"/>
  <c r="L73" i="86"/>
  <c r="J73" i="86"/>
  <c r="H73" i="86"/>
  <c r="F73" i="86"/>
  <c r="Z39" i="86"/>
  <c r="Y39" i="86"/>
  <c r="V39" i="86"/>
  <c r="T39" i="86"/>
  <c r="R39" i="86"/>
  <c r="P39" i="86"/>
  <c r="N39" i="86"/>
  <c r="L39" i="86"/>
  <c r="J39" i="86"/>
  <c r="H39" i="86"/>
  <c r="F39" i="86"/>
  <c r="Z130" i="86"/>
  <c r="Y130" i="86"/>
  <c r="V130" i="86"/>
  <c r="T130" i="86"/>
  <c r="R130" i="86"/>
  <c r="P130" i="86"/>
  <c r="N130" i="86"/>
  <c r="L130" i="86"/>
  <c r="J130" i="86"/>
  <c r="H130" i="86"/>
  <c r="F130" i="86"/>
  <c r="Z105" i="86"/>
  <c r="Y105" i="86"/>
  <c r="V105" i="86"/>
  <c r="T105" i="86"/>
  <c r="R105" i="86"/>
  <c r="P105" i="86"/>
  <c r="N105" i="86"/>
  <c r="L105" i="86"/>
  <c r="J105" i="86"/>
  <c r="H105" i="86"/>
  <c r="F105" i="86"/>
  <c r="Z140" i="86"/>
  <c r="Y140" i="86"/>
  <c r="V140" i="86"/>
  <c r="T140" i="86"/>
  <c r="R140" i="86"/>
  <c r="P140" i="86"/>
  <c r="N140" i="86"/>
  <c r="L140" i="86"/>
  <c r="J140" i="86"/>
  <c r="H140" i="86"/>
  <c r="F140" i="86"/>
  <c r="Z23" i="86"/>
  <c r="Y23" i="86"/>
  <c r="V23" i="86"/>
  <c r="T23" i="86"/>
  <c r="R23" i="86"/>
  <c r="P23" i="86"/>
  <c r="N23" i="86"/>
  <c r="L23" i="86"/>
  <c r="J23" i="86"/>
  <c r="H23" i="86"/>
  <c r="F23" i="86"/>
  <c r="Z186" i="86"/>
  <c r="Y186" i="86"/>
  <c r="V186" i="86"/>
  <c r="T186" i="86"/>
  <c r="R186" i="86"/>
  <c r="P186" i="86"/>
  <c r="N186" i="86"/>
  <c r="L186" i="86"/>
  <c r="J186" i="86"/>
  <c r="H186" i="86"/>
  <c r="F186" i="86"/>
  <c r="Z150" i="86"/>
  <c r="Y150" i="86"/>
  <c r="V150" i="86"/>
  <c r="T150" i="86"/>
  <c r="R150" i="86"/>
  <c r="P150" i="86"/>
  <c r="N150" i="86"/>
  <c r="L150" i="86"/>
  <c r="J150" i="86"/>
  <c r="H150" i="86"/>
  <c r="F150" i="86"/>
  <c r="Z169" i="86"/>
  <c r="Y169" i="86"/>
  <c r="V169" i="86"/>
  <c r="T169" i="86"/>
  <c r="R169" i="86"/>
  <c r="P169" i="86"/>
  <c r="N169" i="86"/>
  <c r="L169" i="86"/>
  <c r="J169" i="86"/>
  <c r="H169" i="86"/>
  <c r="F169" i="86"/>
  <c r="Z149" i="86"/>
  <c r="Y149" i="86"/>
  <c r="V149" i="86"/>
  <c r="T149" i="86"/>
  <c r="R149" i="86"/>
  <c r="P149" i="86"/>
  <c r="N149" i="86"/>
  <c r="L149" i="86"/>
  <c r="J149" i="86"/>
  <c r="H149" i="86"/>
  <c r="F149" i="86"/>
  <c r="Z56" i="86"/>
  <c r="Y56" i="86"/>
  <c r="V56" i="86"/>
  <c r="T56" i="86"/>
  <c r="R56" i="86"/>
  <c r="P56" i="86"/>
  <c r="N56" i="86"/>
  <c r="L56" i="86"/>
  <c r="J56" i="86"/>
  <c r="H56" i="86"/>
  <c r="F56" i="86"/>
  <c r="Z168" i="86"/>
  <c r="Y168" i="86"/>
  <c r="V168" i="86"/>
  <c r="T168" i="86"/>
  <c r="R168" i="86"/>
  <c r="P168" i="86"/>
  <c r="N168" i="86"/>
  <c r="L168" i="86"/>
  <c r="J168" i="86"/>
  <c r="H168" i="86"/>
  <c r="F168" i="86"/>
  <c r="Z124" i="86"/>
  <c r="Y124" i="86"/>
  <c r="V124" i="86"/>
  <c r="T124" i="86"/>
  <c r="R124" i="86"/>
  <c r="P124" i="86"/>
  <c r="N124" i="86"/>
  <c r="L124" i="86"/>
  <c r="J124" i="86"/>
  <c r="H124" i="86"/>
  <c r="F124" i="86"/>
  <c r="Z104" i="86"/>
  <c r="Y104" i="86"/>
  <c r="V104" i="86"/>
  <c r="T104" i="86"/>
  <c r="R104" i="86"/>
  <c r="P104" i="86"/>
  <c r="N104" i="86"/>
  <c r="L104" i="86"/>
  <c r="J104" i="86"/>
  <c r="H104" i="86"/>
  <c r="F104" i="86"/>
  <c r="Z65" i="86"/>
  <c r="Y65" i="86"/>
  <c r="V65" i="86"/>
  <c r="T65" i="86"/>
  <c r="R65" i="86"/>
  <c r="P65" i="86"/>
  <c r="N65" i="86"/>
  <c r="L65" i="86"/>
  <c r="J65" i="86"/>
  <c r="H65" i="86"/>
  <c r="F65" i="86"/>
  <c r="Z48" i="86"/>
  <c r="Y48" i="86"/>
  <c r="V48" i="86"/>
  <c r="T48" i="86"/>
  <c r="R48" i="86"/>
  <c r="P48" i="86"/>
  <c r="N48" i="86"/>
  <c r="L48" i="86"/>
  <c r="J48" i="86"/>
  <c r="H48" i="86"/>
  <c r="F48" i="86"/>
  <c r="Z96" i="86"/>
  <c r="Y96" i="86"/>
  <c r="V96" i="86"/>
  <c r="T96" i="86"/>
  <c r="R96" i="86"/>
  <c r="P96" i="86"/>
  <c r="N96" i="86"/>
  <c r="L96" i="86"/>
  <c r="J96" i="86"/>
  <c r="H96" i="86"/>
  <c r="F96" i="86"/>
  <c r="Z75" i="86"/>
  <c r="Y75" i="86"/>
  <c r="V75" i="86"/>
  <c r="T75" i="86"/>
  <c r="R75" i="86"/>
  <c r="P75" i="86"/>
  <c r="N75" i="86"/>
  <c r="L75" i="86"/>
  <c r="J75" i="86"/>
  <c r="H75" i="86"/>
  <c r="F75" i="86"/>
  <c r="Z46" i="86"/>
  <c r="Y46" i="86"/>
  <c r="V46" i="86"/>
  <c r="T46" i="86"/>
  <c r="R46" i="86"/>
  <c r="P46" i="86"/>
  <c r="N46" i="86"/>
  <c r="L46" i="86"/>
  <c r="J46" i="86"/>
  <c r="H46" i="86"/>
  <c r="F46" i="86"/>
  <c r="Z95" i="86"/>
  <c r="Y95" i="86"/>
  <c r="V95" i="86"/>
  <c r="T95" i="86"/>
  <c r="R95" i="86"/>
  <c r="P95" i="86"/>
  <c r="N95" i="86"/>
  <c r="L95" i="86"/>
  <c r="J95" i="86"/>
  <c r="H95" i="86"/>
  <c r="F95" i="86"/>
  <c r="Z41" i="86"/>
  <c r="Y41" i="86"/>
  <c r="V41" i="86"/>
  <c r="T41" i="86"/>
  <c r="R41" i="86"/>
  <c r="P41" i="86"/>
  <c r="N41" i="86"/>
  <c r="L41" i="86"/>
  <c r="J41" i="86"/>
  <c r="H41" i="86"/>
  <c r="F41" i="86"/>
  <c r="Z36" i="86"/>
  <c r="Y36" i="86"/>
  <c r="V36" i="86"/>
  <c r="T36" i="86"/>
  <c r="R36" i="86"/>
  <c r="P36" i="86"/>
  <c r="N36" i="86"/>
  <c r="L36" i="86"/>
  <c r="J36" i="86"/>
  <c r="H36" i="86"/>
  <c r="F36" i="86"/>
  <c r="Z185" i="86"/>
  <c r="Y185" i="86"/>
  <c r="V185" i="86"/>
  <c r="T185" i="86"/>
  <c r="R185" i="86"/>
  <c r="P185" i="86"/>
  <c r="N185" i="86"/>
  <c r="L185" i="86"/>
  <c r="J185" i="86"/>
  <c r="H185" i="86"/>
  <c r="F185" i="86"/>
  <c r="Z55" i="86"/>
  <c r="Y55" i="86"/>
  <c r="V55" i="86"/>
  <c r="T55" i="86"/>
  <c r="R55" i="86"/>
  <c r="P55" i="86"/>
  <c r="N55" i="86"/>
  <c r="L55" i="86"/>
  <c r="J55" i="86"/>
  <c r="H55" i="86"/>
  <c r="F55" i="86"/>
  <c r="Z148" i="86"/>
  <c r="Y148" i="86"/>
  <c r="V148" i="86"/>
  <c r="T148" i="86"/>
  <c r="R148" i="86"/>
  <c r="P148" i="86"/>
  <c r="N148" i="86"/>
  <c r="L148" i="86"/>
  <c r="J148" i="86"/>
  <c r="H148" i="86"/>
  <c r="F148" i="86"/>
  <c r="Z129" i="86"/>
  <c r="Y129" i="86"/>
  <c r="V129" i="86"/>
  <c r="T129" i="86"/>
  <c r="R129" i="86"/>
  <c r="P129" i="86"/>
  <c r="N129" i="86"/>
  <c r="L129" i="86"/>
  <c r="J129" i="86"/>
  <c r="H129" i="86"/>
  <c r="F129" i="86"/>
  <c r="Z111" i="86"/>
  <c r="Y111" i="86"/>
  <c r="V111" i="86"/>
  <c r="T111" i="86"/>
  <c r="R111" i="86"/>
  <c r="P111" i="86"/>
  <c r="N111" i="86"/>
  <c r="L111" i="86"/>
  <c r="J111" i="86"/>
  <c r="H111" i="86"/>
  <c r="F111" i="86"/>
  <c r="Z28" i="86"/>
  <c r="Y28" i="86"/>
  <c r="V28" i="86"/>
  <c r="T28" i="86"/>
  <c r="R28" i="86"/>
  <c r="P28" i="86"/>
  <c r="N28" i="86"/>
  <c r="L28" i="86"/>
  <c r="J28" i="86"/>
  <c r="H28" i="86"/>
  <c r="F28" i="86"/>
  <c r="Z64" i="86"/>
  <c r="Y64" i="86"/>
  <c r="V64" i="86"/>
  <c r="T64" i="86"/>
  <c r="R64" i="86"/>
  <c r="P64" i="86"/>
  <c r="N64" i="86"/>
  <c r="L64" i="86"/>
  <c r="J64" i="86"/>
  <c r="H64" i="86"/>
  <c r="F64" i="86"/>
  <c r="Z110" i="86"/>
  <c r="Y110" i="86"/>
  <c r="V110" i="86"/>
  <c r="T110" i="86"/>
  <c r="R110" i="86"/>
  <c r="P110" i="86"/>
  <c r="N110" i="86"/>
  <c r="L110" i="86"/>
  <c r="J110" i="86"/>
  <c r="H110" i="86"/>
  <c r="F110" i="86"/>
  <c r="Z147" i="86"/>
  <c r="Y147" i="86"/>
  <c r="V147" i="86"/>
  <c r="T147" i="86"/>
  <c r="R147" i="86"/>
  <c r="P147" i="86"/>
  <c r="N147" i="86"/>
  <c r="L147" i="86"/>
  <c r="J147" i="86"/>
  <c r="H147" i="86"/>
  <c r="F147" i="86"/>
  <c r="Z89" i="86"/>
  <c r="Y89" i="86"/>
  <c r="V89" i="86"/>
  <c r="T89" i="86"/>
  <c r="R89" i="86"/>
  <c r="P89" i="86"/>
  <c r="N89" i="86"/>
  <c r="L89" i="86"/>
  <c r="J89" i="86"/>
  <c r="H89" i="86"/>
  <c r="F89" i="86"/>
  <c r="Z103" i="86"/>
  <c r="Y103" i="86"/>
  <c r="V103" i="86"/>
  <c r="T103" i="86"/>
  <c r="R103" i="86"/>
  <c r="P103" i="86"/>
  <c r="N103" i="86"/>
  <c r="L103" i="86"/>
  <c r="J103" i="86"/>
  <c r="H103" i="86"/>
  <c r="F103" i="86"/>
  <c r="Z146" i="86"/>
  <c r="Y146" i="86"/>
  <c r="V146" i="86"/>
  <c r="T146" i="86"/>
  <c r="R146" i="86"/>
  <c r="P146" i="86"/>
  <c r="N146" i="86"/>
  <c r="L146" i="86"/>
  <c r="J146" i="86"/>
  <c r="H146" i="86"/>
  <c r="F146" i="86"/>
  <c r="Z88" i="86"/>
  <c r="Y88" i="86"/>
  <c r="V88" i="86"/>
  <c r="T88" i="86"/>
  <c r="R88" i="86"/>
  <c r="P88" i="86"/>
  <c r="N88" i="86"/>
  <c r="L88" i="86"/>
  <c r="J88" i="86"/>
  <c r="H88" i="86"/>
  <c r="F88" i="86"/>
  <c r="Z12" i="86"/>
  <c r="Y12" i="86"/>
  <c r="V12" i="86"/>
  <c r="T12" i="86"/>
  <c r="R12" i="86"/>
  <c r="P12" i="86"/>
  <c r="N12" i="86"/>
  <c r="L12" i="86"/>
  <c r="J12" i="86"/>
  <c r="H12" i="86"/>
  <c r="F12" i="86"/>
  <c r="Z53" i="86"/>
  <c r="Y53" i="86"/>
  <c r="V53" i="86"/>
  <c r="T53" i="86"/>
  <c r="R53" i="86"/>
  <c r="P53" i="86"/>
  <c r="N53" i="86"/>
  <c r="L53" i="86"/>
  <c r="J53" i="86"/>
  <c r="H53" i="86"/>
  <c r="F53" i="86"/>
  <c r="Z87" i="86"/>
  <c r="Y87" i="86"/>
  <c r="V87" i="86"/>
  <c r="T87" i="86"/>
  <c r="R87" i="86"/>
  <c r="P87" i="86"/>
  <c r="N87" i="86"/>
  <c r="L87" i="86"/>
  <c r="J87" i="86"/>
  <c r="H87" i="86"/>
  <c r="F87" i="86"/>
  <c r="Z24" i="86"/>
  <c r="Y24" i="86"/>
  <c r="V24" i="86"/>
  <c r="T24" i="86"/>
  <c r="R24" i="86"/>
  <c r="P24" i="86"/>
  <c r="N24" i="86"/>
  <c r="L24" i="86"/>
  <c r="J24" i="86"/>
  <c r="H24" i="86"/>
  <c r="F24" i="86"/>
  <c r="Z128" i="86"/>
  <c r="Y128" i="86"/>
  <c r="V128" i="86"/>
  <c r="T128" i="86"/>
  <c r="R128" i="86"/>
  <c r="P128" i="86"/>
  <c r="N128" i="86"/>
  <c r="L128" i="86"/>
  <c r="J128" i="86"/>
  <c r="H128" i="86"/>
  <c r="F128" i="86"/>
  <c r="Z139" i="86"/>
  <c r="Y139" i="86"/>
  <c r="V139" i="86"/>
  <c r="T139" i="86"/>
  <c r="R139" i="86"/>
  <c r="P139" i="86"/>
  <c r="N139" i="86"/>
  <c r="L139" i="86"/>
  <c r="J139" i="86"/>
  <c r="H139" i="86"/>
  <c r="F139" i="86"/>
  <c r="Z79" i="86"/>
  <c r="Y79" i="86"/>
  <c r="V79" i="86"/>
  <c r="T79" i="86"/>
  <c r="R79" i="86"/>
  <c r="P79" i="86"/>
  <c r="N79" i="86"/>
  <c r="L79" i="86"/>
  <c r="J79" i="86"/>
  <c r="H79" i="86"/>
  <c r="F79" i="86"/>
  <c r="Z184" i="86"/>
  <c r="Y184" i="86"/>
  <c r="V184" i="86"/>
  <c r="T184" i="86"/>
  <c r="R184" i="86"/>
  <c r="P184" i="86"/>
  <c r="N184" i="86"/>
  <c r="L184" i="86"/>
  <c r="J184" i="86"/>
  <c r="H184" i="86"/>
  <c r="F184" i="86"/>
  <c r="Z31" i="86"/>
  <c r="Y31" i="86"/>
  <c r="V31" i="86"/>
  <c r="T31" i="86"/>
  <c r="R31" i="86"/>
  <c r="P31" i="86"/>
  <c r="N31" i="86"/>
  <c r="L31" i="86"/>
  <c r="J31" i="86"/>
  <c r="H31" i="86"/>
  <c r="F31" i="86"/>
  <c r="Z58" i="86"/>
  <c r="Y58" i="86"/>
  <c r="V58" i="86"/>
  <c r="T58" i="86"/>
  <c r="R58" i="86"/>
  <c r="P58" i="86"/>
  <c r="N58" i="86"/>
  <c r="L58" i="86"/>
  <c r="J58" i="86"/>
  <c r="H58" i="86"/>
  <c r="F58" i="86"/>
  <c r="Z123" i="86"/>
  <c r="Y123" i="86"/>
  <c r="V123" i="86"/>
  <c r="T123" i="86"/>
  <c r="R123" i="86"/>
  <c r="P123" i="86"/>
  <c r="N123" i="86"/>
  <c r="L123" i="86"/>
  <c r="J123" i="86"/>
  <c r="H123" i="86"/>
  <c r="F123" i="86"/>
  <c r="Z115" i="86"/>
  <c r="Y115" i="86"/>
  <c r="V115" i="86"/>
  <c r="T115" i="86"/>
  <c r="R115" i="86"/>
  <c r="P115" i="86"/>
  <c r="N115" i="86"/>
  <c r="L115" i="86"/>
  <c r="J115" i="86"/>
  <c r="H115" i="86"/>
  <c r="F115" i="86"/>
  <c r="Z145" i="86"/>
  <c r="Y145" i="86"/>
  <c r="V145" i="86"/>
  <c r="T145" i="86"/>
  <c r="R145" i="86"/>
  <c r="P145" i="86"/>
  <c r="N145" i="86"/>
  <c r="L145" i="86"/>
  <c r="J145" i="86"/>
  <c r="H145" i="86"/>
  <c r="F145" i="86"/>
  <c r="Z63" i="86"/>
  <c r="Y63" i="86"/>
  <c r="V63" i="86"/>
  <c r="T63" i="86"/>
  <c r="R63" i="86"/>
  <c r="P63" i="86"/>
  <c r="N63" i="86"/>
  <c r="L63" i="86"/>
  <c r="J63" i="86"/>
  <c r="H63" i="86"/>
  <c r="F63" i="86"/>
  <c r="Z94" i="86"/>
  <c r="Y94" i="86"/>
  <c r="V94" i="86"/>
  <c r="T94" i="86"/>
  <c r="R94" i="86"/>
  <c r="P94" i="86"/>
  <c r="N94" i="86"/>
  <c r="L94" i="86"/>
  <c r="J94" i="86"/>
  <c r="H94" i="86"/>
  <c r="F94" i="86"/>
  <c r="Z43" i="86"/>
  <c r="Y43" i="86"/>
  <c r="V43" i="86"/>
  <c r="T43" i="86"/>
  <c r="R43" i="86"/>
  <c r="P43" i="86"/>
  <c r="N43" i="86"/>
  <c r="L43" i="86"/>
  <c r="J43" i="86"/>
  <c r="H43" i="86"/>
  <c r="F43" i="86"/>
  <c r="Z93" i="86"/>
  <c r="Y93" i="86"/>
  <c r="V93" i="86"/>
  <c r="T93" i="86"/>
  <c r="R93" i="86"/>
  <c r="P93" i="86"/>
  <c r="N93" i="86"/>
  <c r="L93" i="86"/>
  <c r="J93" i="86"/>
  <c r="H93" i="86"/>
  <c r="F93" i="86"/>
  <c r="Z32" i="86"/>
  <c r="Y32" i="86"/>
  <c r="V32" i="86"/>
  <c r="T32" i="86"/>
  <c r="R32" i="86"/>
  <c r="P32" i="86"/>
  <c r="N32" i="86"/>
  <c r="L32" i="86"/>
  <c r="J32" i="86"/>
  <c r="H32" i="86"/>
  <c r="F32" i="86"/>
  <c r="Z183" i="86"/>
  <c r="Y183" i="86"/>
  <c r="V183" i="86"/>
  <c r="T183" i="86"/>
  <c r="R183" i="86"/>
  <c r="P183" i="86"/>
  <c r="N183" i="86"/>
  <c r="L183" i="86"/>
  <c r="J183" i="86"/>
  <c r="H183" i="86"/>
  <c r="F183" i="86"/>
  <c r="Z20" i="86"/>
  <c r="Y20" i="86"/>
  <c r="V20" i="86"/>
  <c r="T20" i="86"/>
  <c r="R20" i="86"/>
  <c r="P20" i="86"/>
  <c r="N20" i="86"/>
  <c r="L20" i="86"/>
  <c r="J20" i="86"/>
  <c r="H20" i="86"/>
  <c r="F20" i="86"/>
  <c r="Z59" i="86"/>
  <c r="Y59" i="86"/>
  <c r="V59" i="86"/>
  <c r="T59" i="86"/>
  <c r="R59" i="86"/>
  <c r="P59" i="86"/>
  <c r="N59" i="86"/>
  <c r="L59" i="86"/>
  <c r="J59" i="86"/>
  <c r="H59" i="86"/>
  <c r="F59" i="86"/>
  <c r="Z17" i="86"/>
  <c r="Y17" i="86"/>
  <c r="V17" i="86"/>
  <c r="T17" i="86"/>
  <c r="R17" i="86"/>
  <c r="P17" i="86"/>
  <c r="N17" i="86"/>
  <c r="L17" i="86"/>
  <c r="J17" i="86"/>
  <c r="H17" i="86"/>
  <c r="F17" i="86"/>
  <c r="Z8" i="86"/>
  <c r="Y8" i="86"/>
  <c r="V8" i="86"/>
  <c r="T8" i="86"/>
  <c r="R8" i="86"/>
  <c r="P8" i="86"/>
  <c r="N8" i="86"/>
  <c r="L8" i="86"/>
  <c r="J8" i="86"/>
  <c r="H8" i="86"/>
  <c r="F8" i="86"/>
  <c r="Z92" i="86"/>
  <c r="Y92" i="86"/>
  <c r="V92" i="86"/>
  <c r="T92" i="86"/>
  <c r="R92" i="86"/>
  <c r="P92" i="86"/>
  <c r="N92" i="86"/>
  <c r="L92" i="86"/>
  <c r="J92" i="86"/>
  <c r="H92" i="86"/>
  <c r="F92" i="86"/>
  <c r="Z91" i="86"/>
  <c r="Y91" i="86"/>
  <c r="V91" i="86"/>
  <c r="T91" i="86"/>
  <c r="R91" i="86"/>
  <c r="P91" i="86"/>
  <c r="N91" i="86"/>
  <c r="L91" i="86"/>
  <c r="J91" i="86"/>
  <c r="H91" i="86"/>
  <c r="F91" i="86"/>
  <c r="Z167" i="86"/>
  <c r="Y167" i="86"/>
  <c r="V167" i="86"/>
  <c r="T167" i="86"/>
  <c r="R167" i="86"/>
  <c r="P167" i="86"/>
  <c r="N167" i="86"/>
  <c r="L167" i="86"/>
  <c r="J167" i="86"/>
  <c r="H167" i="86"/>
  <c r="F167" i="86"/>
  <c r="Z109" i="86"/>
  <c r="Y109" i="86"/>
  <c r="V109" i="86"/>
  <c r="T109" i="86"/>
  <c r="R109" i="86"/>
  <c r="P109" i="86"/>
  <c r="N109" i="86"/>
  <c r="L109" i="86"/>
  <c r="J109" i="86"/>
  <c r="H109" i="86"/>
  <c r="F109" i="86"/>
  <c r="Z166" i="86"/>
  <c r="Y166" i="86"/>
  <c r="V166" i="86"/>
  <c r="T166" i="86"/>
  <c r="R166" i="86"/>
  <c r="P166" i="86"/>
  <c r="N166" i="86"/>
  <c r="L166" i="86"/>
  <c r="J166" i="86"/>
  <c r="H166" i="86"/>
  <c r="F166" i="86"/>
  <c r="Z165" i="86"/>
  <c r="Y165" i="86"/>
  <c r="V165" i="86"/>
  <c r="T165" i="86"/>
  <c r="R165" i="86"/>
  <c r="P165" i="86"/>
  <c r="N165" i="86"/>
  <c r="L165" i="86"/>
  <c r="J165" i="86"/>
  <c r="H165" i="86"/>
  <c r="F165" i="86"/>
  <c r="Z182" i="86"/>
  <c r="Y182" i="86"/>
  <c r="V182" i="86"/>
  <c r="T182" i="86"/>
  <c r="R182" i="86"/>
  <c r="P182" i="86"/>
  <c r="N182" i="86"/>
  <c r="L182" i="86"/>
  <c r="J182" i="86"/>
  <c r="H182" i="86"/>
  <c r="F182" i="86"/>
  <c r="Z164" i="86"/>
  <c r="Y164" i="86"/>
  <c r="V164" i="86"/>
  <c r="T164" i="86"/>
  <c r="R164" i="86"/>
  <c r="P164" i="86"/>
  <c r="N164" i="86"/>
  <c r="L164" i="86"/>
  <c r="J164" i="86"/>
  <c r="H164" i="86"/>
  <c r="F164" i="86"/>
  <c r="Z72" i="86"/>
  <c r="Y72" i="86"/>
  <c r="V72" i="86"/>
  <c r="T72" i="86"/>
  <c r="R72" i="86"/>
  <c r="P72" i="86"/>
  <c r="N72" i="86"/>
  <c r="L72" i="86"/>
  <c r="J72" i="86"/>
  <c r="H72" i="86"/>
  <c r="F72" i="86"/>
  <c r="Z163" i="86"/>
  <c r="Y163" i="86"/>
  <c r="V163" i="86"/>
  <c r="T163" i="86"/>
  <c r="R163" i="86"/>
  <c r="P163" i="86"/>
  <c r="N163" i="86"/>
  <c r="L163" i="86"/>
  <c r="J163" i="86"/>
  <c r="H163" i="86"/>
  <c r="F163" i="86"/>
  <c r="Z138" i="86"/>
  <c r="Y138" i="86"/>
  <c r="V138" i="86"/>
  <c r="T138" i="86"/>
  <c r="R138" i="86"/>
  <c r="P138" i="86"/>
  <c r="N138" i="86"/>
  <c r="L138" i="86"/>
  <c r="J138" i="86"/>
  <c r="H138" i="86"/>
  <c r="F138" i="86"/>
  <c r="Z181" i="86"/>
  <c r="Y181" i="86"/>
  <c r="V181" i="86"/>
  <c r="T181" i="86"/>
  <c r="R181" i="86"/>
  <c r="P181" i="86"/>
  <c r="N181" i="86"/>
  <c r="L181" i="86"/>
  <c r="J181" i="86"/>
  <c r="H181" i="86"/>
  <c r="F181" i="86"/>
  <c r="Z180" i="86"/>
  <c r="Y180" i="86"/>
  <c r="V180" i="86"/>
  <c r="T180" i="86"/>
  <c r="R180" i="86"/>
  <c r="P180" i="86"/>
  <c r="N180" i="86"/>
  <c r="L180" i="86"/>
  <c r="J180" i="86"/>
  <c r="H180" i="86"/>
  <c r="F180" i="86"/>
  <c r="Z102" i="86"/>
  <c r="Y102" i="86"/>
  <c r="V102" i="86"/>
  <c r="T102" i="86"/>
  <c r="R102" i="86"/>
  <c r="P102" i="86"/>
  <c r="N102" i="86"/>
  <c r="L102" i="86"/>
  <c r="J102" i="86"/>
  <c r="H102" i="86"/>
  <c r="F102" i="86"/>
  <c r="Z78" i="86"/>
  <c r="Y78" i="86"/>
  <c r="V78" i="86"/>
  <c r="T78" i="86"/>
  <c r="R78" i="86"/>
  <c r="P78" i="86"/>
  <c r="N78" i="86"/>
  <c r="L78" i="86"/>
  <c r="J78" i="86"/>
  <c r="H78" i="86"/>
  <c r="F78" i="86"/>
  <c r="Z114" i="86"/>
  <c r="Y114" i="86"/>
  <c r="V114" i="86"/>
  <c r="T114" i="86"/>
  <c r="R114" i="86"/>
  <c r="P114" i="86"/>
  <c r="N114" i="86"/>
  <c r="L114" i="86"/>
  <c r="J114" i="86"/>
  <c r="H114" i="86"/>
  <c r="F114" i="86"/>
  <c r="Z179" i="86"/>
  <c r="Y179" i="86"/>
  <c r="V179" i="86"/>
  <c r="T179" i="86"/>
  <c r="R179" i="86"/>
  <c r="P179" i="86"/>
  <c r="N179" i="86"/>
  <c r="L179" i="86"/>
  <c r="J179" i="86"/>
  <c r="H179" i="86"/>
  <c r="F179" i="86"/>
  <c r="Z178" i="86"/>
  <c r="Y178" i="86"/>
  <c r="V178" i="86"/>
  <c r="T178" i="86"/>
  <c r="R178" i="86"/>
  <c r="P178" i="86"/>
  <c r="N178" i="86"/>
  <c r="L178" i="86"/>
  <c r="J178" i="86"/>
  <c r="H178" i="86"/>
  <c r="F178" i="86"/>
  <c r="Z113" i="86"/>
  <c r="Y113" i="86"/>
  <c r="V113" i="86"/>
  <c r="T113" i="86"/>
  <c r="R113" i="86"/>
  <c r="P113" i="86"/>
  <c r="N113" i="86"/>
  <c r="L113" i="86"/>
  <c r="J113" i="86"/>
  <c r="H113" i="86"/>
  <c r="F113" i="86"/>
  <c r="Z62" i="86"/>
  <c r="Y62" i="86"/>
  <c r="V62" i="86"/>
  <c r="T62" i="86"/>
  <c r="R62" i="86"/>
  <c r="P62" i="86"/>
  <c r="N62" i="86"/>
  <c r="L62" i="86"/>
  <c r="J62" i="86"/>
  <c r="H62" i="86"/>
  <c r="F62" i="86"/>
  <c r="Z122" i="86"/>
  <c r="Y122" i="86"/>
  <c r="V122" i="86"/>
  <c r="T122" i="86"/>
  <c r="R122" i="86"/>
  <c r="P122" i="86"/>
  <c r="N122" i="86"/>
  <c r="L122" i="86"/>
  <c r="J122" i="86"/>
  <c r="H122" i="86"/>
  <c r="F122" i="86"/>
  <c r="Z68" i="86"/>
  <c r="Y68" i="86"/>
  <c r="V68" i="86"/>
  <c r="T68" i="86"/>
  <c r="R68" i="86"/>
  <c r="P68" i="86"/>
  <c r="N68" i="86"/>
  <c r="L68" i="86"/>
  <c r="J68" i="86"/>
  <c r="H68" i="86"/>
  <c r="F68" i="86"/>
  <c r="Z127" i="86"/>
  <c r="Y127" i="86"/>
  <c r="V127" i="86"/>
  <c r="T127" i="86"/>
  <c r="R127" i="86"/>
  <c r="P127" i="86"/>
  <c r="N127" i="86"/>
  <c r="L127" i="86"/>
  <c r="J127" i="86"/>
  <c r="H127" i="86"/>
  <c r="F127" i="86"/>
  <c r="Z162" i="86"/>
  <c r="Y162" i="86"/>
  <c r="V162" i="86"/>
  <c r="T162" i="86"/>
  <c r="R162" i="86"/>
  <c r="P162" i="86"/>
  <c r="N162" i="86"/>
  <c r="L162" i="86"/>
  <c r="J162" i="86"/>
  <c r="H162" i="86"/>
  <c r="F162" i="86"/>
  <c r="Z137" i="86"/>
  <c r="Y137" i="86"/>
  <c r="V137" i="86"/>
  <c r="T137" i="86"/>
  <c r="R137" i="86"/>
  <c r="P137" i="86"/>
  <c r="N137" i="86"/>
  <c r="L137" i="86"/>
  <c r="J137" i="86"/>
  <c r="H137" i="86"/>
  <c r="F137" i="86"/>
  <c r="Z144" i="86"/>
  <c r="Y144" i="86"/>
  <c r="V144" i="86"/>
  <c r="T144" i="86"/>
  <c r="R144" i="86"/>
  <c r="P144" i="86"/>
  <c r="N144" i="86"/>
  <c r="L144" i="86"/>
  <c r="J144" i="86"/>
  <c r="H144" i="86"/>
  <c r="F144" i="86"/>
  <c r="Z38" i="86"/>
  <c r="Y38" i="86"/>
  <c r="V38" i="86"/>
  <c r="T38" i="86"/>
  <c r="R38" i="86"/>
  <c r="P38" i="86"/>
  <c r="N38" i="86"/>
  <c r="L38" i="86"/>
  <c r="J38" i="86"/>
  <c r="H38" i="86"/>
  <c r="F38" i="86"/>
  <c r="Z108" i="86"/>
  <c r="Y108" i="86"/>
  <c r="V108" i="86"/>
  <c r="T108" i="86"/>
  <c r="R108" i="86"/>
  <c r="P108" i="86"/>
  <c r="N108" i="86"/>
  <c r="L108" i="86"/>
  <c r="J108" i="86"/>
  <c r="H108" i="86"/>
  <c r="F108" i="86"/>
  <c r="Z52" i="86"/>
  <c r="Y52" i="86"/>
  <c r="V52" i="86"/>
  <c r="T52" i="86"/>
  <c r="R52" i="86"/>
  <c r="P52" i="86"/>
  <c r="N52" i="86"/>
  <c r="L52" i="86"/>
  <c r="J52" i="86"/>
  <c r="H52" i="86"/>
  <c r="F52" i="86"/>
  <c r="Z11" i="86"/>
  <c r="Y11" i="86"/>
  <c r="V11" i="86"/>
  <c r="T11" i="86"/>
  <c r="R11" i="86"/>
  <c r="P11" i="86"/>
  <c r="N11" i="86"/>
  <c r="L11" i="86"/>
  <c r="J11" i="86"/>
  <c r="H11" i="86"/>
  <c r="F11" i="86"/>
  <c r="Z86" i="86"/>
  <c r="Y86" i="86"/>
  <c r="V86" i="86"/>
  <c r="T86" i="86"/>
  <c r="R86" i="86"/>
  <c r="P86" i="86"/>
  <c r="N86" i="86"/>
  <c r="L86" i="86"/>
  <c r="J86" i="86"/>
  <c r="H86" i="86"/>
  <c r="F86" i="86"/>
  <c r="Z30" i="86"/>
  <c r="Y30" i="86"/>
  <c r="V30" i="86"/>
  <c r="T30" i="86"/>
  <c r="R30" i="86"/>
  <c r="P30" i="86"/>
  <c r="N30" i="86"/>
  <c r="L30" i="86"/>
  <c r="J30" i="86"/>
  <c r="H30" i="86"/>
  <c r="F30" i="86"/>
  <c r="Z51" i="86"/>
  <c r="Y51" i="86"/>
  <c r="V51" i="86"/>
  <c r="T51" i="86"/>
  <c r="R51" i="86"/>
  <c r="P51" i="86"/>
  <c r="N51" i="86"/>
  <c r="L51" i="86"/>
  <c r="J51" i="86"/>
  <c r="H51" i="86"/>
  <c r="F51" i="86"/>
  <c r="Z77" i="86"/>
  <c r="Y77" i="86"/>
  <c r="V77" i="86"/>
  <c r="T77" i="86"/>
  <c r="R77" i="86"/>
  <c r="P77" i="86"/>
  <c r="N77" i="86"/>
  <c r="L77" i="86"/>
  <c r="J77" i="86"/>
  <c r="H77" i="86"/>
  <c r="F77" i="86"/>
  <c r="Z107" i="86"/>
  <c r="Y107" i="86"/>
  <c r="V107" i="86"/>
  <c r="T107" i="86"/>
  <c r="R107" i="86"/>
  <c r="P107" i="86"/>
  <c r="N107" i="86"/>
  <c r="L107" i="86"/>
  <c r="J107" i="86"/>
  <c r="H107" i="86"/>
  <c r="F107" i="86"/>
  <c r="Z76" i="86"/>
  <c r="Y76" i="86"/>
  <c r="V76" i="86"/>
  <c r="T76" i="86"/>
  <c r="R76" i="86"/>
  <c r="P76" i="86"/>
  <c r="N76" i="86"/>
  <c r="L76" i="86"/>
  <c r="J76" i="86"/>
  <c r="H76" i="86"/>
  <c r="F76" i="86"/>
  <c r="Z29" i="86"/>
  <c r="Y29" i="86"/>
  <c r="V29" i="86"/>
  <c r="T29" i="86"/>
  <c r="R29" i="86"/>
  <c r="P29" i="86"/>
  <c r="N29" i="86"/>
  <c r="L29" i="86"/>
  <c r="J29" i="86"/>
  <c r="H29" i="86"/>
  <c r="F29" i="86"/>
  <c r="Z67" i="86"/>
  <c r="Y67" i="86"/>
  <c r="V67" i="86"/>
  <c r="T67" i="86"/>
  <c r="R67" i="86"/>
  <c r="P67" i="86"/>
  <c r="N67" i="86"/>
  <c r="L67" i="86"/>
  <c r="J67" i="86"/>
  <c r="H67" i="86"/>
  <c r="F67" i="86"/>
  <c r="Z57" i="86"/>
  <c r="Y57" i="86"/>
  <c r="V57" i="86"/>
  <c r="T57" i="86"/>
  <c r="R57" i="86"/>
  <c r="P57" i="86"/>
  <c r="N57" i="86"/>
  <c r="L57" i="86"/>
  <c r="J57" i="86"/>
  <c r="H57" i="86"/>
  <c r="F57" i="86"/>
  <c r="Z13" i="86"/>
  <c r="Y13" i="86"/>
  <c r="V13" i="86"/>
  <c r="T13" i="86"/>
  <c r="R13" i="86"/>
  <c r="P13" i="86"/>
  <c r="N13" i="86"/>
  <c r="L13" i="86"/>
  <c r="J13" i="86"/>
  <c r="H13" i="86"/>
  <c r="F13" i="86"/>
  <c r="Z99" i="86"/>
  <c r="Y99" i="86"/>
  <c r="V99" i="86"/>
  <c r="T99" i="86"/>
  <c r="R99" i="86"/>
  <c r="P99" i="86"/>
  <c r="N99" i="86"/>
  <c r="L99" i="86"/>
  <c r="J99" i="86"/>
  <c r="H99" i="86"/>
  <c r="F99" i="86"/>
  <c r="Z61" i="86"/>
  <c r="Y61" i="86"/>
  <c r="V61" i="86"/>
  <c r="T61" i="86"/>
  <c r="R61" i="86"/>
  <c r="P61" i="86"/>
  <c r="N61" i="86"/>
  <c r="L61" i="86"/>
  <c r="J61" i="86"/>
  <c r="H61" i="86"/>
  <c r="F61" i="86"/>
  <c r="Z121" i="86"/>
  <c r="Y121" i="86"/>
  <c r="V121" i="86"/>
  <c r="T121" i="86"/>
  <c r="R121" i="86"/>
  <c r="P121" i="86"/>
  <c r="N121" i="86"/>
  <c r="L121" i="86"/>
  <c r="J121" i="86"/>
  <c r="H121" i="86"/>
  <c r="F121" i="86"/>
  <c r="Z134" i="86"/>
  <c r="Y134" i="86"/>
  <c r="V134" i="86"/>
  <c r="T134" i="86"/>
  <c r="R134" i="86"/>
  <c r="P134" i="86"/>
  <c r="N134" i="86"/>
  <c r="L134" i="86"/>
  <c r="J134" i="86"/>
  <c r="H134" i="86"/>
  <c r="F134" i="86"/>
  <c r="Z161" i="86"/>
  <c r="Y161" i="86"/>
  <c r="V161" i="86"/>
  <c r="T161" i="86"/>
  <c r="R161" i="86"/>
  <c r="P161" i="86"/>
  <c r="N161" i="86"/>
  <c r="L161" i="86"/>
  <c r="J161" i="86"/>
  <c r="H161" i="86"/>
  <c r="F161" i="86"/>
  <c r="Z22" i="86"/>
  <c r="Y22" i="86"/>
  <c r="V22" i="86"/>
  <c r="T22" i="86"/>
  <c r="R22" i="86"/>
  <c r="P22" i="86"/>
  <c r="N22" i="86"/>
  <c r="L22" i="86"/>
  <c r="J22" i="86"/>
  <c r="H22" i="86"/>
  <c r="F22" i="86"/>
  <c r="Z160" i="86"/>
  <c r="Y160" i="86"/>
  <c r="V160" i="86"/>
  <c r="T160" i="86"/>
  <c r="R160" i="86"/>
  <c r="P160" i="86"/>
  <c r="N160" i="86"/>
  <c r="L160" i="86"/>
  <c r="J160" i="86"/>
  <c r="H160" i="86"/>
  <c r="F160" i="86"/>
  <c r="Z159" i="86"/>
  <c r="Y159" i="86"/>
  <c r="V159" i="86"/>
  <c r="T159" i="86"/>
  <c r="R159" i="86"/>
  <c r="P159" i="86"/>
  <c r="N159" i="86"/>
  <c r="L159" i="86"/>
  <c r="J159" i="86"/>
  <c r="H159" i="86"/>
  <c r="F159" i="86"/>
  <c r="Z21" i="86"/>
  <c r="Y21" i="86"/>
  <c r="V21" i="86"/>
  <c r="T21" i="86"/>
  <c r="R21" i="86"/>
  <c r="P21" i="86"/>
  <c r="N21" i="86"/>
  <c r="L21" i="86"/>
  <c r="J21" i="86"/>
  <c r="H21" i="86"/>
  <c r="F21" i="86"/>
  <c r="Z19" i="86"/>
  <c r="Y19" i="86"/>
  <c r="V19" i="86"/>
  <c r="T19" i="86"/>
  <c r="R19" i="86"/>
  <c r="P19" i="86"/>
  <c r="N19" i="86"/>
  <c r="L19" i="86"/>
  <c r="J19" i="86"/>
  <c r="H19" i="86"/>
  <c r="F19" i="86"/>
  <c r="Z607" i="84"/>
  <c r="Y607" i="84"/>
  <c r="X607" i="84" s="1"/>
  <c r="V607" i="84"/>
  <c r="T607" i="84"/>
  <c r="R607" i="84"/>
  <c r="P607" i="84"/>
  <c r="N607" i="84"/>
  <c r="L607" i="84"/>
  <c r="J607" i="84"/>
  <c r="H607" i="84"/>
  <c r="F607" i="84"/>
  <c r="Z606" i="84"/>
  <c r="Y606" i="84"/>
  <c r="X606" i="84" s="1"/>
  <c r="V606" i="84"/>
  <c r="T606" i="84"/>
  <c r="R606" i="84"/>
  <c r="P606" i="84"/>
  <c r="N606" i="84"/>
  <c r="L606" i="84"/>
  <c r="J606" i="84"/>
  <c r="H606" i="84"/>
  <c r="F606" i="84"/>
  <c r="Z605" i="84"/>
  <c r="Y605" i="84"/>
  <c r="X605" i="84" s="1"/>
  <c r="V605" i="84"/>
  <c r="T605" i="84"/>
  <c r="R605" i="84"/>
  <c r="P605" i="84"/>
  <c r="N605" i="84"/>
  <c r="L605" i="84"/>
  <c r="J605" i="84"/>
  <c r="H605" i="84"/>
  <c r="F605" i="84"/>
  <c r="Z604" i="84"/>
  <c r="Y604" i="84"/>
  <c r="X604" i="84" s="1"/>
  <c r="V604" i="84"/>
  <c r="T604" i="84"/>
  <c r="R604" i="84"/>
  <c r="P604" i="84"/>
  <c r="N604" i="84"/>
  <c r="L604" i="84"/>
  <c r="J604" i="84"/>
  <c r="H604" i="84"/>
  <c r="F604" i="84"/>
  <c r="Z603" i="84"/>
  <c r="Y603" i="84"/>
  <c r="X603" i="84" s="1"/>
  <c r="V603" i="84"/>
  <c r="T603" i="84"/>
  <c r="R603" i="84"/>
  <c r="P603" i="84"/>
  <c r="N603" i="84"/>
  <c r="L603" i="84"/>
  <c r="J603" i="84"/>
  <c r="H603" i="84"/>
  <c r="F603" i="84"/>
  <c r="Z602" i="84"/>
  <c r="Y602" i="84"/>
  <c r="X602" i="84"/>
  <c r="V602" i="84"/>
  <c r="T602" i="84"/>
  <c r="R602" i="84"/>
  <c r="P602" i="84"/>
  <c r="N602" i="84"/>
  <c r="L602" i="84"/>
  <c r="J602" i="84"/>
  <c r="H602" i="84"/>
  <c r="F602" i="84"/>
  <c r="Z601" i="84"/>
  <c r="Y601" i="84"/>
  <c r="X601" i="84" s="1"/>
  <c r="V601" i="84"/>
  <c r="T601" i="84"/>
  <c r="R601" i="84"/>
  <c r="P601" i="84"/>
  <c r="N601" i="84"/>
  <c r="L601" i="84"/>
  <c r="J601" i="84"/>
  <c r="H601" i="84"/>
  <c r="F601" i="84"/>
  <c r="Z600" i="84"/>
  <c r="Y600" i="84"/>
  <c r="X600" i="84" s="1"/>
  <c r="V600" i="84"/>
  <c r="T600" i="84"/>
  <c r="R600" i="84"/>
  <c r="P600" i="84"/>
  <c r="N600" i="84"/>
  <c r="L600" i="84"/>
  <c r="J600" i="84"/>
  <c r="H600" i="84"/>
  <c r="F600" i="84"/>
  <c r="Z599" i="84"/>
  <c r="Y599" i="84"/>
  <c r="X599" i="84" s="1"/>
  <c r="V599" i="84"/>
  <c r="T599" i="84"/>
  <c r="R599" i="84"/>
  <c r="P599" i="84"/>
  <c r="N599" i="84"/>
  <c r="L599" i="84"/>
  <c r="J599" i="84"/>
  <c r="H599" i="84"/>
  <c r="F599" i="84"/>
  <c r="Z598" i="84"/>
  <c r="Y598" i="84"/>
  <c r="X598" i="84" s="1"/>
  <c r="V598" i="84"/>
  <c r="T598" i="84"/>
  <c r="R598" i="84"/>
  <c r="P598" i="84"/>
  <c r="N598" i="84"/>
  <c r="L598" i="84"/>
  <c r="J598" i="84"/>
  <c r="H598" i="84"/>
  <c r="F598" i="84"/>
  <c r="Z597" i="84"/>
  <c r="Y597" i="84"/>
  <c r="X597" i="84" s="1"/>
  <c r="V597" i="84"/>
  <c r="T597" i="84"/>
  <c r="R597" i="84"/>
  <c r="P597" i="84"/>
  <c r="N597" i="84"/>
  <c r="L597" i="84"/>
  <c r="J597" i="84"/>
  <c r="H597" i="84"/>
  <c r="F597" i="84"/>
  <c r="Z596" i="84"/>
  <c r="Y596" i="84"/>
  <c r="X596" i="84" s="1"/>
  <c r="V596" i="84"/>
  <c r="T596" i="84"/>
  <c r="R596" i="84"/>
  <c r="P596" i="84"/>
  <c r="N596" i="84"/>
  <c r="L596" i="84"/>
  <c r="J596" i="84"/>
  <c r="H596" i="84"/>
  <c r="F596" i="84"/>
  <c r="Z595" i="84"/>
  <c r="Y595" i="84"/>
  <c r="X595" i="84" s="1"/>
  <c r="V595" i="84"/>
  <c r="T595" i="84"/>
  <c r="R595" i="84"/>
  <c r="P595" i="84"/>
  <c r="N595" i="84"/>
  <c r="L595" i="84"/>
  <c r="J595" i="84"/>
  <c r="H595" i="84"/>
  <c r="F595" i="84"/>
  <c r="Z594" i="84"/>
  <c r="Y594" i="84"/>
  <c r="X594" i="84" s="1"/>
  <c r="V594" i="84"/>
  <c r="T594" i="84"/>
  <c r="R594" i="84"/>
  <c r="P594" i="84"/>
  <c r="N594" i="84"/>
  <c r="L594" i="84"/>
  <c r="J594" i="84"/>
  <c r="H594" i="84"/>
  <c r="F594" i="84"/>
  <c r="Z593" i="84"/>
  <c r="Y593" i="84"/>
  <c r="X593" i="84" s="1"/>
  <c r="V593" i="84"/>
  <c r="T593" i="84"/>
  <c r="R593" i="84"/>
  <c r="P593" i="84"/>
  <c r="N593" i="84"/>
  <c r="L593" i="84"/>
  <c r="J593" i="84"/>
  <c r="H593" i="84"/>
  <c r="F593" i="84"/>
  <c r="Z592" i="84"/>
  <c r="Y592" i="84"/>
  <c r="X592" i="84"/>
  <c r="V592" i="84"/>
  <c r="T592" i="84"/>
  <c r="R592" i="84"/>
  <c r="P592" i="84"/>
  <c r="N592" i="84"/>
  <c r="L592" i="84"/>
  <c r="J592" i="84"/>
  <c r="H592" i="84"/>
  <c r="F592" i="84"/>
  <c r="Z591" i="84"/>
  <c r="Y591" i="84"/>
  <c r="X591" i="84" s="1"/>
  <c r="V591" i="84"/>
  <c r="T591" i="84"/>
  <c r="R591" i="84"/>
  <c r="P591" i="84"/>
  <c r="N591" i="84"/>
  <c r="L591" i="84"/>
  <c r="J591" i="84"/>
  <c r="H591" i="84"/>
  <c r="F591" i="84"/>
  <c r="Z590" i="84"/>
  <c r="Y590" i="84"/>
  <c r="X590" i="84" s="1"/>
  <c r="V590" i="84"/>
  <c r="T590" i="84"/>
  <c r="R590" i="84"/>
  <c r="P590" i="84"/>
  <c r="N590" i="84"/>
  <c r="L590" i="84"/>
  <c r="J590" i="84"/>
  <c r="H590" i="84"/>
  <c r="F590" i="84"/>
  <c r="Z589" i="84"/>
  <c r="Y589" i="84"/>
  <c r="X589" i="84" s="1"/>
  <c r="V589" i="84"/>
  <c r="T589" i="84"/>
  <c r="R589" i="84"/>
  <c r="P589" i="84"/>
  <c r="N589" i="84"/>
  <c r="L589" i="84"/>
  <c r="J589" i="84"/>
  <c r="H589" i="84"/>
  <c r="F589" i="84"/>
  <c r="Z588" i="84"/>
  <c r="Y588" i="84"/>
  <c r="X588" i="84" s="1"/>
  <c r="V588" i="84"/>
  <c r="T588" i="84"/>
  <c r="R588" i="84"/>
  <c r="P588" i="84"/>
  <c r="N588" i="84"/>
  <c r="L588" i="84"/>
  <c r="J588" i="84"/>
  <c r="H588" i="84"/>
  <c r="F588" i="84"/>
  <c r="Z587" i="84"/>
  <c r="Y587" i="84"/>
  <c r="X587" i="84" s="1"/>
  <c r="V587" i="84"/>
  <c r="T587" i="84"/>
  <c r="R587" i="84"/>
  <c r="P587" i="84"/>
  <c r="N587" i="84"/>
  <c r="L587" i="84"/>
  <c r="J587" i="84"/>
  <c r="H587" i="84"/>
  <c r="F587" i="84"/>
  <c r="Z586" i="84"/>
  <c r="Y586" i="84"/>
  <c r="X586" i="84" s="1"/>
  <c r="V586" i="84"/>
  <c r="T586" i="84"/>
  <c r="R586" i="84"/>
  <c r="P586" i="84"/>
  <c r="N586" i="84"/>
  <c r="L586" i="84"/>
  <c r="J586" i="84"/>
  <c r="H586" i="84"/>
  <c r="F586" i="84"/>
  <c r="Z585" i="84"/>
  <c r="Y585" i="84"/>
  <c r="X585" i="84" s="1"/>
  <c r="V585" i="84"/>
  <c r="T585" i="84"/>
  <c r="R585" i="84"/>
  <c r="P585" i="84"/>
  <c r="N585" i="84"/>
  <c r="L585" i="84"/>
  <c r="J585" i="84"/>
  <c r="H585" i="84"/>
  <c r="F585" i="84"/>
  <c r="Z584" i="84"/>
  <c r="Y584" i="84"/>
  <c r="X584" i="84"/>
  <c r="V584" i="84"/>
  <c r="T584" i="84"/>
  <c r="R584" i="84"/>
  <c r="P584" i="84"/>
  <c r="N584" i="84"/>
  <c r="L584" i="84"/>
  <c r="J584" i="84"/>
  <c r="H584" i="84"/>
  <c r="F584" i="84"/>
  <c r="Z583" i="84"/>
  <c r="Y583" i="84"/>
  <c r="X583" i="84" s="1"/>
  <c r="V583" i="84"/>
  <c r="T583" i="84"/>
  <c r="R583" i="84"/>
  <c r="P583" i="84"/>
  <c r="N583" i="84"/>
  <c r="L583" i="84"/>
  <c r="J583" i="84"/>
  <c r="H583" i="84"/>
  <c r="F583" i="84"/>
  <c r="Z582" i="84"/>
  <c r="Y582" i="84"/>
  <c r="X582" i="84" s="1"/>
  <c r="V582" i="84"/>
  <c r="T582" i="84"/>
  <c r="R582" i="84"/>
  <c r="P582" i="84"/>
  <c r="N582" i="84"/>
  <c r="L582" i="84"/>
  <c r="J582" i="84"/>
  <c r="H582" i="84"/>
  <c r="F582" i="84"/>
  <c r="Z581" i="84"/>
  <c r="Y581" i="84"/>
  <c r="X581" i="84" s="1"/>
  <c r="V581" i="84"/>
  <c r="T581" i="84"/>
  <c r="R581" i="84"/>
  <c r="P581" i="84"/>
  <c r="N581" i="84"/>
  <c r="L581" i="84"/>
  <c r="J581" i="84"/>
  <c r="H581" i="84"/>
  <c r="F581" i="84"/>
  <c r="Z580" i="84"/>
  <c r="Y580" i="84"/>
  <c r="X580" i="84" s="1"/>
  <c r="V580" i="84"/>
  <c r="T580" i="84"/>
  <c r="R580" i="84"/>
  <c r="P580" i="84"/>
  <c r="N580" i="84"/>
  <c r="L580" i="84"/>
  <c r="J580" i="84"/>
  <c r="H580" i="84"/>
  <c r="F580" i="84"/>
  <c r="Z579" i="84"/>
  <c r="Y579" i="84"/>
  <c r="X579" i="84" s="1"/>
  <c r="V579" i="84"/>
  <c r="T579" i="84"/>
  <c r="R579" i="84"/>
  <c r="P579" i="84"/>
  <c r="N579" i="84"/>
  <c r="L579" i="84"/>
  <c r="J579" i="84"/>
  <c r="H579" i="84"/>
  <c r="F579" i="84"/>
  <c r="Z578" i="84"/>
  <c r="Y578" i="84"/>
  <c r="X578" i="84" s="1"/>
  <c r="V578" i="84"/>
  <c r="T578" i="84"/>
  <c r="R578" i="84"/>
  <c r="P578" i="84"/>
  <c r="N578" i="84"/>
  <c r="L578" i="84"/>
  <c r="J578" i="84"/>
  <c r="H578" i="84"/>
  <c r="F578" i="84"/>
  <c r="Z577" i="84"/>
  <c r="Y577" i="84"/>
  <c r="X577" i="84" s="1"/>
  <c r="V577" i="84"/>
  <c r="T577" i="84"/>
  <c r="R577" i="84"/>
  <c r="P577" i="84"/>
  <c r="N577" i="84"/>
  <c r="L577" i="84"/>
  <c r="J577" i="84"/>
  <c r="H577" i="84"/>
  <c r="F577" i="84"/>
  <c r="Z576" i="84"/>
  <c r="Y576" i="84"/>
  <c r="X576" i="84"/>
  <c r="V576" i="84"/>
  <c r="T576" i="84"/>
  <c r="R576" i="84"/>
  <c r="P576" i="84"/>
  <c r="N576" i="84"/>
  <c r="L576" i="84"/>
  <c r="J576" i="84"/>
  <c r="H576" i="84"/>
  <c r="F576" i="84"/>
  <c r="Z575" i="84"/>
  <c r="Y575" i="84"/>
  <c r="X575" i="84" s="1"/>
  <c r="V575" i="84"/>
  <c r="T575" i="84"/>
  <c r="R575" i="84"/>
  <c r="P575" i="84"/>
  <c r="N575" i="84"/>
  <c r="L575" i="84"/>
  <c r="J575" i="84"/>
  <c r="H575" i="84"/>
  <c r="F575" i="84"/>
  <c r="Z574" i="84"/>
  <c r="Y574" i="84"/>
  <c r="X574" i="84" s="1"/>
  <c r="V574" i="84"/>
  <c r="T574" i="84"/>
  <c r="R574" i="84"/>
  <c r="P574" i="84"/>
  <c r="N574" i="84"/>
  <c r="L574" i="84"/>
  <c r="J574" i="84"/>
  <c r="H574" i="84"/>
  <c r="F574" i="84"/>
  <c r="Z573" i="84"/>
  <c r="Y573" i="84"/>
  <c r="X573" i="84" s="1"/>
  <c r="V573" i="84"/>
  <c r="T573" i="84"/>
  <c r="R573" i="84"/>
  <c r="P573" i="84"/>
  <c r="N573" i="84"/>
  <c r="L573" i="84"/>
  <c r="J573" i="84"/>
  <c r="H573" i="84"/>
  <c r="F573" i="84"/>
  <c r="Z572" i="84"/>
  <c r="Y572" i="84"/>
  <c r="X572" i="84" s="1"/>
  <c r="V572" i="84"/>
  <c r="T572" i="84"/>
  <c r="R572" i="84"/>
  <c r="P572" i="84"/>
  <c r="N572" i="84"/>
  <c r="L572" i="84"/>
  <c r="J572" i="84"/>
  <c r="H572" i="84"/>
  <c r="F572" i="84"/>
  <c r="Z571" i="84"/>
  <c r="Y571" i="84"/>
  <c r="X571" i="84" s="1"/>
  <c r="V571" i="84"/>
  <c r="T571" i="84"/>
  <c r="R571" i="84"/>
  <c r="P571" i="84"/>
  <c r="N571" i="84"/>
  <c r="L571" i="84"/>
  <c r="J571" i="84"/>
  <c r="H571" i="84"/>
  <c r="F571" i="84"/>
  <c r="Z570" i="84"/>
  <c r="Y570" i="84"/>
  <c r="X570" i="84" s="1"/>
  <c r="V570" i="84"/>
  <c r="T570" i="84"/>
  <c r="R570" i="84"/>
  <c r="P570" i="84"/>
  <c r="N570" i="84"/>
  <c r="L570" i="84"/>
  <c r="J570" i="84"/>
  <c r="H570" i="84"/>
  <c r="F570" i="84"/>
  <c r="Z569" i="84"/>
  <c r="Y569" i="84"/>
  <c r="X569" i="84" s="1"/>
  <c r="V569" i="84"/>
  <c r="T569" i="84"/>
  <c r="R569" i="84"/>
  <c r="P569" i="84"/>
  <c r="N569" i="84"/>
  <c r="L569" i="84"/>
  <c r="J569" i="84"/>
  <c r="H569" i="84"/>
  <c r="F569" i="84"/>
  <c r="Z568" i="84"/>
  <c r="Y568" i="84"/>
  <c r="X568" i="84" s="1"/>
  <c r="V568" i="84"/>
  <c r="T568" i="84"/>
  <c r="R568" i="84"/>
  <c r="P568" i="84"/>
  <c r="N568" i="84"/>
  <c r="L568" i="84"/>
  <c r="J568" i="84"/>
  <c r="H568" i="84"/>
  <c r="F568" i="84"/>
  <c r="Z567" i="84"/>
  <c r="Y567" i="84"/>
  <c r="X567" i="84" s="1"/>
  <c r="V567" i="84"/>
  <c r="T567" i="84"/>
  <c r="R567" i="84"/>
  <c r="P567" i="84"/>
  <c r="N567" i="84"/>
  <c r="L567" i="84"/>
  <c r="J567" i="84"/>
  <c r="H567" i="84"/>
  <c r="F567" i="84"/>
  <c r="Z566" i="84"/>
  <c r="Y566" i="84"/>
  <c r="X566" i="84"/>
  <c r="V566" i="84"/>
  <c r="T566" i="84"/>
  <c r="R566" i="84"/>
  <c r="P566" i="84"/>
  <c r="N566" i="84"/>
  <c r="L566" i="84"/>
  <c r="J566" i="84"/>
  <c r="H566" i="84"/>
  <c r="F566" i="84"/>
  <c r="Z565" i="84"/>
  <c r="Y565" i="84"/>
  <c r="X565" i="84" s="1"/>
  <c r="V565" i="84"/>
  <c r="T565" i="84"/>
  <c r="R565" i="84"/>
  <c r="P565" i="84"/>
  <c r="N565" i="84"/>
  <c r="L565" i="84"/>
  <c r="J565" i="84"/>
  <c r="H565" i="84"/>
  <c r="F565" i="84"/>
  <c r="Z564" i="84"/>
  <c r="Y564" i="84"/>
  <c r="X564" i="84" s="1"/>
  <c r="V564" i="84"/>
  <c r="T564" i="84"/>
  <c r="R564" i="84"/>
  <c r="P564" i="84"/>
  <c r="N564" i="84"/>
  <c r="L564" i="84"/>
  <c r="J564" i="84"/>
  <c r="H564" i="84"/>
  <c r="F564" i="84"/>
  <c r="Z563" i="84"/>
  <c r="Y563" i="84"/>
  <c r="X563" i="84" s="1"/>
  <c r="V563" i="84"/>
  <c r="T563" i="84"/>
  <c r="R563" i="84"/>
  <c r="P563" i="84"/>
  <c r="N563" i="84"/>
  <c r="L563" i="84"/>
  <c r="J563" i="84"/>
  <c r="H563" i="84"/>
  <c r="F563" i="84"/>
  <c r="Z562" i="84"/>
  <c r="Y562" i="84"/>
  <c r="X562" i="84" s="1"/>
  <c r="V562" i="84"/>
  <c r="T562" i="84"/>
  <c r="R562" i="84"/>
  <c r="P562" i="84"/>
  <c r="N562" i="84"/>
  <c r="L562" i="84"/>
  <c r="J562" i="84"/>
  <c r="H562" i="84"/>
  <c r="F562" i="84"/>
  <c r="Z561" i="84"/>
  <c r="Y561" i="84"/>
  <c r="X561" i="84" s="1"/>
  <c r="V561" i="84"/>
  <c r="T561" i="84"/>
  <c r="R561" i="84"/>
  <c r="P561" i="84"/>
  <c r="N561" i="84"/>
  <c r="L561" i="84"/>
  <c r="J561" i="84"/>
  <c r="H561" i="84"/>
  <c r="F561" i="84"/>
  <c r="Z560" i="84"/>
  <c r="Y560" i="84"/>
  <c r="X560" i="84" s="1"/>
  <c r="V560" i="84"/>
  <c r="T560" i="84"/>
  <c r="R560" i="84"/>
  <c r="P560" i="84"/>
  <c r="N560" i="84"/>
  <c r="L560" i="84"/>
  <c r="J560" i="84"/>
  <c r="H560" i="84"/>
  <c r="F560" i="84"/>
  <c r="Z559" i="84"/>
  <c r="Y559" i="84"/>
  <c r="X559" i="84" s="1"/>
  <c r="V559" i="84"/>
  <c r="T559" i="84"/>
  <c r="R559" i="84"/>
  <c r="P559" i="84"/>
  <c r="N559" i="84"/>
  <c r="L559" i="84"/>
  <c r="J559" i="84"/>
  <c r="H559" i="84"/>
  <c r="F559" i="84"/>
  <c r="Z558" i="84"/>
  <c r="Y558" i="84"/>
  <c r="X558" i="84" s="1"/>
  <c r="V558" i="84"/>
  <c r="T558" i="84"/>
  <c r="R558" i="84"/>
  <c r="P558" i="84"/>
  <c r="N558" i="84"/>
  <c r="L558" i="84"/>
  <c r="J558" i="84"/>
  <c r="H558" i="84"/>
  <c r="F558" i="84"/>
  <c r="Z557" i="84"/>
  <c r="Y557" i="84"/>
  <c r="X557" i="84" s="1"/>
  <c r="V557" i="84"/>
  <c r="T557" i="84"/>
  <c r="R557" i="84"/>
  <c r="P557" i="84"/>
  <c r="N557" i="84"/>
  <c r="L557" i="84"/>
  <c r="J557" i="84"/>
  <c r="H557" i="84"/>
  <c r="F557" i="84"/>
  <c r="Z556" i="84"/>
  <c r="Y556" i="84"/>
  <c r="X556" i="84" s="1"/>
  <c r="V556" i="84"/>
  <c r="T556" i="84"/>
  <c r="R556" i="84"/>
  <c r="P556" i="84"/>
  <c r="N556" i="84"/>
  <c r="L556" i="84"/>
  <c r="J556" i="84"/>
  <c r="H556" i="84"/>
  <c r="F556" i="84"/>
  <c r="Z555" i="84"/>
  <c r="Y555" i="84"/>
  <c r="X555" i="84" s="1"/>
  <c r="V555" i="84"/>
  <c r="T555" i="84"/>
  <c r="R555" i="84"/>
  <c r="P555" i="84"/>
  <c r="N555" i="84"/>
  <c r="L555" i="84"/>
  <c r="J555" i="84"/>
  <c r="H555" i="84"/>
  <c r="F555" i="84"/>
  <c r="Z554" i="84"/>
  <c r="Y554" i="84"/>
  <c r="X554" i="84"/>
  <c r="V554" i="84"/>
  <c r="T554" i="84"/>
  <c r="R554" i="84"/>
  <c r="P554" i="84"/>
  <c r="N554" i="84"/>
  <c r="L554" i="84"/>
  <c r="J554" i="84"/>
  <c r="H554" i="84"/>
  <c r="F554" i="84"/>
  <c r="Z553" i="84"/>
  <c r="Y553" i="84"/>
  <c r="X553" i="84" s="1"/>
  <c r="V553" i="84"/>
  <c r="T553" i="84"/>
  <c r="R553" i="84"/>
  <c r="P553" i="84"/>
  <c r="N553" i="84"/>
  <c r="L553" i="84"/>
  <c r="J553" i="84"/>
  <c r="H553" i="84"/>
  <c r="F553" i="84"/>
  <c r="Z552" i="84"/>
  <c r="Y552" i="84"/>
  <c r="X552" i="84"/>
  <c r="V552" i="84"/>
  <c r="T552" i="84"/>
  <c r="R552" i="84"/>
  <c r="P552" i="84"/>
  <c r="N552" i="84"/>
  <c r="L552" i="84"/>
  <c r="J552" i="84"/>
  <c r="H552" i="84"/>
  <c r="F552" i="84"/>
  <c r="Z551" i="84"/>
  <c r="Y551" i="84"/>
  <c r="X551" i="84" s="1"/>
  <c r="V551" i="84"/>
  <c r="T551" i="84"/>
  <c r="R551" i="84"/>
  <c r="P551" i="84"/>
  <c r="N551" i="84"/>
  <c r="L551" i="84"/>
  <c r="J551" i="84"/>
  <c r="H551" i="84"/>
  <c r="F551" i="84"/>
  <c r="Z550" i="84"/>
  <c r="Y550" i="84"/>
  <c r="X550" i="84"/>
  <c r="V550" i="84"/>
  <c r="T550" i="84"/>
  <c r="R550" i="84"/>
  <c r="P550" i="84"/>
  <c r="N550" i="84"/>
  <c r="L550" i="84"/>
  <c r="J550" i="84"/>
  <c r="H550" i="84"/>
  <c r="F550" i="84"/>
  <c r="Z549" i="84"/>
  <c r="Y549" i="84"/>
  <c r="X549" i="84" s="1"/>
  <c r="V549" i="84"/>
  <c r="T549" i="84"/>
  <c r="R549" i="84"/>
  <c r="P549" i="84"/>
  <c r="N549" i="84"/>
  <c r="L549" i="84"/>
  <c r="J549" i="84"/>
  <c r="H549" i="84"/>
  <c r="F549" i="84"/>
  <c r="Z548" i="84"/>
  <c r="Y548" i="84"/>
  <c r="X548" i="84" s="1"/>
  <c r="V548" i="84"/>
  <c r="T548" i="84"/>
  <c r="R548" i="84"/>
  <c r="P548" i="84"/>
  <c r="N548" i="84"/>
  <c r="L548" i="84"/>
  <c r="J548" i="84"/>
  <c r="H548" i="84"/>
  <c r="F548" i="84"/>
  <c r="Z547" i="84"/>
  <c r="Y547" i="84"/>
  <c r="X547" i="84" s="1"/>
  <c r="V547" i="84"/>
  <c r="T547" i="84"/>
  <c r="R547" i="84"/>
  <c r="P547" i="84"/>
  <c r="N547" i="84"/>
  <c r="L547" i="84"/>
  <c r="J547" i="84"/>
  <c r="H547" i="84"/>
  <c r="F547" i="84"/>
  <c r="Z546" i="84"/>
  <c r="Y546" i="84"/>
  <c r="X546" i="84"/>
  <c r="V546" i="84"/>
  <c r="T546" i="84"/>
  <c r="R546" i="84"/>
  <c r="P546" i="84"/>
  <c r="N546" i="84"/>
  <c r="L546" i="84"/>
  <c r="J546" i="84"/>
  <c r="H546" i="84"/>
  <c r="F546" i="84"/>
  <c r="Z545" i="84"/>
  <c r="Y545" i="84"/>
  <c r="X545" i="84" s="1"/>
  <c r="V545" i="84"/>
  <c r="T545" i="84"/>
  <c r="R545" i="84"/>
  <c r="P545" i="84"/>
  <c r="N545" i="84"/>
  <c r="L545" i="84"/>
  <c r="J545" i="84"/>
  <c r="H545" i="84"/>
  <c r="F545" i="84"/>
  <c r="Z544" i="84"/>
  <c r="Y544" i="84"/>
  <c r="X544" i="84" s="1"/>
  <c r="V544" i="84"/>
  <c r="T544" i="84"/>
  <c r="R544" i="84"/>
  <c r="P544" i="84"/>
  <c r="N544" i="84"/>
  <c r="L544" i="84"/>
  <c r="J544" i="84"/>
  <c r="H544" i="84"/>
  <c r="F544" i="84"/>
  <c r="Z543" i="84"/>
  <c r="Y543" i="84"/>
  <c r="X543" i="84" s="1"/>
  <c r="V543" i="84"/>
  <c r="T543" i="84"/>
  <c r="R543" i="84"/>
  <c r="P543" i="84"/>
  <c r="N543" i="84"/>
  <c r="L543" i="84"/>
  <c r="J543" i="84"/>
  <c r="H543" i="84"/>
  <c r="F543" i="84"/>
  <c r="Z542" i="84"/>
  <c r="Y542" i="84"/>
  <c r="X542" i="84" s="1"/>
  <c r="V542" i="84"/>
  <c r="T542" i="84"/>
  <c r="R542" i="84"/>
  <c r="P542" i="84"/>
  <c r="N542" i="84"/>
  <c r="L542" i="84"/>
  <c r="J542" i="84"/>
  <c r="H542" i="84"/>
  <c r="F542" i="84"/>
  <c r="Z541" i="84"/>
  <c r="Y541" i="84"/>
  <c r="X541" i="84" s="1"/>
  <c r="V541" i="84"/>
  <c r="T541" i="84"/>
  <c r="R541" i="84"/>
  <c r="P541" i="84"/>
  <c r="N541" i="84"/>
  <c r="L541" i="84"/>
  <c r="J541" i="84"/>
  <c r="H541" i="84"/>
  <c r="F541" i="84"/>
  <c r="Z540" i="84"/>
  <c r="Y540" i="84"/>
  <c r="X540" i="84"/>
  <c r="V540" i="84"/>
  <c r="T540" i="84"/>
  <c r="R540" i="84"/>
  <c r="P540" i="84"/>
  <c r="N540" i="84"/>
  <c r="L540" i="84"/>
  <c r="J540" i="84"/>
  <c r="H540" i="84"/>
  <c r="F540" i="84"/>
  <c r="Z539" i="84"/>
  <c r="Y539" i="84"/>
  <c r="X539" i="84" s="1"/>
  <c r="V539" i="84"/>
  <c r="T539" i="84"/>
  <c r="R539" i="84"/>
  <c r="P539" i="84"/>
  <c r="N539" i="84"/>
  <c r="L539" i="84"/>
  <c r="J539" i="84"/>
  <c r="H539" i="84"/>
  <c r="F539" i="84"/>
  <c r="Z538" i="84"/>
  <c r="Y538" i="84"/>
  <c r="X538" i="84"/>
  <c r="V538" i="84"/>
  <c r="T538" i="84"/>
  <c r="R538" i="84"/>
  <c r="P538" i="84"/>
  <c r="N538" i="84"/>
  <c r="L538" i="84"/>
  <c r="J538" i="84"/>
  <c r="H538" i="84"/>
  <c r="F538" i="84"/>
  <c r="Z537" i="84"/>
  <c r="Y537" i="84"/>
  <c r="X537" i="84" s="1"/>
  <c r="V537" i="84"/>
  <c r="T537" i="84"/>
  <c r="R537" i="84"/>
  <c r="P537" i="84"/>
  <c r="N537" i="84"/>
  <c r="L537" i="84"/>
  <c r="J537" i="84"/>
  <c r="H537" i="84"/>
  <c r="F537" i="84"/>
  <c r="Z536" i="84"/>
  <c r="Y536" i="84"/>
  <c r="X536" i="84" s="1"/>
  <c r="V536" i="84"/>
  <c r="T536" i="84"/>
  <c r="R536" i="84"/>
  <c r="P536" i="84"/>
  <c r="N536" i="84"/>
  <c r="L536" i="84"/>
  <c r="J536" i="84"/>
  <c r="H536" i="84"/>
  <c r="F536" i="84"/>
  <c r="Z535" i="84"/>
  <c r="Y535" i="84"/>
  <c r="X535" i="84" s="1"/>
  <c r="V535" i="84"/>
  <c r="T535" i="84"/>
  <c r="R535" i="84"/>
  <c r="P535" i="84"/>
  <c r="N535" i="84"/>
  <c r="L535" i="84"/>
  <c r="J535" i="84"/>
  <c r="H535" i="84"/>
  <c r="F535" i="84"/>
  <c r="Z534" i="84"/>
  <c r="Y534" i="84"/>
  <c r="X534" i="84" s="1"/>
  <c r="V534" i="84"/>
  <c r="T534" i="84"/>
  <c r="R534" i="84"/>
  <c r="P534" i="84"/>
  <c r="N534" i="84"/>
  <c r="L534" i="84"/>
  <c r="J534" i="84"/>
  <c r="H534" i="84"/>
  <c r="F534" i="84"/>
  <c r="Z533" i="84"/>
  <c r="Y533" i="84"/>
  <c r="X533" i="84" s="1"/>
  <c r="V533" i="84"/>
  <c r="T533" i="84"/>
  <c r="R533" i="84"/>
  <c r="P533" i="84"/>
  <c r="N533" i="84"/>
  <c r="L533" i="84"/>
  <c r="J533" i="84"/>
  <c r="H533" i="84"/>
  <c r="F533" i="84"/>
  <c r="Z532" i="84"/>
  <c r="Y532" i="84"/>
  <c r="X532" i="84" s="1"/>
  <c r="V532" i="84"/>
  <c r="T532" i="84"/>
  <c r="R532" i="84"/>
  <c r="P532" i="84"/>
  <c r="N532" i="84"/>
  <c r="L532" i="84"/>
  <c r="J532" i="84"/>
  <c r="H532" i="84"/>
  <c r="F532" i="84"/>
  <c r="Z531" i="84"/>
  <c r="Y531" i="84"/>
  <c r="X531" i="84" s="1"/>
  <c r="V531" i="84"/>
  <c r="T531" i="84"/>
  <c r="R531" i="84"/>
  <c r="P531" i="84"/>
  <c r="N531" i="84"/>
  <c r="L531" i="84"/>
  <c r="J531" i="84"/>
  <c r="H531" i="84"/>
  <c r="F531" i="84"/>
  <c r="Z530" i="84"/>
  <c r="Y530" i="84"/>
  <c r="X530" i="84" s="1"/>
  <c r="V530" i="84"/>
  <c r="T530" i="84"/>
  <c r="R530" i="84"/>
  <c r="P530" i="84"/>
  <c r="N530" i="84"/>
  <c r="L530" i="84"/>
  <c r="J530" i="84"/>
  <c r="H530" i="84"/>
  <c r="F530" i="84"/>
  <c r="Z529" i="84"/>
  <c r="Y529" i="84"/>
  <c r="X529" i="84" s="1"/>
  <c r="V529" i="84"/>
  <c r="T529" i="84"/>
  <c r="R529" i="84"/>
  <c r="P529" i="84"/>
  <c r="N529" i="84"/>
  <c r="L529" i="84"/>
  <c r="J529" i="84"/>
  <c r="H529" i="84"/>
  <c r="F529" i="84"/>
  <c r="Z528" i="84"/>
  <c r="Y528" i="84"/>
  <c r="X528" i="84"/>
  <c r="V528" i="84"/>
  <c r="T528" i="84"/>
  <c r="R528" i="84"/>
  <c r="P528" i="84"/>
  <c r="N528" i="84"/>
  <c r="L528" i="84"/>
  <c r="J528" i="84"/>
  <c r="H528" i="84"/>
  <c r="F528" i="84"/>
  <c r="Z527" i="84"/>
  <c r="Y527" i="84"/>
  <c r="X527" i="84" s="1"/>
  <c r="V527" i="84"/>
  <c r="T527" i="84"/>
  <c r="R527" i="84"/>
  <c r="P527" i="84"/>
  <c r="N527" i="84"/>
  <c r="L527" i="84"/>
  <c r="J527" i="84"/>
  <c r="H527" i="84"/>
  <c r="F527" i="84"/>
  <c r="Z526" i="84"/>
  <c r="Y526" i="84"/>
  <c r="X526" i="84" s="1"/>
  <c r="V526" i="84"/>
  <c r="T526" i="84"/>
  <c r="R526" i="84"/>
  <c r="P526" i="84"/>
  <c r="N526" i="84"/>
  <c r="L526" i="84"/>
  <c r="J526" i="84"/>
  <c r="H526" i="84"/>
  <c r="F526" i="84"/>
  <c r="Z525" i="84"/>
  <c r="Y525" i="84"/>
  <c r="X525" i="84" s="1"/>
  <c r="V525" i="84"/>
  <c r="T525" i="84"/>
  <c r="R525" i="84"/>
  <c r="P525" i="84"/>
  <c r="N525" i="84"/>
  <c r="L525" i="84"/>
  <c r="J525" i="84"/>
  <c r="H525" i="84"/>
  <c r="F525" i="84"/>
  <c r="Z524" i="84"/>
  <c r="Y524" i="84"/>
  <c r="X524" i="84" s="1"/>
  <c r="V524" i="84"/>
  <c r="T524" i="84"/>
  <c r="R524" i="84"/>
  <c r="P524" i="84"/>
  <c r="N524" i="84"/>
  <c r="L524" i="84"/>
  <c r="J524" i="84"/>
  <c r="H524" i="84"/>
  <c r="F524" i="84"/>
  <c r="Z523" i="84"/>
  <c r="Y523" i="84"/>
  <c r="X523" i="84" s="1"/>
  <c r="V523" i="84"/>
  <c r="T523" i="84"/>
  <c r="R523" i="84"/>
  <c r="P523" i="84"/>
  <c r="N523" i="84"/>
  <c r="L523" i="84"/>
  <c r="J523" i="84"/>
  <c r="H523" i="84"/>
  <c r="F523" i="84"/>
  <c r="Z522" i="84"/>
  <c r="Y522" i="84"/>
  <c r="X522" i="84" s="1"/>
  <c r="V522" i="84"/>
  <c r="T522" i="84"/>
  <c r="R522" i="84"/>
  <c r="P522" i="84"/>
  <c r="N522" i="84"/>
  <c r="L522" i="84"/>
  <c r="J522" i="84"/>
  <c r="H522" i="84"/>
  <c r="F522" i="84"/>
  <c r="Z521" i="84"/>
  <c r="Y521" i="84"/>
  <c r="X521" i="84" s="1"/>
  <c r="V521" i="84"/>
  <c r="T521" i="84"/>
  <c r="R521" i="84"/>
  <c r="P521" i="84"/>
  <c r="N521" i="84"/>
  <c r="L521" i="84"/>
  <c r="J521" i="84"/>
  <c r="H521" i="84"/>
  <c r="F521" i="84"/>
  <c r="Z520" i="84"/>
  <c r="Y520" i="84"/>
  <c r="X520" i="84"/>
  <c r="V520" i="84"/>
  <c r="T520" i="84"/>
  <c r="R520" i="84"/>
  <c r="P520" i="84"/>
  <c r="N520" i="84"/>
  <c r="L520" i="84"/>
  <c r="J520" i="84"/>
  <c r="H520" i="84"/>
  <c r="F520" i="84"/>
  <c r="Z519" i="84"/>
  <c r="Y519" i="84"/>
  <c r="X519" i="84" s="1"/>
  <c r="V519" i="84"/>
  <c r="T519" i="84"/>
  <c r="R519" i="84"/>
  <c r="P519" i="84"/>
  <c r="N519" i="84"/>
  <c r="L519" i="84"/>
  <c r="J519" i="84"/>
  <c r="H519" i="84"/>
  <c r="F519" i="84"/>
  <c r="Z518" i="84"/>
  <c r="Y518" i="84"/>
  <c r="X518" i="84" s="1"/>
  <c r="V518" i="84"/>
  <c r="T518" i="84"/>
  <c r="R518" i="84"/>
  <c r="P518" i="84"/>
  <c r="N518" i="84"/>
  <c r="L518" i="84"/>
  <c r="J518" i="84"/>
  <c r="H518" i="84"/>
  <c r="F518" i="84"/>
  <c r="Z517" i="84"/>
  <c r="Y517" i="84"/>
  <c r="X517" i="84" s="1"/>
  <c r="V517" i="84"/>
  <c r="T517" i="84"/>
  <c r="R517" i="84"/>
  <c r="P517" i="84"/>
  <c r="N517" i="84"/>
  <c r="L517" i="84"/>
  <c r="J517" i="84"/>
  <c r="H517" i="84"/>
  <c r="F517" i="84"/>
  <c r="Z516" i="84"/>
  <c r="Y516" i="84"/>
  <c r="X516" i="84" s="1"/>
  <c r="V516" i="84"/>
  <c r="T516" i="84"/>
  <c r="R516" i="84"/>
  <c r="P516" i="84"/>
  <c r="N516" i="84"/>
  <c r="L516" i="84"/>
  <c r="J516" i="84"/>
  <c r="H516" i="84"/>
  <c r="F516" i="84"/>
  <c r="Z515" i="84"/>
  <c r="Y515" i="84"/>
  <c r="X515" i="84" s="1"/>
  <c r="V515" i="84"/>
  <c r="T515" i="84"/>
  <c r="R515" i="84"/>
  <c r="P515" i="84"/>
  <c r="N515" i="84"/>
  <c r="L515" i="84"/>
  <c r="J515" i="84"/>
  <c r="H515" i="84"/>
  <c r="F515" i="84"/>
  <c r="Z514" i="84"/>
  <c r="Y514" i="84"/>
  <c r="X514" i="84"/>
  <c r="V514" i="84"/>
  <c r="T514" i="84"/>
  <c r="R514" i="84"/>
  <c r="P514" i="84"/>
  <c r="N514" i="84"/>
  <c r="L514" i="84"/>
  <c r="J514" i="84"/>
  <c r="H514" i="84"/>
  <c r="F514" i="84"/>
  <c r="Z513" i="84"/>
  <c r="Y513" i="84"/>
  <c r="X513" i="84" s="1"/>
  <c r="V513" i="84"/>
  <c r="T513" i="84"/>
  <c r="R513" i="84"/>
  <c r="P513" i="84"/>
  <c r="N513" i="84"/>
  <c r="L513" i="84"/>
  <c r="J513" i="84"/>
  <c r="H513" i="84"/>
  <c r="F513" i="84"/>
  <c r="Z512" i="84"/>
  <c r="Y512" i="84"/>
  <c r="X512" i="84"/>
  <c r="V512" i="84"/>
  <c r="T512" i="84"/>
  <c r="R512" i="84"/>
  <c r="P512" i="84"/>
  <c r="N512" i="84"/>
  <c r="L512" i="84"/>
  <c r="J512" i="84"/>
  <c r="H512" i="84"/>
  <c r="F512" i="84"/>
  <c r="Z511" i="84"/>
  <c r="Y511" i="84"/>
  <c r="X511" i="84" s="1"/>
  <c r="V511" i="84"/>
  <c r="T511" i="84"/>
  <c r="R511" i="84"/>
  <c r="P511" i="84"/>
  <c r="N511" i="84"/>
  <c r="L511" i="84"/>
  <c r="J511" i="84"/>
  <c r="H511" i="84"/>
  <c r="F511" i="84"/>
  <c r="Z510" i="84"/>
  <c r="Y510" i="84"/>
  <c r="X510" i="84" s="1"/>
  <c r="V510" i="84"/>
  <c r="T510" i="84"/>
  <c r="R510" i="84"/>
  <c r="P510" i="84"/>
  <c r="N510" i="84"/>
  <c r="L510" i="84"/>
  <c r="J510" i="84"/>
  <c r="H510" i="84"/>
  <c r="F510" i="84"/>
  <c r="Z509" i="84"/>
  <c r="Y509" i="84"/>
  <c r="X509" i="84" s="1"/>
  <c r="V509" i="84"/>
  <c r="T509" i="84"/>
  <c r="R509" i="84"/>
  <c r="P509" i="84"/>
  <c r="N509" i="84"/>
  <c r="L509" i="84"/>
  <c r="J509" i="84"/>
  <c r="H509" i="84"/>
  <c r="F509" i="84"/>
  <c r="Z508" i="84"/>
  <c r="Y508" i="84"/>
  <c r="X508" i="84" s="1"/>
  <c r="V508" i="84"/>
  <c r="T508" i="84"/>
  <c r="R508" i="84"/>
  <c r="P508" i="84"/>
  <c r="N508" i="84"/>
  <c r="L508" i="84"/>
  <c r="J508" i="84"/>
  <c r="H508" i="84"/>
  <c r="F508" i="84"/>
  <c r="Z507" i="84"/>
  <c r="Y507" i="84"/>
  <c r="X507" i="84" s="1"/>
  <c r="V507" i="84"/>
  <c r="T507" i="84"/>
  <c r="R507" i="84"/>
  <c r="P507" i="84"/>
  <c r="N507" i="84"/>
  <c r="L507" i="84"/>
  <c r="J507" i="84"/>
  <c r="H507" i="84"/>
  <c r="F507" i="84"/>
  <c r="Z506" i="84"/>
  <c r="Y506" i="84"/>
  <c r="X506" i="84" s="1"/>
  <c r="V506" i="84"/>
  <c r="T506" i="84"/>
  <c r="R506" i="84"/>
  <c r="P506" i="84"/>
  <c r="N506" i="84"/>
  <c r="L506" i="84"/>
  <c r="J506" i="84"/>
  <c r="H506" i="84"/>
  <c r="F506" i="84"/>
  <c r="Z505" i="84"/>
  <c r="Y505" i="84"/>
  <c r="X505" i="84" s="1"/>
  <c r="V505" i="84"/>
  <c r="T505" i="84"/>
  <c r="R505" i="84"/>
  <c r="P505" i="84"/>
  <c r="N505" i="84"/>
  <c r="L505" i="84"/>
  <c r="J505" i="84"/>
  <c r="H505" i="84"/>
  <c r="F505" i="84"/>
  <c r="Z504" i="84"/>
  <c r="Y504" i="84"/>
  <c r="X504" i="84" s="1"/>
  <c r="V504" i="84"/>
  <c r="T504" i="84"/>
  <c r="R504" i="84"/>
  <c r="P504" i="84"/>
  <c r="N504" i="84"/>
  <c r="L504" i="84"/>
  <c r="J504" i="84"/>
  <c r="H504" i="84"/>
  <c r="F504" i="84"/>
  <c r="Z503" i="84"/>
  <c r="Y503" i="84"/>
  <c r="X503" i="84" s="1"/>
  <c r="V503" i="84"/>
  <c r="T503" i="84"/>
  <c r="R503" i="84"/>
  <c r="P503" i="84"/>
  <c r="N503" i="84"/>
  <c r="L503" i="84"/>
  <c r="J503" i="84"/>
  <c r="H503" i="84"/>
  <c r="F503" i="84"/>
  <c r="Z502" i="84"/>
  <c r="Y502" i="84"/>
  <c r="X502" i="84"/>
  <c r="V502" i="84"/>
  <c r="T502" i="84"/>
  <c r="R502" i="84"/>
  <c r="P502" i="84"/>
  <c r="N502" i="84"/>
  <c r="L502" i="84"/>
  <c r="J502" i="84"/>
  <c r="H502" i="84"/>
  <c r="F502" i="84"/>
  <c r="Z501" i="84"/>
  <c r="Y501" i="84"/>
  <c r="X501" i="84" s="1"/>
  <c r="V501" i="84"/>
  <c r="T501" i="84"/>
  <c r="R501" i="84"/>
  <c r="P501" i="84"/>
  <c r="N501" i="84"/>
  <c r="L501" i="84"/>
  <c r="J501" i="84"/>
  <c r="H501" i="84"/>
  <c r="F501" i="84"/>
  <c r="Z500" i="84"/>
  <c r="Y500" i="84"/>
  <c r="X500" i="84" s="1"/>
  <c r="V500" i="84"/>
  <c r="T500" i="84"/>
  <c r="R500" i="84"/>
  <c r="P500" i="84"/>
  <c r="N500" i="84"/>
  <c r="L500" i="84"/>
  <c r="J500" i="84"/>
  <c r="H500" i="84"/>
  <c r="F500" i="84"/>
  <c r="Z499" i="84"/>
  <c r="Y499" i="84"/>
  <c r="X499" i="84" s="1"/>
  <c r="V499" i="84"/>
  <c r="T499" i="84"/>
  <c r="R499" i="84"/>
  <c r="P499" i="84"/>
  <c r="N499" i="84"/>
  <c r="L499" i="84"/>
  <c r="J499" i="84"/>
  <c r="H499" i="84"/>
  <c r="F499" i="84"/>
  <c r="Z498" i="84"/>
  <c r="Y498" i="84"/>
  <c r="X498" i="84" s="1"/>
  <c r="V498" i="84"/>
  <c r="T498" i="84"/>
  <c r="R498" i="84"/>
  <c r="P498" i="84"/>
  <c r="N498" i="84"/>
  <c r="L498" i="84"/>
  <c r="J498" i="84"/>
  <c r="H498" i="84"/>
  <c r="F498" i="84"/>
  <c r="Z497" i="84"/>
  <c r="Y497" i="84"/>
  <c r="X497" i="84" s="1"/>
  <c r="V497" i="84"/>
  <c r="T497" i="84"/>
  <c r="R497" i="84"/>
  <c r="P497" i="84"/>
  <c r="N497" i="84"/>
  <c r="L497" i="84"/>
  <c r="J497" i="84"/>
  <c r="H497" i="84"/>
  <c r="F497" i="84"/>
  <c r="Z496" i="84"/>
  <c r="Y496" i="84"/>
  <c r="X496" i="84" s="1"/>
  <c r="V496" i="84"/>
  <c r="T496" i="84"/>
  <c r="R496" i="84"/>
  <c r="P496" i="84"/>
  <c r="N496" i="84"/>
  <c r="L496" i="84"/>
  <c r="J496" i="84"/>
  <c r="H496" i="84"/>
  <c r="F496" i="84"/>
  <c r="Z495" i="84"/>
  <c r="Y495" i="84"/>
  <c r="X495" i="84" s="1"/>
  <c r="V495" i="84"/>
  <c r="T495" i="84"/>
  <c r="R495" i="84"/>
  <c r="P495" i="84"/>
  <c r="N495" i="84"/>
  <c r="L495" i="84"/>
  <c r="J495" i="84"/>
  <c r="H495" i="84"/>
  <c r="F495" i="84"/>
  <c r="Z494" i="84"/>
  <c r="Y494" i="84"/>
  <c r="X494" i="84" s="1"/>
  <c r="V494" i="84"/>
  <c r="T494" i="84"/>
  <c r="R494" i="84"/>
  <c r="P494" i="84"/>
  <c r="N494" i="84"/>
  <c r="L494" i="84"/>
  <c r="J494" i="84"/>
  <c r="H494" i="84"/>
  <c r="F494" i="84"/>
  <c r="Z493" i="84"/>
  <c r="Y493" i="84"/>
  <c r="X493" i="84" s="1"/>
  <c r="V493" i="84"/>
  <c r="T493" i="84"/>
  <c r="R493" i="84"/>
  <c r="P493" i="84"/>
  <c r="N493" i="84"/>
  <c r="L493" i="84"/>
  <c r="J493" i="84"/>
  <c r="H493" i="84"/>
  <c r="F493" i="84"/>
  <c r="Z492" i="84"/>
  <c r="Y492" i="84"/>
  <c r="X492" i="84" s="1"/>
  <c r="V492" i="84"/>
  <c r="T492" i="84"/>
  <c r="R492" i="84"/>
  <c r="P492" i="84"/>
  <c r="N492" i="84"/>
  <c r="L492" i="84"/>
  <c r="J492" i="84"/>
  <c r="H492" i="84"/>
  <c r="F492" i="84"/>
  <c r="Z491" i="84"/>
  <c r="Y491" i="84"/>
  <c r="X491" i="84" s="1"/>
  <c r="V491" i="84"/>
  <c r="T491" i="84"/>
  <c r="R491" i="84"/>
  <c r="P491" i="84"/>
  <c r="N491" i="84"/>
  <c r="L491" i="84"/>
  <c r="J491" i="84"/>
  <c r="H491" i="84"/>
  <c r="F491" i="84"/>
  <c r="Z490" i="84"/>
  <c r="Y490" i="84"/>
  <c r="X490" i="84"/>
  <c r="V490" i="84"/>
  <c r="T490" i="84"/>
  <c r="R490" i="84"/>
  <c r="P490" i="84"/>
  <c r="N490" i="84"/>
  <c r="L490" i="84"/>
  <c r="J490" i="84"/>
  <c r="H490" i="84"/>
  <c r="F490" i="84"/>
  <c r="Z489" i="84"/>
  <c r="Y489" i="84"/>
  <c r="X489" i="84" s="1"/>
  <c r="V489" i="84"/>
  <c r="T489" i="84"/>
  <c r="R489" i="84"/>
  <c r="P489" i="84"/>
  <c r="N489" i="84"/>
  <c r="L489" i="84"/>
  <c r="J489" i="84"/>
  <c r="H489" i="84"/>
  <c r="F489" i="84"/>
  <c r="Z488" i="84"/>
  <c r="Y488" i="84"/>
  <c r="X488" i="84"/>
  <c r="V488" i="84"/>
  <c r="T488" i="84"/>
  <c r="R488" i="84"/>
  <c r="P488" i="84"/>
  <c r="N488" i="84"/>
  <c r="L488" i="84"/>
  <c r="J488" i="84"/>
  <c r="H488" i="84"/>
  <c r="F488" i="84"/>
  <c r="Z487" i="84"/>
  <c r="Y487" i="84"/>
  <c r="X487" i="84" s="1"/>
  <c r="V487" i="84"/>
  <c r="T487" i="84"/>
  <c r="R487" i="84"/>
  <c r="P487" i="84"/>
  <c r="N487" i="84"/>
  <c r="L487" i="84"/>
  <c r="J487" i="84"/>
  <c r="H487" i="84"/>
  <c r="F487" i="84"/>
  <c r="Z486" i="84"/>
  <c r="Y486" i="84"/>
  <c r="X486" i="84"/>
  <c r="V486" i="84"/>
  <c r="T486" i="84"/>
  <c r="R486" i="84"/>
  <c r="P486" i="84"/>
  <c r="N486" i="84"/>
  <c r="L486" i="84"/>
  <c r="J486" i="84"/>
  <c r="H486" i="84"/>
  <c r="F486" i="84"/>
  <c r="Z485" i="84"/>
  <c r="Y485" i="84"/>
  <c r="X485" i="84" s="1"/>
  <c r="V485" i="84"/>
  <c r="T485" i="84"/>
  <c r="R485" i="84"/>
  <c r="P485" i="84"/>
  <c r="N485" i="84"/>
  <c r="L485" i="84"/>
  <c r="J485" i="84"/>
  <c r="H485" i="84"/>
  <c r="F485" i="84"/>
  <c r="Z484" i="84"/>
  <c r="Y484" i="84"/>
  <c r="X484" i="84" s="1"/>
  <c r="V484" i="84"/>
  <c r="T484" i="84"/>
  <c r="R484" i="84"/>
  <c r="P484" i="84"/>
  <c r="N484" i="84"/>
  <c r="L484" i="84"/>
  <c r="J484" i="84"/>
  <c r="H484" i="84"/>
  <c r="F484" i="84"/>
  <c r="Z483" i="84"/>
  <c r="Y483" i="84"/>
  <c r="X483" i="84" s="1"/>
  <c r="V483" i="84"/>
  <c r="T483" i="84"/>
  <c r="R483" i="84"/>
  <c r="P483" i="84"/>
  <c r="N483" i="84"/>
  <c r="L483" i="84"/>
  <c r="J483" i="84"/>
  <c r="H483" i="84"/>
  <c r="F483" i="84"/>
  <c r="Z482" i="84"/>
  <c r="Y482" i="84"/>
  <c r="X482" i="84" s="1"/>
  <c r="V482" i="84"/>
  <c r="T482" i="84"/>
  <c r="R482" i="84"/>
  <c r="P482" i="84"/>
  <c r="N482" i="84"/>
  <c r="L482" i="84"/>
  <c r="J482" i="84"/>
  <c r="H482" i="84"/>
  <c r="F482" i="84"/>
  <c r="Z481" i="84"/>
  <c r="Y481" i="84"/>
  <c r="X481" i="84" s="1"/>
  <c r="V481" i="84"/>
  <c r="T481" i="84"/>
  <c r="R481" i="84"/>
  <c r="P481" i="84"/>
  <c r="N481" i="84"/>
  <c r="L481" i="84"/>
  <c r="J481" i="84"/>
  <c r="H481" i="84"/>
  <c r="F481" i="84"/>
  <c r="Z480" i="84"/>
  <c r="Y480" i="84"/>
  <c r="X480" i="84" s="1"/>
  <c r="V480" i="84"/>
  <c r="T480" i="84"/>
  <c r="R480" i="84"/>
  <c r="P480" i="84"/>
  <c r="N480" i="84"/>
  <c r="L480" i="84"/>
  <c r="J480" i="84"/>
  <c r="H480" i="84"/>
  <c r="F480" i="84"/>
  <c r="Z479" i="84"/>
  <c r="Y479" i="84"/>
  <c r="X479" i="84" s="1"/>
  <c r="V479" i="84"/>
  <c r="T479" i="84"/>
  <c r="R479" i="84"/>
  <c r="P479" i="84"/>
  <c r="N479" i="84"/>
  <c r="L479" i="84"/>
  <c r="J479" i="84"/>
  <c r="H479" i="84"/>
  <c r="F479" i="84"/>
  <c r="Z478" i="84"/>
  <c r="Y478" i="84"/>
  <c r="X478" i="84" s="1"/>
  <c r="V478" i="84"/>
  <c r="T478" i="84"/>
  <c r="R478" i="84"/>
  <c r="P478" i="84"/>
  <c r="N478" i="84"/>
  <c r="L478" i="84"/>
  <c r="J478" i="84"/>
  <c r="H478" i="84"/>
  <c r="F478" i="84"/>
  <c r="Z477" i="84"/>
  <c r="Y477" i="84"/>
  <c r="X477" i="84" s="1"/>
  <c r="V477" i="84"/>
  <c r="T477" i="84"/>
  <c r="R477" i="84"/>
  <c r="P477" i="84"/>
  <c r="N477" i="84"/>
  <c r="L477" i="84"/>
  <c r="J477" i="84"/>
  <c r="H477" i="84"/>
  <c r="F477" i="84"/>
  <c r="Z476" i="84"/>
  <c r="Y476" i="84"/>
  <c r="X476" i="84"/>
  <c r="V476" i="84"/>
  <c r="T476" i="84"/>
  <c r="R476" i="84"/>
  <c r="P476" i="84"/>
  <c r="N476" i="84"/>
  <c r="L476" i="84"/>
  <c r="J476" i="84"/>
  <c r="H476" i="84"/>
  <c r="F476" i="84"/>
  <c r="Z475" i="84"/>
  <c r="Y475" i="84"/>
  <c r="X475" i="84" s="1"/>
  <c r="V475" i="84"/>
  <c r="T475" i="84"/>
  <c r="R475" i="84"/>
  <c r="P475" i="84"/>
  <c r="N475" i="84"/>
  <c r="L475" i="84"/>
  <c r="J475" i="84"/>
  <c r="H475" i="84"/>
  <c r="F475" i="84"/>
  <c r="Z474" i="84"/>
  <c r="Y474" i="84"/>
  <c r="X474" i="84"/>
  <c r="V474" i="84"/>
  <c r="T474" i="84"/>
  <c r="R474" i="84"/>
  <c r="P474" i="84"/>
  <c r="N474" i="84"/>
  <c r="L474" i="84"/>
  <c r="J474" i="84"/>
  <c r="H474" i="84"/>
  <c r="F474" i="84"/>
  <c r="Z473" i="84"/>
  <c r="Y473" i="84"/>
  <c r="X473" i="84" s="1"/>
  <c r="V473" i="84"/>
  <c r="T473" i="84"/>
  <c r="R473" i="84"/>
  <c r="P473" i="84"/>
  <c r="N473" i="84"/>
  <c r="L473" i="84"/>
  <c r="J473" i="84"/>
  <c r="H473" i="84"/>
  <c r="F473" i="84"/>
  <c r="Z472" i="84"/>
  <c r="Y472" i="84"/>
  <c r="X472" i="84" s="1"/>
  <c r="V472" i="84"/>
  <c r="T472" i="84"/>
  <c r="R472" i="84"/>
  <c r="P472" i="84"/>
  <c r="N472" i="84"/>
  <c r="L472" i="84"/>
  <c r="J472" i="84"/>
  <c r="H472" i="84"/>
  <c r="F472" i="84"/>
  <c r="Z471" i="84"/>
  <c r="Y471" i="84"/>
  <c r="X471" i="84" s="1"/>
  <c r="V471" i="84"/>
  <c r="T471" i="84"/>
  <c r="R471" i="84"/>
  <c r="P471" i="84"/>
  <c r="N471" i="84"/>
  <c r="L471" i="84"/>
  <c r="J471" i="84"/>
  <c r="H471" i="84"/>
  <c r="F471" i="84"/>
  <c r="Z470" i="84"/>
  <c r="Y470" i="84"/>
  <c r="X470" i="84" s="1"/>
  <c r="V470" i="84"/>
  <c r="T470" i="84"/>
  <c r="R470" i="84"/>
  <c r="P470" i="84"/>
  <c r="N470" i="84"/>
  <c r="L470" i="84"/>
  <c r="J470" i="84"/>
  <c r="H470" i="84"/>
  <c r="F470" i="84"/>
  <c r="Z469" i="84"/>
  <c r="Y469" i="84"/>
  <c r="X469" i="84" s="1"/>
  <c r="V469" i="84"/>
  <c r="T469" i="84"/>
  <c r="R469" i="84"/>
  <c r="P469" i="84"/>
  <c r="N469" i="84"/>
  <c r="L469" i="84"/>
  <c r="J469" i="84"/>
  <c r="H469" i="84"/>
  <c r="F469" i="84"/>
  <c r="Z468" i="84"/>
  <c r="Y468" i="84"/>
  <c r="X468" i="84" s="1"/>
  <c r="V468" i="84"/>
  <c r="T468" i="84"/>
  <c r="R468" i="84"/>
  <c r="P468" i="84"/>
  <c r="N468" i="84"/>
  <c r="L468" i="84"/>
  <c r="J468" i="84"/>
  <c r="H468" i="84"/>
  <c r="F468" i="84"/>
  <c r="Z467" i="84"/>
  <c r="Y467" i="84"/>
  <c r="X467" i="84" s="1"/>
  <c r="V467" i="84"/>
  <c r="T467" i="84"/>
  <c r="R467" i="84"/>
  <c r="P467" i="84"/>
  <c r="N467" i="84"/>
  <c r="L467" i="84"/>
  <c r="J467" i="84"/>
  <c r="H467" i="84"/>
  <c r="F467" i="84"/>
  <c r="Z466" i="84"/>
  <c r="Y466" i="84"/>
  <c r="X466" i="84" s="1"/>
  <c r="V466" i="84"/>
  <c r="T466" i="84"/>
  <c r="R466" i="84"/>
  <c r="P466" i="84"/>
  <c r="N466" i="84"/>
  <c r="L466" i="84"/>
  <c r="J466" i="84"/>
  <c r="H466" i="84"/>
  <c r="F466" i="84"/>
  <c r="Z465" i="84"/>
  <c r="Y465" i="84"/>
  <c r="X465" i="84" s="1"/>
  <c r="V465" i="84"/>
  <c r="T465" i="84"/>
  <c r="R465" i="84"/>
  <c r="P465" i="84"/>
  <c r="N465" i="84"/>
  <c r="L465" i="84"/>
  <c r="J465" i="84"/>
  <c r="H465" i="84"/>
  <c r="F465" i="84"/>
  <c r="Z464" i="84"/>
  <c r="Y464" i="84"/>
  <c r="X464" i="84"/>
  <c r="V464" i="84"/>
  <c r="T464" i="84"/>
  <c r="R464" i="84"/>
  <c r="P464" i="84"/>
  <c r="N464" i="84"/>
  <c r="L464" i="84"/>
  <c r="J464" i="84"/>
  <c r="H464" i="84"/>
  <c r="F464" i="84"/>
  <c r="Z463" i="84"/>
  <c r="Y463" i="84"/>
  <c r="X463" i="84" s="1"/>
  <c r="V463" i="84"/>
  <c r="T463" i="84"/>
  <c r="R463" i="84"/>
  <c r="P463" i="84"/>
  <c r="N463" i="84"/>
  <c r="L463" i="84"/>
  <c r="J463" i="84"/>
  <c r="H463" i="84"/>
  <c r="F463" i="84"/>
  <c r="Z462" i="84"/>
  <c r="Y462" i="84"/>
  <c r="X462" i="84" s="1"/>
  <c r="V462" i="84"/>
  <c r="T462" i="84"/>
  <c r="R462" i="84"/>
  <c r="P462" i="84"/>
  <c r="N462" i="84"/>
  <c r="L462" i="84"/>
  <c r="J462" i="84"/>
  <c r="H462" i="84"/>
  <c r="F462" i="84"/>
  <c r="Z461" i="84"/>
  <c r="Y461" i="84"/>
  <c r="X461" i="84" s="1"/>
  <c r="V461" i="84"/>
  <c r="T461" i="84"/>
  <c r="R461" i="84"/>
  <c r="P461" i="84"/>
  <c r="N461" i="84"/>
  <c r="L461" i="84"/>
  <c r="J461" i="84"/>
  <c r="H461" i="84"/>
  <c r="F461" i="84"/>
  <c r="Z460" i="84"/>
  <c r="Y460" i="84"/>
  <c r="X460" i="84" s="1"/>
  <c r="V460" i="84"/>
  <c r="T460" i="84"/>
  <c r="R460" i="84"/>
  <c r="P460" i="84"/>
  <c r="N460" i="84"/>
  <c r="L460" i="84"/>
  <c r="J460" i="84"/>
  <c r="H460" i="84"/>
  <c r="F460" i="84"/>
  <c r="Z459" i="84"/>
  <c r="Y459" i="84"/>
  <c r="X459" i="84" s="1"/>
  <c r="V459" i="84"/>
  <c r="T459" i="84"/>
  <c r="R459" i="84"/>
  <c r="P459" i="84"/>
  <c r="N459" i="84"/>
  <c r="L459" i="84"/>
  <c r="J459" i="84"/>
  <c r="H459" i="84"/>
  <c r="F459" i="84"/>
  <c r="Z458" i="84"/>
  <c r="Y458" i="84"/>
  <c r="X458" i="84" s="1"/>
  <c r="V458" i="84"/>
  <c r="T458" i="84"/>
  <c r="R458" i="84"/>
  <c r="P458" i="84"/>
  <c r="N458" i="84"/>
  <c r="L458" i="84"/>
  <c r="J458" i="84"/>
  <c r="H458" i="84"/>
  <c r="F458" i="84"/>
  <c r="Z457" i="84"/>
  <c r="Y457" i="84"/>
  <c r="X457" i="84" s="1"/>
  <c r="V457" i="84"/>
  <c r="T457" i="84"/>
  <c r="R457" i="84"/>
  <c r="P457" i="84"/>
  <c r="N457" i="84"/>
  <c r="L457" i="84"/>
  <c r="J457" i="84"/>
  <c r="H457" i="84"/>
  <c r="F457" i="84"/>
  <c r="Z456" i="84"/>
  <c r="Y456" i="84"/>
  <c r="X456" i="84"/>
  <c r="V456" i="84"/>
  <c r="T456" i="84"/>
  <c r="R456" i="84"/>
  <c r="P456" i="84"/>
  <c r="N456" i="84"/>
  <c r="L456" i="84"/>
  <c r="J456" i="84"/>
  <c r="H456" i="84"/>
  <c r="F456" i="84"/>
  <c r="Z455" i="84"/>
  <c r="Y455" i="84"/>
  <c r="X455" i="84" s="1"/>
  <c r="V455" i="84"/>
  <c r="T455" i="84"/>
  <c r="R455" i="84"/>
  <c r="P455" i="84"/>
  <c r="N455" i="84"/>
  <c r="L455" i="84"/>
  <c r="J455" i="84"/>
  <c r="H455" i="84"/>
  <c r="F455" i="84"/>
  <c r="Z454" i="84"/>
  <c r="Y454" i="84"/>
  <c r="X454" i="84" s="1"/>
  <c r="V454" i="84"/>
  <c r="T454" i="84"/>
  <c r="R454" i="84"/>
  <c r="P454" i="84"/>
  <c r="N454" i="84"/>
  <c r="L454" i="84"/>
  <c r="J454" i="84"/>
  <c r="H454" i="84"/>
  <c r="F454" i="84"/>
  <c r="Z453" i="84"/>
  <c r="Y453" i="84"/>
  <c r="X453" i="84" s="1"/>
  <c r="V453" i="84"/>
  <c r="T453" i="84"/>
  <c r="R453" i="84"/>
  <c r="P453" i="84"/>
  <c r="N453" i="84"/>
  <c r="L453" i="84"/>
  <c r="J453" i="84"/>
  <c r="H453" i="84"/>
  <c r="F453" i="84"/>
  <c r="Z452" i="84"/>
  <c r="Y452" i="84"/>
  <c r="X452" i="84" s="1"/>
  <c r="V452" i="84"/>
  <c r="T452" i="84"/>
  <c r="R452" i="84"/>
  <c r="P452" i="84"/>
  <c r="N452" i="84"/>
  <c r="L452" i="84"/>
  <c r="J452" i="84"/>
  <c r="H452" i="84"/>
  <c r="F452" i="84"/>
  <c r="Z451" i="84"/>
  <c r="Y451" i="84"/>
  <c r="X451" i="84" s="1"/>
  <c r="V451" i="84"/>
  <c r="T451" i="84"/>
  <c r="R451" i="84"/>
  <c r="P451" i="84"/>
  <c r="N451" i="84"/>
  <c r="L451" i="84"/>
  <c r="J451" i="84"/>
  <c r="H451" i="84"/>
  <c r="F451" i="84"/>
  <c r="Z450" i="84"/>
  <c r="Y450" i="84"/>
  <c r="X450" i="84"/>
  <c r="V450" i="84"/>
  <c r="T450" i="84"/>
  <c r="R450" i="84"/>
  <c r="P450" i="84"/>
  <c r="N450" i="84"/>
  <c r="L450" i="84"/>
  <c r="J450" i="84"/>
  <c r="H450" i="84"/>
  <c r="F450" i="84"/>
  <c r="Z449" i="84"/>
  <c r="Y449" i="84"/>
  <c r="X449" i="84" s="1"/>
  <c r="V449" i="84"/>
  <c r="T449" i="84"/>
  <c r="R449" i="84"/>
  <c r="P449" i="84"/>
  <c r="N449" i="84"/>
  <c r="L449" i="84"/>
  <c r="J449" i="84"/>
  <c r="H449" i="84"/>
  <c r="F449" i="84"/>
  <c r="Z448" i="84"/>
  <c r="Y448" i="84"/>
  <c r="X448" i="84"/>
  <c r="V448" i="84"/>
  <c r="T448" i="84"/>
  <c r="R448" i="84"/>
  <c r="P448" i="84"/>
  <c r="N448" i="84"/>
  <c r="L448" i="84"/>
  <c r="J448" i="84"/>
  <c r="H448" i="84"/>
  <c r="F448" i="84"/>
  <c r="Z447" i="84"/>
  <c r="Y447" i="84"/>
  <c r="X447" i="84" s="1"/>
  <c r="V447" i="84"/>
  <c r="T447" i="84"/>
  <c r="R447" i="84"/>
  <c r="P447" i="84"/>
  <c r="N447" i="84"/>
  <c r="L447" i="84"/>
  <c r="J447" i="84"/>
  <c r="H447" i="84"/>
  <c r="F447" i="84"/>
  <c r="Z446" i="84"/>
  <c r="Y446" i="84"/>
  <c r="X446" i="84" s="1"/>
  <c r="V446" i="84"/>
  <c r="T446" i="84"/>
  <c r="R446" i="84"/>
  <c r="P446" i="84"/>
  <c r="N446" i="84"/>
  <c r="L446" i="84"/>
  <c r="J446" i="84"/>
  <c r="H446" i="84"/>
  <c r="F446" i="84"/>
  <c r="Z445" i="84"/>
  <c r="Y445" i="84"/>
  <c r="X445" i="84" s="1"/>
  <c r="V445" i="84"/>
  <c r="T445" i="84"/>
  <c r="R445" i="84"/>
  <c r="P445" i="84"/>
  <c r="N445" i="84"/>
  <c r="L445" i="84"/>
  <c r="J445" i="84"/>
  <c r="H445" i="84"/>
  <c r="F445" i="84"/>
  <c r="Z444" i="84"/>
  <c r="Y444" i="84"/>
  <c r="X444" i="84" s="1"/>
  <c r="V444" i="84"/>
  <c r="T444" i="84"/>
  <c r="R444" i="84"/>
  <c r="P444" i="84"/>
  <c r="N444" i="84"/>
  <c r="L444" i="84"/>
  <c r="J444" i="84"/>
  <c r="H444" i="84"/>
  <c r="F444" i="84"/>
  <c r="Z443" i="84"/>
  <c r="Y443" i="84"/>
  <c r="X443" i="84" s="1"/>
  <c r="V443" i="84"/>
  <c r="T443" i="84"/>
  <c r="R443" i="84"/>
  <c r="P443" i="84"/>
  <c r="N443" i="84"/>
  <c r="L443" i="84"/>
  <c r="J443" i="84"/>
  <c r="H443" i="84"/>
  <c r="F443" i="84"/>
  <c r="Z442" i="84"/>
  <c r="Y442" i="84"/>
  <c r="X442" i="84" s="1"/>
  <c r="V442" i="84"/>
  <c r="T442" i="84"/>
  <c r="R442" i="84"/>
  <c r="P442" i="84"/>
  <c r="N442" i="84"/>
  <c r="L442" i="84"/>
  <c r="J442" i="84"/>
  <c r="H442" i="84"/>
  <c r="F442" i="84"/>
  <c r="Z441" i="84"/>
  <c r="Y441" i="84"/>
  <c r="X441" i="84" s="1"/>
  <c r="V441" i="84"/>
  <c r="T441" i="84"/>
  <c r="R441" i="84"/>
  <c r="P441" i="84"/>
  <c r="N441" i="84"/>
  <c r="L441" i="84"/>
  <c r="J441" i="84"/>
  <c r="H441" i="84"/>
  <c r="F441" i="84"/>
  <c r="Z440" i="84"/>
  <c r="Y440" i="84"/>
  <c r="X440" i="84" s="1"/>
  <c r="V440" i="84"/>
  <c r="T440" i="84"/>
  <c r="R440" i="84"/>
  <c r="P440" i="84"/>
  <c r="N440" i="84"/>
  <c r="L440" i="84"/>
  <c r="J440" i="84"/>
  <c r="H440" i="84"/>
  <c r="F440" i="84"/>
  <c r="Z439" i="84"/>
  <c r="Y439" i="84"/>
  <c r="X439" i="84" s="1"/>
  <c r="V439" i="84"/>
  <c r="T439" i="84"/>
  <c r="R439" i="84"/>
  <c r="P439" i="84"/>
  <c r="N439" i="84"/>
  <c r="L439" i="84"/>
  <c r="J439" i="84"/>
  <c r="H439" i="84"/>
  <c r="F439" i="84"/>
  <c r="Z438" i="84"/>
  <c r="Y438" i="84"/>
  <c r="X438" i="84"/>
  <c r="V438" i="84"/>
  <c r="T438" i="84"/>
  <c r="R438" i="84"/>
  <c r="P438" i="84"/>
  <c r="N438" i="84"/>
  <c r="L438" i="84"/>
  <c r="J438" i="84"/>
  <c r="H438" i="84"/>
  <c r="F438" i="84"/>
  <c r="Z437" i="84"/>
  <c r="Y437" i="84"/>
  <c r="X437" i="84" s="1"/>
  <c r="V437" i="84"/>
  <c r="T437" i="84"/>
  <c r="R437" i="84"/>
  <c r="P437" i="84"/>
  <c r="N437" i="84"/>
  <c r="L437" i="84"/>
  <c r="J437" i="84"/>
  <c r="H437" i="84"/>
  <c r="F437" i="84"/>
  <c r="Z436" i="84"/>
  <c r="Y436" i="84"/>
  <c r="X436" i="84"/>
  <c r="V436" i="84"/>
  <c r="T436" i="84"/>
  <c r="R436" i="84"/>
  <c r="P436" i="84"/>
  <c r="N436" i="84"/>
  <c r="L436" i="84"/>
  <c r="J436" i="84"/>
  <c r="H436" i="84"/>
  <c r="F436" i="84"/>
  <c r="Z435" i="84"/>
  <c r="Y435" i="84"/>
  <c r="X435" i="84" s="1"/>
  <c r="V435" i="84"/>
  <c r="T435" i="84"/>
  <c r="R435" i="84"/>
  <c r="P435" i="84"/>
  <c r="N435" i="84"/>
  <c r="L435" i="84"/>
  <c r="J435" i="84"/>
  <c r="H435" i="84"/>
  <c r="F435" i="84"/>
  <c r="Z434" i="84"/>
  <c r="Y434" i="84"/>
  <c r="X434" i="84"/>
  <c r="V434" i="84"/>
  <c r="T434" i="84"/>
  <c r="R434" i="84"/>
  <c r="P434" i="84"/>
  <c r="N434" i="84"/>
  <c r="L434" i="84"/>
  <c r="J434" i="84"/>
  <c r="H434" i="84"/>
  <c r="F434" i="84"/>
  <c r="Z433" i="84"/>
  <c r="Y433" i="84"/>
  <c r="X433" i="84" s="1"/>
  <c r="V433" i="84"/>
  <c r="T433" i="84"/>
  <c r="R433" i="84"/>
  <c r="P433" i="84"/>
  <c r="N433" i="84"/>
  <c r="L433" i="84"/>
  <c r="J433" i="84"/>
  <c r="H433" i="84"/>
  <c r="F433" i="84"/>
  <c r="Z432" i="84"/>
  <c r="Y432" i="84"/>
  <c r="X432" i="84" s="1"/>
  <c r="V432" i="84"/>
  <c r="T432" i="84"/>
  <c r="R432" i="84"/>
  <c r="P432" i="84"/>
  <c r="N432" i="84"/>
  <c r="L432" i="84"/>
  <c r="J432" i="84"/>
  <c r="H432" i="84"/>
  <c r="F432" i="84"/>
  <c r="Z431" i="84"/>
  <c r="Y431" i="84"/>
  <c r="X431" i="84" s="1"/>
  <c r="V431" i="84"/>
  <c r="T431" i="84"/>
  <c r="R431" i="84"/>
  <c r="P431" i="84"/>
  <c r="N431" i="84"/>
  <c r="L431" i="84"/>
  <c r="J431" i="84"/>
  <c r="H431" i="84"/>
  <c r="F431" i="84"/>
  <c r="Z430" i="84"/>
  <c r="Y430" i="84"/>
  <c r="X430" i="84" s="1"/>
  <c r="V430" i="84"/>
  <c r="T430" i="84"/>
  <c r="R430" i="84"/>
  <c r="P430" i="84"/>
  <c r="N430" i="84"/>
  <c r="L430" i="84"/>
  <c r="J430" i="84"/>
  <c r="H430" i="84"/>
  <c r="F430" i="84"/>
  <c r="Z429" i="84"/>
  <c r="Y429" i="84"/>
  <c r="X429" i="84" s="1"/>
  <c r="V429" i="84"/>
  <c r="T429" i="84"/>
  <c r="R429" i="84"/>
  <c r="P429" i="84"/>
  <c r="N429" i="84"/>
  <c r="L429" i="84"/>
  <c r="J429" i="84"/>
  <c r="H429" i="84"/>
  <c r="F429" i="84"/>
  <c r="Z428" i="84"/>
  <c r="Y428" i="84"/>
  <c r="X428" i="84" s="1"/>
  <c r="V428" i="84"/>
  <c r="T428" i="84"/>
  <c r="R428" i="84"/>
  <c r="P428" i="84"/>
  <c r="N428" i="84"/>
  <c r="L428" i="84"/>
  <c r="J428" i="84"/>
  <c r="H428" i="84"/>
  <c r="F428" i="84"/>
  <c r="Z427" i="84"/>
  <c r="Y427" i="84"/>
  <c r="X427" i="84" s="1"/>
  <c r="V427" i="84"/>
  <c r="T427" i="84"/>
  <c r="R427" i="84"/>
  <c r="P427" i="84"/>
  <c r="N427" i="84"/>
  <c r="L427" i="84"/>
  <c r="J427" i="84"/>
  <c r="H427" i="84"/>
  <c r="F427" i="84"/>
  <c r="Z426" i="84"/>
  <c r="Y426" i="84"/>
  <c r="X426" i="84" s="1"/>
  <c r="V426" i="84"/>
  <c r="T426" i="84"/>
  <c r="R426" i="84"/>
  <c r="P426" i="84"/>
  <c r="N426" i="84"/>
  <c r="L426" i="84"/>
  <c r="J426" i="84"/>
  <c r="H426" i="84"/>
  <c r="F426" i="84"/>
  <c r="Z425" i="84"/>
  <c r="Y425" i="84"/>
  <c r="X425" i="84" s="1"/>
  <c r="V425" i="84"/>
  <c r="T425" i="84"/>
  <c r="R425" i="84"/>
  <c r="P425" i="84"/>
  <c r="N425" i="84"/>
  <c r="L425" i="84"/>
  <c r="J425" i="84"/>
  <c r="H425" i="84"/>
  <c r="F425" i="84"/>
  <c r="Z424" i="84"/>
  <c r="Y424" i="84"/>
  <c r="X424" i="84" s="1"/>
  <c r="V424" i="84"/>
  <c r="T424" i="84"/>
  <c r="R424" i="84"/>
  <c r="P424" i="84"/>
  <c r="N424" i="84"/>
  <c r="L424" i="84"/>
  <c r="J424" i="84"/>
  <c r="H424" i="84"/>
  <c r="F424" i="84"/>
  <c r="Z423" i="84"/>
  <c r="Y423" i="84"/>
  <c r="X423" i="84" s="1"/>
  <c r="V423" i="84"/>
  <c r="T423" i="84"/>
  <c r="R423" i="84"/>
  <c r="P423" i="84"/>
  <c r="N423" i="84"/>
  <c r="L423" i="84"/>
  <c r="J423" i="84"/>
  <c r="H423" i="84"/>
  <c r="F423" i="84"/>
  <c r="Z422" i="84"/>
  <c r="Y422" i="84"/>
  <c r="X422" i="84" s="1"/>
  <c r="V422" i="84"/>
  <c r="T422" i="84"/>
  <c r="R422" i="84"/>
  <c r="P422" i="84"/>
  <c r="N422" i="84"/>
  <c r="L422" i="84"/>
  <c r="J422" i="84"/>
  <c r="H422" i="84"/>
  <c r="F422" i="84"/>
  <c r="Z421" i="84"/>
  <c r="Y421" i="84"/>
  <c r="X421" i="84" s="1"/>
  <c r="V421" i="84"/>
  <c r="T421" i="84"/>
  <c r="R421" i="84"/>
  <c r="P421" i="84"/>
  <c r="N421" i="84"/>
  <c r="L421" i="84"/>
  <c r="J421" i="84"/>
  <c r="H421" i="84"/>
  <c r="F421" i="84"/>
  <c r="Z420" i="84"/>
  <c r="Y420" i="84"/>
  <c r="X420" i="84" s="1"/>
  <c r="V420" i="84"/>
  <c r="T420" i="84"/>
  <c r="R420" i="84"/>
  <c r="P420" i="84"/>
  <c r="N420" i="84"/>
  <c r="L420" i="84"/>
  <c r="J420" i="84"/>
  <c r="H420" i="84"/>
  <c r="F420" i="84"/>
  <c r="Z419" i="84"/>
  <c r="Y419" i="84"/>
  <c r="X419" i="84" s="1"/>
  <c r="V419" i="84"/>
  <c r="T419" i="84"/>
  <c r="R419" i="84"/>
  <c r="P419" i="84"/>
  <c r="N419" i="84"/>
  <c r="L419" i="84"/>
  <c r="J419" i="84"/>
  <c r="H419" i="84"/>
  <c r="F419" i="84"/>
  <c r="Z418" i="84"/>
  <c r="Y418" i="84"/>
  <c r="X418" i="84" s="1"/>
  <c r="V418" i="84"/>
  <c r="T418" i="84"/>
  <c r="R418" i="84"/>
  <c r="P418" i="84"/>
  <c r="N418" i="84"/>
  <c r="L418" i="84"/>
  <c r="J418" i="84"/>
  <c r="H418" i="84"/>
  <c r="F418" i="84"/>
  <c r="Z417" i="84"/>
  <c r="Y417" i="84"/>
  <c r="X417" i="84" s="1"/>
  <c r="V417" i="84"/>
  <c r="T417" i="84"/>
  <c r="R417" i="84"/>
  <c r="P417" i="84"/>
  <c r="N417" i="84"/>
  <c r="L417" i="84"/>
  <c r="J417" i="84"/>
  <c r="H417" i="84"/>
  <c r="F417" i="84"/>
  <c r="Z416" i="84"/>
  <c r="Y416" i="84"/>
  <c r="X416" i="84" s="1"/>
  <c r="V416" i="84"/>
  <c r="T416" i="84"/>
  <c r="R416" i="84"/>
  <c r="P416" i="84"/>
  <c r="N416" i="84"/>
  <c r="L416" i="84"/>
  <c r="J416" i="84"/>
  <c r="H416" i="84"/>
  <c r="F416" i="84"/>
  <c r="Z415" i="84"/>
  <c r="Y415" i="84"/>
  <c r="X415" i="84" s="1"/>
  <c r="V415" i="84"/>
  <c r="T415" i="84"/>
  <c r="R415" i="84"/>
  <c r="P415" i="84"/>
  <c r="N415" i="84"/>
  <c r="L415" i="84"/>
  <c r="J415" i="84"/>
  <c r="H415" i="84"/>
  <c r="F415" i="84"/>
  <c r="Z414" i="84"/>
  <c r="Y414" i="84"/>
  <c r="X414" i="84" s="1"/>
  <c r="V414" i="84"/>
  <c r="T414" i="84"/>
  <c r="R414" i="84"/>
  <c r="P414" i="84"/>
  <c r="N414" i="84"/>
  <c r="L414" i="84"/>
  <c r="J414" i="84"/>
  <c r="H414" i="84"/>
  <c r="F414" i="84"/>
  <c r="Z413" i="84"/>
  <c r="Y413" i="84"/>
  <c r="X413" i="84" s="1"/>
  <c r="V413" i="84"/>
  <c r="T413" i="84"/>
  <c r="R413" i="84"/>
  <c r="P413" i="84"/>
  <c r="N413" i="84"/>
  <c r="L413" i="84"/>
  <c r="J413" i="84"/>
  <c r="H413" i="84"/>
  <c r="F413" i="84"/>
  <c r="Z412" i="84"/>
  <c r="Y412" i="84"/>
  <c r="X412" i="84" s="1"/>
  <c r="V412" i="84"/>
  <c r="T412" i="84"/>
  <c r="R412" i="84"/>
  <c r="P412" i="84"/>
  <c r="N412" i="84"/>
  <c r="L412" i="84"/>
  <c r="J412" i="84"/>
  <c r="H412" i="84"/>
  <c r="F412" i="84"/>
  <c r="Z411" i="84"/>
  <c r="Y411" i="84"/>
  <c r="X411" i="84" s="1"/>
  <c r="V411" i="84"/>
  <c r="T411" i="84"/>
  <c r="R411" i="84"/>
  <c r="P411" i="84"/>
  <c r="N411" i="84"/>
  <c r="L411" i="84"/>
  <c r="J411" i="84"/>
  <c r="H411" i="84"/>
  <c r="F411" i="84"/>
  <c r="Z410" i="84"/>
  <c r="Y410" i="84"/>
  <c r="X410" i="84" s="1"/>
  <c r="V410" i="84"/>
  <c r="T410" i="84"/>
  <c r="R410" i="84"/>
  <c r="P410" i="84"/>
  <c r="N410" i="84"/>
  <c r="L410" i="84"/>
  <c r="J410" i="84"/>
  <c r="H410" i="84"/>
  <c r="F410" i="84"/>
  <c r="Z409" i="84"/>
  <c r="Y409" i="84"/>
  <c r="X409" i="84" s="1"/>
  <c r="V409" i="84"/>
  <c r="T409" i="84"/>
  <c r="R409" i="84"/>
  <c r="P409" i="84"/>
  <c r="N409" i="84"/>
  <c r="L409" i="84"/>
  <c r="J409" i="84"/>
  <c r="H409" i="84"/>
  <c r="F409" i="84"/>
  <c r="Z408" i="84"/>
  <c r="Y408" i="84"/>
  <c r="X408" i="84" s="1"/>
  <c r="V408" i="84"/>
  <c r="T408" i="84"/>
  <c r="R408" i="84"/>
  <c r="P408" i="84"/>
  <c r="N408" i="84"/>
  <c r="L408" i="84"/>
  <c r="J408" i="84"/>
  <c r="H408" i="84"/>
  <c r="F408" i="84"/>
  <c r="Z407" i="84"/>
  <c r="Y407" i="84"/>
  <c r="X407" i="84" s="1"/>
  <c r="V407" i="84"/>
  <c r="T407" i="84"/>
  <c r="R407" i="84"/>
  <c r="P407" i="84"/>
  <c r="N407" i="84"/>
  <c r="L407" i="84"/>
  <c r="J407" i="84"/>
  <c r="H407" i="84"/>
  <c r="F407" i="84"/>
  <c r="Z406" i="84"/>
  <c r="Y406" i="84"/>
  <c r="X406" i="84" s="1"/>
  <c r="V406" i="84"/>
  <c r="T406" i="84"/>
  <c r="R406" i="84"/>
  <c r="P406" i="84"/>
  <c r="N406" i="84"/>
  <c r="L406" i="84"/>
  <c r="J406" i="84"/>
  <c r="H406" i="84"/>
  <c r="F406" i="84"/>
  <c r="Z405" i="84"/>
  <c r="Y405" i="84"/>
  <c r="X405" i="84" s="1"/>
  <c r="V405" i="84"/>
  <c r="T405" i="84"/>
  <c r="R405" i="84"/>
  <c r="P405" i="84"/>
  <c r="N405" i="84"/>
  <c r="L405" i="84"/>
  <c r="J405" i="84"/>
  <c r="H405" i="84"/>
  <c r="F405" i="84"/>
  <c r="Z404" i="84"/>
  <c r="Y404" i="84"/>
  <c r="X404" i="84" s="1"/>
  <c r="V404" i="84"/>
  <c r="T404" i="84"/>
  <c r="R404" i="84"/>
  <c r="P404" i="84"/>
  <c r="N404" i="84"/>
  <c r="L404" i="84"/>
  <c r="J404" i="84"/>
  <c r="H404" i="84"/>
  <c r="F404" i="84"/>
  <c r="Z403" i="84"/>
  <c r="Y403" i="84"/>
  <c r="X403" i="84" s="1"/>
  <c r="V403" i="84"/>
  <c r="T403" i="84"/>
  <c r="R403" i="84"/>
  <c r="P403" i="84"/>
  <c r="N403" i="84"/>
  <c r="L403" i="84"/>
  <c r="J403" i="84"/>
  <c r="H403" i="84"/>
  <c r="F403" i="84"/>
  <c r="Z402" i="84"/>
  <c r="Y402" i="84"/>
  <c r="X402" i="84" s="1"/>
  <c r="V402" i="84"/>
  <c r="T402" i="84"/>
  <c r="R402" i="84"/>
  <c r="P402" i="84"/>
  <c r="N402" i="84"/>
  <c r="L402" i="84"/>
  <c r="J402" i="84"/>
  <c r="H402" i="84"/>
  <c r="F402" i="84"/>
  <c r="Z401" i="84"/>
  <c r="Y401" i="84"/>
  <c r="X401" i="84" s="1"/>
  <c r="V401" i="84"/>
  <c r="T401" i="84"/>
  <c r="R401" i="84"/>
  <c r="P401" i="84"/>
  <c r="N401" i="84"/>
  <c r="L401" i="84"/>
  <c r="J401" i="84"/>
  <c r="H401" i="84"/>
  <c r="F401" i="84"/>
  <c r="Z400" i="84"/>
  <c r="Y400" i="84"/>
  <c r="X400" i="84" s="1"/>
  <c r="V400" i="84"/>
  <c r="T400" i="84"/>
  <c r="R400" i="84"/>
  <c r="P400" i="84"/>
  <c r="N400" i="84"/>
  <c r="L400" i="84"/>
  <c r="J400" i="84"/>
  <c r="H400" i="84"/>
  <c r="F400" i="84"/>
  <c r="Z399" i="84"/>
  <c r="Y399" i="84"/>
  <c r="X399" i="84" s="1"/>
  <c r="V399" i="84"/>
  <c r="T399" i="84"/>
  <c r="R399" i="84"/>
  <c r="P399" i="84"/>
  <c r="N399" i="84"/>
  <c r="L399" i="84"/>
  <c r="J399" i="84"/>
  <c r="H399" i="84"/>
  <c r="F399" i="84"/>
  <c r="Z398" i="84"/>
  <c r="Y398" i="84"/>
  <c r="X398" i="84" s="1"/>
  <c r="V398" i="84"/>
  <c r="T398" i="84"/>
  <c r="R398" i="84"/>
  <c r="P398" i="84"/>
  <c r="N398" i="84"/>
  <c r="L398" i="84"/>
  <c r="J398" i="84"/>
  <c r="H398" i="84"/>
  <c r="F398" i="84"/>
  <c r="Z397" i="84"/>
  <c r="Y397" i="84"/>
  <c r="X397" i="84" s="1"/>
  <c r="V397" i="84"/>
  <c r="T397" i="84"/>
  <c r="R397" i="84"/>
  <c r="P397" i="84"/>
  <c r="N397" i="84"/>
  <c r="L397" i="84"/>
  <c r="J397" i="84"/>
  <c r="H397" i="84"/>
  <c r="F397" i="84"/>
  <c r="Z396" i="84"/>
  <c r="Y396" i="84"/>
  <c r="X396" i="84" s="1"/>
  <c r="V396" i="84"/>
  <c r="T396" i="84"/>
  <c r="R396" i="84"/>
  <c r="P396" i="84"/>
  <c r="N396" i="84"/>
  <c r="L396" i="84"/>
  <c r="J396" i="84"/>
  <c r="H396" i="84"/>
  <c r="F396" i="84"/>
  <c r="Z395" i="84"/>
  <c r="Y395" i="84"/>
  <c r="X395" i="84" s="1"/>
  <c r="V395" i="84"/>
  <c r="T395" i="84"/>
  <c r="R395" i="84"/>
  <c r="P395" i="84"/>
  <c r="N395" i="84"/>
  <c r="L395" i="84"/>
  <c r="J395" i="84"/>
  <c r="H395" i="84"/>
  <c r="F395" i="84"/>
  <c r="Z394" i="84"/>
  <c r="Y394" i="84"/>
  <c r="X394" i="84" s="1"/>
  <c r="V394" i="84"/>
  <c r="T394" i="84"/>
  <c r="R394" i="84"/>
  <c r="P394" i="84"/>
  <c r="N394" i="84"/>
  <c r="L394" i="84"/>
  <c r="J394" i="84"/>
  <c r="H394" i="84"/>
  <c r="F394" i="84"/>
  <c r="Z393" i="84"/>
  <c r="Y393" i="84"/>
  <c r="X393" i="84" s="1"/>
  <c r="V393" i="84"/>
  <c r="T393" i="84"/>
  <c r="R393" i="84"/>
  <c r="P393" i="84"/>
  <c r="N393" i="84"/>
  <c r="L393" i="84"/>
  <c r="J393" i="84"/>
  <c r="H393" i="84"/>
  <c r="F393" i="84"/>
  <c r="Z392" i="84"/>
  <c r="Y392" i="84"/>
  <c r="X392" i="84" s="1"/>
  <c r="V392" i="84"/>
  <c r="T392" i="84"/>
  <c r="R392" i="84"/>
  <c r="P392" i="84"/>
  <c r="N392" i="84"/>
  <c r="L392" i="84"/>
  <c r="J392" i="84"/>
  <c r="H392" i="84"/>
  <c r="F392" i="84"/>
  <c r="Z391" i="84"/>
  <c r="Y391" i="84"/>
  <c r="X391" i="84" s="1"/>
  <c r="V391" i="84"/>
  <c r="T391" i="84"/>
  <c r="R391" i="84"/>
  <c r="P391" i="84"/>
  <c r="N391" i="84"/>
  <c r="L391" i="84"/>
  <c r="J391" i="84"/>
  <c r="H391" i="84"/>
  <c r="F391" i="84"/>
  <c r="Z390" i="84"/>
  <c r="Y390" i="84"/>
  <c r="X390" i="84" s="1"/>
  <c r="V390" i="84"/>
  <c r="T390" i="84"/>
  <c r="R390" i="84"/>
  <c r="P390" i="84"/>
  <c r="N390" i="84"/>
  <c r="L390" i="84"/>
  <c r="J390" i="84"/>
  <c r="H390" i="84"/>
  <c r="F390" i="84"/>
  <c r="Z389" i="84"/>
  <c r="Y389" i="84"/>
  <c r="X389" i="84" s="1"/>
  <c r="V389" i="84"/>
  <c r="T389" i="84"/>
  <c r="R389" i="84"/>
  <c r="P389" i="84"/>
  <c r="N389" i="84"/>
  <c r="L389" i="84"/>
  <c r="J389" i="84"/>
  <c r="H389" i="84"/>
  <c r="F389" i="84"/>
  <c r="Z388" i="84"/>
  <c r="Y388" i="84"/>
  <c r="X388" i="84" s="1"/>
  <c r="V388" i="84"/>
  <c r="T388" i="84"/>
  <c r="R388" i="84"/>
  <c r="P388" i="84"/>
  <c r="N388" i="84"/>
  <c r="L388" i="84"/>
  <c r="J388" i="84"/>
  <c r="H388" i="84"/>
  <c r="F388" i="84"/>
  <c r="Z387" i="84"/>
  <c r="Y387" i="84"/>
  <c r="X387" i="84" s="1"/>
  <c r="V387" i="84"/>
  <c r="T387" i="84"/>
  <c r="R387" i="84"/>
  <c r="P387" i="84"/>
  <c r="N387" i="84"/>
  <c r="L387" i="84"/>
  <c r="J387" i="84"/>
  <c r="H387" i="84"/>
  <c r="F387" i="84"/>
  <c r="Z386" i="84"/>
  <c r="Y386" i="84"/>
  <c r="X386" i="84" s="1"/>
  <c r="V386" i="84"/>
  <c r="T386" i="84"/>
  <c r="R386" i="84"/>
  <c r="P386" i="84"/>
  <c r="N386" i="84"/>
  <c r="L386" i="84"/>
  <c r="J386" i="84"/>
  <c r="H386" i="84"/>
  <c r="F386" i="84"/>
  <c r="Z385" i="84"/>
  <c r="Y385" i="84"/>
  <c r="X385" i="84" s="1"/>
  <c r="V385" i="84"/>
  <c r="T385" i="84"/>
  <c r="R385" i="84"/>
  <c r="P385" i="84"/>
  <c r="N385" i="84"/>
  <c r="L385" i="84"/>
  <c r="J385" i="84"/>
  <c r="H385" i="84"/>
  <c r="F385" i="84"/>
  <c r="Z384" i="84"/>
  <c r="Y384" i="84"/>
  <c r="X384" i="84" s="1"/>
  <c r="V384" i="84"/>
  <c r="T384" i="84"/>
  <c r="R384" i="84"/>
  <c r="P384" i="84"/>
  <c r="N384" i="84"/>
  <c r="L384" i="84"/>
  <c r="J384" i="84"/>
  <c r="H384" i="84"/>
  <c r="F384" i="84"/>
  <c r="Z383" i="84"/>
  <c r="Y383" i="84"/>
  <c r="X383" i="84" s="1"/>
  <c r="V383" i="84"/>
  <c r="T383" i="84"/>
  <c r="R383" i="84"/>
  <c r="P383" i="84"/>
  <c r="N383" i="84"/>
  <c r="L383" i="84"/>
  <c r="J383" i="84"/>
  <c r="H383" i="84"/>
  <c r="F383" i="84"/>
  <c r="Z382" i="84"/>
  <c r="Y382" i="84"/>
  <c r="X382" i="84" s="1"/>
  <c r="V382" i="84"/>
  <c r="T382" i="84"/>
  <c r="R382" i="84"/>
  <c r="P382" i="84"/>
  <c r="N382" i="84"/>
  <c r="L382" i="84"/>
  <c r="J382" i="84"/>
  <c r="H382" i="84"/>
  <c r="F382" i="84"/>
  <c r="Z381" i="84"/>
  <c r="Y381" i="84"/>
  <c r="X381" i="84" s="1"/>
  <c r="V381" i="84"/>
  <c r="T381" i="84"/>
  <c r="R381" i="84"/>
  <c r="P381" i="84"/>
  <c r="N381" i="84"/>
  <c r="L381" i="84"/>
  <c r="J381" i="84"/>
  <c r="H381" i="84"/>
  <c r="F381" i="84"/>
  <c r="Z380" i="84"/>
  <c r="Y380" i="84"/>
  <c r="X380" i="84" s="1"/>
  <c r="V380" i="84"/>
  <c r="T380" i="84"/>
  <c r="R380" i="84"/>
  <c r="P380" i="84"/>
  <c r="N380" i="84"/>
  <c r="L380" i="84"/>
  <c r="J380" i="84"/>
  <c r="H380" i="84"/>
  <c r="F380" i="84"/>
  <c r="Z379" i="84"/>
  <c r="Y379" i="84"/>
  <c r="X379" i="84" s="1"/>
  <c r="V379" i="84"/>
  <c r="T379" i="84"/>
  <c r="R379" i="84"/>
  <c r="P379" i="84"/>
  <c r="N379" i="84"/>
  <c r="L379" i="84"/>
  <c r="J379" i="84"/>
  <c r="H379" i="84"/>
  <c r="F379" i="84"/>
  <c r="Z378" i="84"/>
  <c r="Y378" i="84"/>
  <c r="X378" i="84" s="1"/>
  <c r="V378" i="84"/>
  <c r="T378" i="84"/>
  <c r="R378" i="84"/>
  <c r="P378" i="84"/>
  <c r="N378" i="84"/>
  <c r="L378" i="84"/>
  <c r="J378" i="84"/>
  <c r="H378" i="84"/>
  <c r="F378" i="84"/>
  <c r="Z377" i="84"/>
  <c r="Y377" i="84"/>
  <c r="X377" i="84" s="1"/>
  <c r="V377" i="84"/>
  <c r="T377" i="84"/>
  <c r="R377" i="84"/>
  <c r="P377" i="84"/>
  <c r="N377" i="84"/>
  <c r="L377" i="84"/>
  <c r="J377" i="84"/>
  <c r="H377" i="84"/>
  <c r="F377" i="84"/>
  <c r="Z376" i="84"/>
  <c r="Y376" i="84"/>
  <c r="X376" i="84" s="1"/>
  <c r="V376" i="84"/>
  <c r="T376" i="84"/>
  <c r="R376" i="84"/>
  <c r="P376" i="84"/>
  <c r="N376" i="84"/>
  <c r="L376" i="84"/>
  <c r="J376" i="84"/>
  <c r="H376" i="84"/>
  <c r="F376" i="84"/>
  <c r="Z375" i="84"/>
  <c r="Y375" i="84"/>
  <c r="X375" i="84" s="1"/>
  <c r="V375" i="84"/>
  <c r="T375" i="84"/>
  <c r="R375" i="84"/>
  <c r="P375" i="84"/>
  <c r="N375" i="84"/>
  <c r="L375" i="84"/>
  <c r="J375" i="84"/>
  <c r="H375" i="84"/>
  <c r="F375" i="84"/>
  <c r="Z374" i="84"/>
  <c r="Y374" i="84"/>
  <c r="X374" i="84" s="1"/>
  <c r="V374" i="84"/>
  <c r="T374" i="84"/>
  <c r="R374" i="84"/>
  <c r="P374" i="84"/>
  <c r="N374" i="84"/>
  <c r="L374" i="84"/>
  <c r="J374" i="84"/>
  <c r="H374" i="84"/>
  <c r="F374" i="84"/>
  <c r="Z373" i="84"/>
  <c r="Y373" i="84"/>
  <c r="X373" i="84" s="1"/>
  <c r="V373" i="84"/>
  <c r="T373" i="84"/>
  <c r="R373" i="84"/>
  <c r="P373" i="84"/>
  <c r="N373" i="84"/>
  <c r="L373" i="84"/>
  <c r="J373" i="84"/>
  <c r="H373" i="84"/>
  <c r="F373" i="84"/>
  <c r="Z372" i="84"/>
  <c r="Y372" i="84"/>
  <c r="X372" i="84" s="1"/>
  <c r="V372" i="84"/>
  <c r="T372" i="84"/>
  <c r="R372" i="84"/>
  <c r="P372" i="84"/>
  <c r="N372" i="84"/>
  <c r="L372" i="84"/>
  <c r="J372" i="84"/>
  <c r="H372" i="84"/>
  <c r="F372" i="84"/>
  <c r="Z371" i="84"/>
  <c r="Y371" i="84"/>
  <c r="X371" i="84" s="1"/>
  <c r="V371" i="84"/>
  <c r="T371" i="84"/>
  <c r="R371" i="84"/>
  <c r="P371" i="84"/>
  <c r="N371" i="84"/>
  <c r="L371" i="84"/>
  <c r="J371" i="84"/>
  <c r="H371" i="84"/>
  <c r="F371" i="84"/>
  <c r="Z370" i="84"/>
  <c r="Y370" i="84"/>
  <c r="X370" i="84" s="1"/>
  <c r="V370" i="84"/>
  <c r="T370" i="84"/>
  <c r="R370" i="84"/>
  <c r="P370" i="84"/>
  <c r="N370" i="84"/>
  <c r="L370" i="84"/>
  <c r="J370" i="84"/>
  <c r="H370" i="84"/>
  <c r="F370" i="84"/>
  <c r="Z369" i="84"/>
  <c r="Y369" i="84"/>
  <c r="X369" i="84" s="1"/>
  <c r="V369" i="84"/>
  <c r="T369" i="84"/>
  <c r="R369" i="84"/>
  <c r="P369" i="84"/>
  <c r="N369" i="84"/>
  <c r="L369" i="84"/>
  <c r="J369" i="84"/>
  <c r="H369" i="84"/>
  <c r="F369" i="84"/>
  <c r="Z368" i="84"/>
  <c r="Y368" i="84"/>
  <c r="X368" i="84" s="1"/>
  <c r="V368" i="84"/>
  <c r="T368" i="84"/>
  <c r="R368" i="84"/>
  <c r="P368" i="84"/>
  <c r="N368" i="84"/>
  <c r="L368" i="84"/>
  <c r="J368" i="84"/>
  <c r="H368" i="84"/>
  <c r="F368" i="84"/>
  <c r="Z367" i="84"/>
  <c r="Y367" i="84"/>
  <c r="X367" i="84" s="1"/>
  <c r="V367" i="84"/>
  <c r="T367" i="84"/>
  <c r="R367" i="84"/>
  <c r="P367" i="84"/>
  <c r="N367" i="84"/>
  <c r="L367" i="84"/>
  <c r="J367" i="84"/>
  <c r="H367" i="84"/>
  <c r="F367" i="84"/>
  <c r="Z366" i="84"/>
  <c r="Y366" i="84"/>
  <c r="X366" i="84" s="1"/>
  <c r="V366" i="84"/>
  <c r="T366" i="84"/>
  <c r="R366" i="84"/>
  <c r="P366" i="84"/>
  <c r="N366" i="84"/>
  <c r="L366" i="84"/>
  <c r="J366" i="84"/>
  <c r="H366" i="84"/>
  <c r="F366" i="84"/>
  <c r="Z365" i="84"/>
  <c r="Y365" i="84"/>
  <c r="X365" i="84" s="1"/>
  <c r="V365" i="84"/>
  <c r="T365" i="84"/>
  <c r="R365" i="84"/>
  <c r="P365" i="84"/>
  <c r="N365" i="84"/>
  <c r="L365" i="84"/>
  <c r="J365" i="84"/>
  <c r="H365" i="84"/>
  <c r="F365" i="84"/>
  <c r="Z364" i="84"/>
  <c r="Y364" i="84"/>
  <c r="X364" i="84" s="1"/>
  <c r="V364" i="84"/>
  <c r="T364" i="84"/>
  <c r="R364" i="84"/>
  <c r="P364" i="84"/>
  <c r="N364" i="84"/>
  <c r="L364" i="84"/>
  <c r="J364" i="84"/>
  <c r="H364" i="84"/>
  <c r="F364" i="84"/>
  <c r="Z363" i="84"/>
  <c r="Y363" i="84"/>
  <c r="X363" i="84" s="1"/>
  <c r="V363" i="84"/>
  <c r="T363" i="84"/>
  <c r="R363" i="84"/>
  <c r="P363" i="84"/>
  <c r="N363" i="84"/>
  <c r="L363" i="84"/>
  <c r="J363" i="84"/>
  <c r="H363" i="84"/>
  <c r="F363" i="84"/>
  <c r="Z362" i="84"/>
  <c r="Y362" i="84"/>
  <c r="X362" i="84" s="1"/>
  <c r="V362" i="84"/>
  <c r="T362" i="84"/>
  <c r="R362" i="84"/>
  <c r="P362" i="84"/>
  <c r="N362" i="84"/>
  <c r="L362" i="84"/>
  <c r="J362" i="84"/>
  <c r="H362" i="84"/>
  <c r="F362" i="84"/>
  <c r="Z361" i="84"/>
  <c r="Y361" i="84"/>
  <c r="X361" i="84" s="1"/>
  <c r="V361" i="84"/>
  <c r="T361" i="84"/>
  <c r="R361" i="84"/>
  <c r="P361" i="84"/>
  <c r="N361" i="84"/>
  <c r="L361" i="84"/>
  <c r="J361" i="84"/>
  <c r="H361" i="84"/>
  <c r="F361" i="84"/>
  <c r="Z360" i="84"/>
  <c r="Y360" i="84"/>
  <c r="X360" i="84" s="1"/>
  <c r="V360" i="84"/>
  <c r="T360" i="84"/>
  <c r="R360" i="84"/>
  <c r="P360" i="84"/>
  <c r="N360" i="84"/>
  <c r="L360" i="84"/>
  <c r="J360" i="84"/>
  <c r="H360" i="84"/>
  <c r="F360" i="84"/>
  <c r="Z359" i="84"/>
  <c r="Y359" i="84"/>
  <c r="X359" i="84" s="1"/>
  <c r="V359" i="84"/>
  <c r="T359" i="84"/>
  <c r="R359" i="84"/>
  <c r="P359" i="84"/>
  <c r="N359" i="84"/>
  <c r="L359" i="84"/>
  <c r="J359" i="84"/>
  <c r="H359" i="84"/>
  <c r="F359" i="84"/>
  <c r="Z358" i="84"/>
  <c r="Y358" i="84"/>
  <c r="X358" i="84" s="1"/>
  <c r="V358" i="84"/>
  <c r="T358" i="84"/>
  <c r="R358" i="84"/>
  <c r="P358" i="84"/>
  <c r="N358" i="84"/>
  <c r="L358" i="84"/>
  <c r="J358" i="84"/>
  <c r="H358" i="84"/>
  <c r="F358" i="84"/>
  <c r="Z357" i="84"/>
  <c r="Y357" i="84"/>
  <c r="X357" i="84" s="1"/>
  <c r="V357" i="84"/>
  <c r="T357" i="84"/>
  <c r="R357" i="84"/>
  <c r="P357" i="84"/>
  <c r="N357" i="84"/>
  <c r="L357" i="84"/>
  <c r="J357" i="84"/>
  <c r="H357" i="84"/>
  <c r="F357" i="84"/>
  <c r="Z356" i="84"/>
  <c r="Y356" i="84"/>
  <c r="X356" i="84" s="1"/>
  <c r="V356" i="84"/>
  <c r="T356" i="84"/>
  <c r="R356" i="84"/>
  <c r="P356" i="84"/>
  <c r="N356" i="84"/>
  <c r="L356" i="84"/>
  <c r="J356" i="84"/>
  <c r="H356" i="84"/>
  <c r="F356" i="84"/>
  <c r="Z355" i="84"/>
  <c r="Y355" i="84"/>
  <c r="X355" i="84" s="1"/>
  <c r="V355" i="84"/>
  <c r="T355" i="84"/>
  <c r="R355" i="84"/>
  <c r="P355" i="84"/>
  <c r="N355" i="84"/>
  <c r="L355" i="84"/>
  <c r="J355" i="84"/>
  <c r="H355" i="84"/>
  <c r="F355" i="84"/>
  <c r="Z354" i="84"/>
  <c r="Y354" i="84"/>
  <c r="X354" i="84" s="1"/>
  <c r="V354" i="84"/>
  <c r="T354" i="84"/>
  <c r="R354" i="84"/>
  <c r="P354" i="84"/>
  <c r="N354" i="84"/>
  <c r="L354" i="84"/>
  <c r="J354" i="84"/>
  <c r="H354" i="84"/>
  <c r="F354" i="84"/>
  <c r="Z353" i="84"/>
  <c r="Y353" i="84"/>
  <c r="X353" i="84" s="1"/>
  <c r="V353" i="84"/>
  <c r="T353" i="84"/>
  <c r="R353" i="84"/>
  <c r="P353" i="84"/>
  <c r="N353" i="84"/>
  <c r="L353" i="84"/>
  <c r="J353" i="84"/>
  <c r="H353" i="84"/>
  <c r="F353" i="84"/>
  <c r="Z352" i="84"/>
  <c r="Y352" i="84"/>
  <c r="X352" i="84" s="1"/>
  <c r="V352" i="84"/>
  <c r="T352" i="84"/>
  <c r="R352" i="84"/>
  <c r="P352" i="84"/>
  <c r="N352" i="84"/>
  <c r="L352" i="84"/>
  <c r="J352" i="84"/>
  <c r="H352" i="84"/>
  <c r="F352" i="84"/>
  <c r="Z351" i="84"/>
  <c r="Y351" i="84"/>
  <c r="X351" i="84" s="1"/>
  <c r="V351" i="84"/>
  <c r="T351" i="84"/>
  <c r="R351" i="84"/>
  <c r="P351" i="84"/>
  <c r="N351" i="84"/>
  <c r="L351" i="84"/>
  <c r="J351" i="84"/>
  <c r="H351" i="84"/>
  <c r="F351" i="84"/>
  <c r="Z350" i="84"/>
  <c r="Y350" i="84"/>
  <c r="X350" i="84" s="1"/>
  <c r="V350" i="84"/>
  <c r="T350" i="84"/>
  <c r="R350" i="84"/>
  <c r="P350" i="84"/>
  <c r="N350" i="84"/>
  <c r="L350" i="84"/>
  <c r="J350" i="84"/>
  <c r="H350" i="84"/>
  <c r="F350" i="84"/>
  <c r="Z349" i="84"/>
  <c r="Y349" i="84"/>
  <c r="X349" i="84" s="1"/>
  <c r="V349" i="84"/>
  <c r="T349" i="84"/>
  <c r="R349" i="84"/>
  <c r="P349" i="84"/>
  <c r="N349" i="84"/>
  <c r="L349" i="84"/>
  <c r="J349" i="84"/>
  <c r="H349" i="84"/>
  <c r="F349" i="84"/>
  <c r="Z348" i="84"/>
  <c r="Y348" i="84"/>
  <c r="X348" i="84" s="1"/>
  <c r="V348" i="84"/>
  <c r="T348" i="84"/>
  <c r="R348" i="84"/>
  <c r="P348" i="84"/>
  <c r="N348" i="84"/>
  <c r="L348" i="84"/>
  <c r="J348" i="84"/>
  <c r="H348" i="84"/>
  <c r="F348" i="84"/>
  <c r="Z347" i="84"/>
  <c r="Y347" i="84"/>
  <c r="X347" i="84" s="1"/>
  <c r="V347" i="84"/>
  <c r="T347" i="84"/>
  <c r="R347" i="84"/>
  <c r="P347" i="84"/>
  <c r="N347" i="84"/>
  <c r="L347" i="84"/>
  <c r="J347" i="84"/>
  <c r="H347" i="84"/>
  <c r="F347" i="84"/>
  <c r="Z346" i="84"/>
  <c r="Y346" i="84"/>
  <c r="X346" i="84" s="1"/>
  <c r="V346" i="84"/>
  <c r="T346" i="84"/>
  <c r="R346" i="84"/>
  <c r="P346" i="84"/>
  <c r="N346" i="84"/>
  <c r="L346" i="84"/>
  <c r="J346" i="84"/>
  <c r="H346" i="84"/>
  <c r="F346" i="84"/>
  <c r="Z345" i="84"/>
  <c r="Y345" i="84"/>
  <c r="X345" i="84" s="1"/>
  <c r="V345" i="84"/>
  <c r="T345" i="84"/>
  <c r="R345" i="84"/>
  <c r="P345" i="84"/>
  <c r="N345" i="84"/>
  <c r="L345" i="84"/>
  <c r="J345" i="84"/>
  <c r="H345" i="84"/>
  <c r="F345" i="84"/>
  <c r="Z344" i="84"/>
  <c r="Y344" i="84"/>
  <c r="X344" i="84" s="1"/>
  <c r="V344" i="84"/>
  <c r="T344" i="84"/>
  <c r="R344" i="84"/>
  <c r="P344" i="84"/>
  <c r="N344" i="84"/>
  <c r="L344" i="84"/>
  <c r="J344" i="84"/>
  <c r="H344" i="84"/>
  <c r="F344" i="84"/>
  <c r="Z343" i="84"/>
  <c r="Y343" i="84"/>
  <c r="X343" i="84" s="1"/>
  <c r="V343" i="84"/>
  <c r="T343" i="84"/>
  <c r="R343" i="84"/>
  <c r="P343" i="84"/>
  <c r="N343" i="84"/>
  <c r="L343" i="84"/>
  <c r="J343" i="84"/>
  <c r="H343" i="84"/>
  <c r="F343" i="84"/>
  <c r="Z342" i="84"/>
  <c r="Y342" i="84"/>
  <c r="X342" i="84" s="1"/>
  <c r="V342" i="84"/>
  <c r="T342" i="84"/>
  <c r="R342" i="84"/>
  <c r="P342" i="84"/>
  <c r="N342" i="84"/>
  <c r="L342" i="84"/>
  <c r="J342" i="84"/>
  <c r="H342" i="84"/>
  <c r="F342" i="84"/>
  <c r="Z341" i="84"/>
  <c r="Y341" i="84"/>
  <c r="X341" i="84" s="1"/>
  <c r="V341" i="84"/>
  <c r="T341" i="84"/>
  <c r="R341" i="84"/>
  <c r="P341" i="84"/>
  <c r="N341" i="84"/>
  <c r="L341" i="84"/>
  <c r="J341" i="84"/>
  <c r="H341" i="84"/>
  <c r="F341" i="84"/>
  <c r="Z340" i="84"/>
  <c r="Y340" i="84"/>
  <c r="X340" i="84" s="1"/>
  <c r="V340" i="84"/>
  <c r="T340" i="84"/>
  <c r="R340" i="84"/>
  <c r="P340" i="84"/>
  <c r="N340" i="84"/>
  <c r="L340" i="84"/>
  <c r="J340" i="84"/>
  <c r="H340" i="84"/>
  <c r="F340" i="84"/>
  <c r="Z339" i="84"/>
  <c r="Y339" i="84"/>
  <c r="X339" i="84" s="1"/>
  <c r="V339" i="84"/>
  <c r="T339" i="84"/>
  <c r="R339" i="84"/>
  <c r="P339" i="84"/>
  <c r="N339" i="84"/>
  <c r="L339" i="84"/>
  <c r="J339" i="84"/>
  <c r="H339" i="84"/>
  <c r="F339" i="84"/>
  <c r="Z338" i="84"/>
  <c r="Y338" i="84"/>
  <c r="X338" i="84" s="1"/>
  <c r="V338" i="84"/>
  <c r="T338" i="84"/>
  <c r="R338" i="84"/>
  <c r="P338" i="84"/>
  <c r="N338" i="84"/>
  <c r="L338" i="84"/>
  <c r="J338" i="84"/>
  <c r="H338" i="84"/>
  <c r="F338" i="84"/>
  <c r="Z337" i="84"/>
  <c r="Y337" i="84"/>
  <c r="X337" i="84" s="1"/>
  <c r="V337" i="84"/>
  <c r="T337" i="84"/>
  <c r="R337" i="84"/>
  <c r="P337" i="84"/>
  <c r="N337" i="84"/>
  <c r="L337" i="84"/>
  <c r="J337" i="84"/>
  <c r="H337" i="84"/>
  <c r="F337" i="84"/>
  <c r="Z336" i="84"/>
  <c r="Y336" i="84"/>
  <c r="X336" i="84" s="1"/>
  <c r="V336" i="84"/>
  <c r="T336" i="84"/>
  <c r="R336" i="84"/>
  <c r="P336" i="84"/>
  <c r="N336" i="84"/>
  <c r="L336" i="84"/>
  <c r="J336" i="84"/>
  <c r="H336" i="84"/>
  <c r="F336" i="84"/>
  <c r="Z335" i="84"/>
  <c r="Y335" i="84"/>
  <c r="X335" i="84" s="1"/>
  <c r="V335" i="84"/>
  <c r="T335" i="84"/>
  <c r="R335" i="84"/>
  <c r="P335" i="84"/>
  <c r="N335" i="84"/>
  <c r="L335" i="84"/>
  <c r="J335" i="84"/>
  <c r="H335" i="84"/>
  <c r="F335" i="84"/>
  <c r="Z334" i="84"/>
  <c r="Y334" i="84"/>
  <c r="X334" i="84" s="1"/>
  <c r="V334" i="84"/>
  <c r="T334" i="84"/>
  <c r="R334" i="84"/>
  <c r="P334" i="84"/>
  <c r="N334" i="84"/>
  <c r="L334" i="84"/>
  <c r="J334" i="84"/>
  <c r="H334" i="84"/>
  <c r="F334" i="84"/>
  <c r="Z333" i="84"/>
  <c r="Y333" i="84"/>
  <c r="X333" i="84" s="1"/>
  <c r="V333" i="84"/>
  <c r="T333" i="84"/>
  <c r="R333" i="84"/>
  <c r="P333" i="84"/>
  <c r="N333" i="84"/>
  <c r="L333" i="84"/>
  <c r="J333" i="84"/>
  <c r="H333" i="84"/>
  <c r="F333" i="84"/>
  <c r="Z332" i="84"/>
  <c r="Y332" i="84"/>
  <c r="X332" i="84" s="1"/>
  <c r="V332" i="84"/>
  <c r="T332" i="84"/>
  <c r="R332" i="84"/>
  <c r="P332" i="84"/>
  <c r="N332" i="84"/>
  <c r="L332" i="84"/>
  <c r="J332" i="84"/>
  <c r="H332" i="84"/>
  <c r="F332" i="84"/>
  <c r="Z331" i="84"/>
  <c r="Y331" i="84"/>
  <c r="X331" i="84" s="1"/>
  <c r="V331" i="84"/>
  <c r="T331" i="84"/>
  <c r="R331" i="84"/>
  <c r="P331" i="84"/>
  <c r="N331" i="84"/>
  <c r="L331" i="84"/>
  <c r="J331" i="84"/>
  <c r="H331" i="84"/>
  <c r="F331" i="84"/>
  <c r="Z330" i="84"/>
  <c r="Y330" i="84"/>
  <c r="X330" i="84" s="1"/>
  <c r="V330" i="84"/>
  <c r="T330" i="84"/>
  <c r="R330" i="84"/>
  <c r="P330" i="84"/>
  <c r="N330" i="84"/>
  <c r="L330" i="84"/>
  <c r="J330" i="84"/>
  <c r="H330" i="84"/>
  <c r="F330" i="84"/>
  <c r="Z329" i="84"/>
  <c r="Y329" i="84"/>
  <c r="X329" i="84" s="1"/>
  <c r="V329" i="84"/>
  <c r="T329" i="84"/>
  <c r="R329" i="84"/>
  <c r="P329" i="84"/>
  <c r="N329" i="84"/>
  <c r="L329" i="84"/>
  <c r="J329" i="84"/>
  <c r="H329" i="84"/>
  <c r="F329" i="84"/>
  <c r="Z328" i="84"/>
  <c r="Y328" i="84"/>
  <c r="X328" i="84" s="1"/>
  <c r="V328" i="84"/>
  <c r="T328" i="84"/>
  <c r="R328" i="84"/>
  <c r="P328" i="84"/>
  <c r="N328" i="84"/>
  <c r="L328" i="84"/>
  <c r="J328" i="84"/>
  <c r="H328" i="84"/>
  <c r="F328" i="84"/>
  <c r="Z327" i="84"/>
  <c r="Y327" i="84"/>
  <c r="X327" i="84" s="1"/>
  <c r="V327" i="84"/>
  <c r="T327" i="84"/>
  <c r="R327" i="84"/>
  <c r="P327" i="84"/>
  <c r="N327" i="84"/>
  <c r="L327" i="84"/>
  <c r="J327" i="84"/>
  <c r="H327" i="84"/>
  <c r="F327" i="84"/>
  <c r="Z326" i="84"/>
  <c r="Y326" i="84"/>
  <c r="X326" i="84" s="1"/>
  <c r="V326" i="84"/>
  <c r="T326" i="84"/>
  <c r="R326" i="84"/>
  <c r="P326" i="84"/>
  <c r="N326" i="84"/>
  <c r="L326" i="84"/>
  <c r="J326" i="84"/>
  <c r="H326" i="84"/>
  <c r="F326" i="84"/>
  <c r="Z325" i="84"/>
  <c r="Y325" i="84"/>
  <c r="X325" i="84" s="1"/>
  <c r="V325" i="84"/>
  <c r="T325" i="84"/>
  <c r="R325" i="84"/>
  <c r="P325" i="84"/>
  <c r="N325" i="84"/>
  <c r="L325" i="84"/>
  <c r="J325" i="84"/>
  <c r="H325" i="84"/>
  <c r="F325" i="84"/>
  <c r="Z324" i="84"/>
  <c r="Y324" i="84"/>
  <c r="X324" i="84" s="1"/>
  <c r="V324" i="84"/>
  <c r="T324" i="84"/>
  <c r="R324" i="84"/>
  <c r="P324" i="84"/>
  <c r="N324" i="84"/>
  <c r="L324" i="84"/>
  <c r="J324" i="84"/>
  <c r="H324" i="84"/>
  <c r="F324" i="84"/>
  <c r="Z323" i="84"/>
  <c r="Y323" i="84"/>
  <c r="X323" i="84" s="1"/>
  <c r="V323" i="84"/>
  <c r="T323" i="84"/>
  <c r="R323" i="84"/>
  <c r="P323" i="84"/>
  <c r="N323" i="84"/>
  <c r="L323" i="84"/>
  <c r="J323" i="84"/>
  <c r="H323" i="84"/>
  <c r="F323" i="84"/>
  <c r="Z322" i="84"/>
  <c r="Y322" i="84"/>
  <c r="X322" i="84" s="1"/>
  <c r="V322" i="84"/>
  <c r="T322" i="84"/>
  <c r="R322" i="84"/>
  <c r="P322" i="84"/>
  <c r="N322" i="84"/>
  <c r="L322" i="84"/>
  <c r="J322" i="84"/>
  <c r="H322" i="84"/>
  <c r="F322" i="84"/>
  <c r="Z321" i="84"/>
  <c r="Y321" i="84"/>
  <c r="X321" i="84" s="1"/>
  <c r="V321" i="84"/>
  <c r="T321" i="84"/>
  <c r="R321" i="84"/>
  <c r="P321" i="84"/>
  <c r="N321" i="84"/>
  <c r="L321" i="84"/>
  <c r="J321" i="84"/>
  <c r="H321" i="84"/>
  <c r="F321" i="84"/>
  <c r="Z320" i="84"/>
  <c r="Y320" i="84"/>
  <c r="X320" i="84" s="1"/>
  <c r="V320" i="84"/>
  <c r="T320" i="84"/>
  <c r="R320" i="84"/>
  <c r="P320" i="84"/>
  <c r="N320" i="84"/>
  <c r="L320" i="84"/>
  <c r="J320" i="84"/>
  <c r="H320" i="84"/>
  <c r="F320" i="84"/>
  <c r="Z319" i="84"/>
  <c r="Y319" i="84"/>
  <c r="X319" i="84" s="1"/>
  <c r="V319" i="84"/>
  <c r="T319" i="84"/>
  <c r="R319" i="84"/>
  <c r="P319" i="84"/>
  <c r="N319" i="84"/>
  <c r="L319" i="84"/>
  <c r="J319" i="84"/>
  <c r="H319" i="84"/>
  <c r="F319" i="84"/>
  <c r="Z318" i="84"/>
  <c r="Y318" i="84"/>
  <c r="X318" i="84" s="1"/>
  <c r="V318" i="84"/>
  <c r="T318" i="84"/>
  <c r="R318" i="84"/>
  <c r="P318" i="84"/>
  <c r="N318" i="84"/>
  <c r="L318" i="84"/>
  <c r="J318" i="84"/>
  <c r="H318" i="84"/>
  <c r="F318" i="84"/>
  <c r="Z317" i="84"/>
  <c r="Y317" i="84"/>
  <c r="X317" i="84" s="1"/>
  <c r="V317" i="84"/>
  <c r="T317" i="84"/>
  <c r="R317" i="84"/>
  <c r="P317" i="84"/>
  <c r="N317" i="84"/>
  <c r="L317" i="84"/>
  <c r="J317" i="84"/>
  <c r="H317" i="84"/>
  <c r="F317" i="84"/>
  <c r="Z316" i="84"/>
  <c r="Y316" i="84"/>
  <c r="X316" i="84" s="1"/>
  <c r="V316" i="84"/>
  <c r="T316" i="84"/>
  <c r="R316" i="84"/>
  <c r="P316" i="84"/>
  <c r="N316" i="84"/>
  <c r="L316" i="84"/>
  <c r="J316" i="84"/>
  <c r="H316" i="84"/>
  <c r="F316" i="84"/>
  <c r="Z315" i="84"/>
  <c r="Y315" i="84"/>
  <c r="X315" i="84" s="1"/>
  <c r="V315" i="84"/>
  <c r="T315" i="84"/>
  <c r="R315" i="84"/>
  <c r="P315" i="84"/>
  <c r="N315" i="84"/>
  <c r="L315" i="84"/>
  <c r="J315" i="84"/>
  <c r="H315" i="84"/>
  <c r="F315" i="84"/>
  <c r="Z314" i="84"/>
  <c r="Y314" i="84"/>
  <c r="X314" i="84" s="1"/>
  <c r="V314" i="84"/>
  <c r="T314" i="84"/>
  <c r="R314" i="84"/>
  <c r="P314" i="84"/>
  <c r="N314" i="84"/>
  <c r="L314" i="84"/>
  <c r="J314" i="84"/>
  <c r="H314" i="84"/>
  <c r="F314" i="84"/>
  <c r="Z313" i="84"/>
  <c r="Y313" i="84"/>
  <c r="X313" i="84" s="1"/>
  <c r="V313" i="84"/>
  <c r="T313" i="84"/>
  <c r="R313" i="84"/>
  <c r="P313" i="84"/>
  <c r="N313" i="84"/>
  <c r="L313" i="84"/>
  <c r="J313" i="84"/>
  <c r="H313" i="84"/>
  <c r="F313" i="84"/>
  <c r="Z312" i="84"/>
  <c r="Y312" i="84"/>
  <c r="X312" i="84" s="1"/>
  <c r="V312" i="84"/>
  <c r="T312" i="84"/>
  <c r="R312" i="84"/>
  <c r="P312" i="84"/>
  <c r="N312" i="84"/>
  <c r="L312" i="84"/>
  <c r="J312" i="84"/>
  <c r="H312" i="84"/>
  <c r="F312" i="84"/>
  <c r="Z311" i="84"/>
  <c r="Y311" i="84"/>
  <c r="X311" i="84" s="1"/>
  <c r="V311" i="84"/>
  <c r="T311" i="84"/>
  <c r="R311" i="84"/>
  <c r="P311" i="84"/>
  <c r="N311" i="84"/>
  <c r="L311" i="84"/>
  <c r="J311" i="84"/>
  <c r="H311" i="84"/>
  <c r="F311" i="84"/>
  <c r="Z310" i="84"/>
  <c r="Y310" i="84"/>
  <c r="X310" i="84" s="1"/>
  <c r="V310" i="84"/>
  <c r="T310" i="84"/>
  <c r="R310" i="84"/>
  <c r="P310" i="84"/>
  <c r="N310" i="84"/>
  <c r="L310" i="84"/>
  <c r="J310" i="84"/>
  <c r="H310" i="84"/>
  <c r="F310" i="84"/>
  <c r="Z309" i="84"/>
  <c r="Y309" i="84"/>
  <c r="X309" i="84" s="1"/>
  <c r="V309" i="84"/>
  <c r="T309" i="84"/>
  <c r="R309" i="84"/>
  <c r="P309" i="84"/>
  <c r="N309" i="84"/>
  <c r="L309" i="84"/>
  <c r="J309" i="84"/>
  <c r="H309" i="84"/>
  <c r="F309" i="84"/>
  <c r="Z308" i="84"/>
  <c r="Y308" i="84"/>
  <c r="X308" i="84" s="1"/>
  <c r="V308" i="84"/>
  <c r="T308" i="84"/>
  <c r="R308" i="84"/>
  <c r="P308" i="84"/>
  <c r="N308" i="84"/>
  <c r="L308" i="84"/>
  <c r="J308" i="84"/>
  <c r="H308" i="84"/>
  <c r="F308" i="84"/>
  <c r="Z307" i="84"/>
  <c r="Y307" i="84"/>
  <c r="X307" i="84" s="1"/>
  <c r="V307" i="84"/>
  <c r="T307" i="84"/>
  <c r="R307" i="84"/>
  <c r="P307" i="84"/>
  <c r="N307" i="84"/>
  <c r="L307" i="84"/>
  <c r="J307" i="84"/>
  <c r="H307" i="84"/>
  <c r="F307" i="84"/>
  <c r="Z306" i="84"/>
  <c r="Y306" i="84"/>
  <c r="X306" i="84" s="1"/>
  <c r="V306" i="84"/>
  <c r="T306" i="84"/>
  <c r="R306" i="84"/>
  <c r="P306" i="84"/>
  <c r="N306" i="84"/>
  <c r="L306" i="84"/>
  <c r="J306" i="84"/>
  <c r="H306" i="84"/>
  <c r="F306" i="84"/>
  <c r="Z305" i="84"/>
  <c r="Y305" i="84"/>
  <c r="X305" i="84" s="1"/>
  <c r="V305" i="84"/>
  <c r="T305" i="84"/>
  <c r="R305" i="84"/>
  <c r="P305" i="84"/>
  <c r="N305" i="84"/>
  <c r="L305" i="84"/>
  <c r="J305" i="84"/>
  <c r="H305" i="84"/>
  <c r="F305" i="84"/>
  <c r="Z304" i="84"/>
  <c r="Y304" i="84"/>
  <c r="X304" i="84" s="1"/>
  <c r="V304" i="84"/>
  <c r="T304" i="84"/>
  <c r="R304" i="84"/>
  <c r="P304" i="84"/>
  <c r="N304" i="84"/>
  <c r="L304" i="84"/>
  <c r="J304" i="84"/>
  <c r="H304" i="84"/>
  <c r="F304" i="84"/>
  <c r="Z303" i="84"/>
  <c r="Y303" i="84"/>
  <c r="X303" i="84" s="1"/>
  <c r="V303" i="84"/>
  <c r="T303" i="84"/>
  <c r="R303" i="84"/>
  <c r="P303" i="84"/>
  <c r="N303" i="84"/>
  <c r="L303" i="84"/>
  <c r="J303" i="84"/>
  <c r="H303" i="84"/>
  <c r="F303" i="84"/>
  <c r="Z302" i="84"/>
  <c r="Y302" i="84"/>
  <c r="X302" i="84" s="1"/>
  <c r="V302" i="84"/>
  <c r="T302" i="84"/>
  <c r="R302" i="84"/>
  <c r="P302" i="84"/>
  <c r="N302" i="84"/>
  <c r="L302" i="84"/>
  <c r="J302" i="84"/>
  <c r="H302" i="84"/>
  <c r="F302" i="84"/>
  <c r="Z301" i="84"/>
  <c r="Y301" i="84"/>
  <c r="X301" i="84" s="1"/>
  <c r="V301" i="84"/>
  <c r="T301" i="84"/>
  <c r="R301" i="84"/>
  <c r="P301" i="84"/>
  <c r="N301" i="84"/>
  <c r="L301" i="84"/>
  <c r="J301" i="84"/>
  <c r="H301" i="84"/>
  <c r="F301" i="84"/>
  <c r="Z300" i="84"/>
  <c r="Y300" i="84"/>
  <c r="X300" i="84" s="1"/>
  <c r="V300" i="84"/>
  <c r="T300" i="84"/>
  <c r="R300" i="84"/>
  <c r="P300" i="84"/>
  <c r="N300" i="84"/>
  <c r="L300" i="84"/>
  <c r="J300" i="84"/>
  <c r="H300" i="84"/>
  <c r="F300" i="84"/>
  <c r="Z299" i="84"/>
  <c r="Y299" i="84"/>
  <c r="X299" i="84" s="1"/>
  <c r="V299" i="84"/>
  <c r="T299" i="84"/>
  <c r="R299" i="84"/>
  <c r="P299" i="84"/>
  <c r="N299" i="84"/>
  <c r="L299" i="84"/>
  <c r="J299" i="84"/>
  <c r="H299" i="84"/>
  <c r="F299" i="84"/>
  <c r="Z298" i="84"/>
  <c r="Y298" i="84"/>
  <c r="X298" i="84"/>
  <c r="V298" i="84"/>
  <c r="T298" i="84"/>
  <c r="R298" i="84"/>
  <c r="P298" i="84"/>
  <c r="N298" i="84"/>
  <c r="L298" i="84"/>
  <c r="J298" i="84"/>
  <c r="H298" i="84"/>
  <c r="F298" i="84"/>
  <c r="Z297" i="84"/>
  <c r="Y297" i="84"/>
  <c r="X297" i="84" s="1"/>
  <c r="V297" i="84"/>
  <c r="T297" i="84"/>
  <c r="R297" i="84"/>
  <c r="P297" i="84"/>
  <c r="N297" i="84"/>
  <c r="L297" i="84"/>
  <c r="J297" i="84"/>
  <c r="H297" i="84"/>
  <c r="F297" i="84"/>
  <c r="Z296" i="84"/>
  <c r="Y296" i="84"/>
  <c r="X296" i="84" s="1"/>
  <c r="V296" i="84"/>
  <c r="T296" i="84"/>
  <c r="R296" i="84"/>
  <c r="P296" i="84"/>
  <c r="N296" i="84"/>
  <c r="L296" i="84"/>
  <c r="J296" i="84"/>
  <c r="H296" i="84"/>
  <c r="F296" i="84"/>
  <c r="Z295" i="84"/>
  <c r="Y295" i="84"/>
  <c r="X295" i="84" s="1"/>
  <c r="V295" i="84"/>
  <c r="T295" i="84"/>
  <c r="R295" i="84"/>
  <c r="P295" i="84"/>
  <c r="N295" i="84"/>
  <c r="L295" i="84"/>
  <c r="J295" i="84"/>
  <c r="H295" i="84"/>
  <c r="F295" i="84"/>
  <c r="Z294" i="84"/>
  <c r="Y294" i="84"/>
  <c r="X294" i="84" s="1"/>
  <c r="V294" i="84"/>
  <c r="T294" i="84"/>
  <c r="R294" i="84"/>
  <c r="P294" i="84"/>
  <c r="N294" i="84"/>
  <c r="L294" i="84"/>
  <c r="J294" i="84"/>
  <c r="H294" i="84"/>
  <c r="F294" i="84"/>
  <c r="Z293" i="84"/>
  <c r="Y293" i="84"/>
  <c r="X293" i="84" s="1"/>
  <c r="V293" i="84"/>
  <c r="T293" i="84"/>
  <c r="R293" i="84"/>
  <c r="P293" i="84"/>
  <c r="N293" i="84"/>
  <c r="L293" i="84"/>
  <c r="J293" i="84"/>
  <c r="H293" i="84"/>
  <c r="F293" i="84"/>
  <c r="Z292" i="84"/>
  <c r="Y292" i="84"/>
  <c r="X292" i="84" s="1"/>
  <c r="V292" i="84"/>
  <c r="T292" i="84"/>
  <c r="R292" i="84"/>
  <c r="P292" i="84"/>
  <c r="N292" i="84"/>
  <c r="L292" i="84"/>
  <c r="J292" i="84"/>
  <c r="H292" i="84"/>
  <c r="F292" i="84"/>
  <c r="Z291" i="84"/>
  <c r="Y291" i="84"/>
  <c r="X291" i="84" s="1"/>
  <c r="V291" i="84"/>
  <c r="T291" i="84"/>
  <c r="R291" i="84"/>
  <c r="P291" i="84"/>
  <c r="N291" i="84"/>
  <c r="L291" i="84"/>
  <c r="J291" i="84"/>
  <c r="H291" i="84"/>
  <c r="F291" i="84"/>
  <c r="Z290" i="84"/>
  <c r="Y290" i="84"/>
  <c r="X290" i="84" s="1"/>
  <c r="V290" i="84"/>
  <c r="T290" i="84"/>
  <c r="R290" i="84"/>
  <c r="P290" i="84"/>
  <c r="N290" i="84"/>
  <c r="L290" i="84"/>
  <c r="J290" i="84"/>
  <c r="H290" i="84"/>
  <c r="F290" i="84"/>
  <c r="Z289" i="84"/>
  <c r="Y289" i="84"/>
  <c r="X289" i="84" s="1"/>
  <c r="V289" i="84"/>
  <c r="T289" i="84"/>
  <c r="R289" i="84"/>
  <c r="P289" i="84"/>
  <c r="N289" i="84"/>
  <c r="L289" i="84"/>
  <c r="J289" i="84"/>
  <c r="H289" i="84"/>
  <c r="F289" i="84"/>
  <c r="Z288" i="84"/>
  <c r="Y288" i="84"/>
  <c r="X288" i="84" s="1"/>
  <c r="V288" i="84"/>
  <c r="T288" i="84"/>
  <c r="R288" i="84"/>
  <c r="P288" i="84"/>
  <c r="N288" i="84"/>
  <c r="L288" i="84"/>
  <c r="J288" i="84"/>
  <c r="H288" i="84"/>
  <c r="F288" i="84"/>
  <c r="Z287" i="84"/>
  <c r="Y287" i="84"/>
  <c r="X287" i="84" s="1"/>
  <c r="V287" i="84"/>
  <c r="T287" i="84"/>
  <c r="R287" i="84"/>
  <c r="P287" i="84"/>
  <c r="N287" i="84"/>
  <c r="L287" i="84"/>
  <c r="J287" i="84"/>
  <c r="H287" i="84"/>
  <c r="F287" i="84"/>
  <c r="Z286" i="84"/>
  <c r="Y286" i="84"/>
  <c r="X286" i="84" s="1"/>
  <c r="V286" i="84"/>
  <c r="T286" i="84"/>
  <c r="R286" i="84"/>
  <c r="P286" i="84"/>
  <c r="N286" i="84"/>
  <c r="L286" i="84"/>
  <c r="J286" i="84"/>
  <c r="H286" i="84"/>
  <c r="F286" i="84"/>
  <c r="Z285" i="84"/>
  <c r="Y285" i="84"/>
  <c r="X285" i="84"/>
  <c r="V285" i="84"/>
  <c r="T285" i="84"/>
  <c r="R285" i="84"/>
  <c r="P285" i="84"/>
  <c r="N285" i="84"/>
  <c r="L285" i="84"/>
  <c r="J285" i="84"/>
  <c r="H285" i="84"/>
  <c r="F285" i="84"/>
  <c r="Z284" i="84"/>
  <c r="Y284" i="84"/>
  <c r="X284" i="84" s="1"/>
  <c r="V284" i="84"/>
  <c r="T284" i="84"/>
  <c r="R284" i="84"/>
  <c r="P284" i="84"/>
  <c r="N284" i="84"/>
  <c r="L284" i="84"/>
  <c r="J284" i="84"/>
  <c r="H284" i="84"/>
  <c r="F284" i="84"/>
  <c r="Z283" i="84"/>
  <c r="Y283" i="84"/>
  <c r="X283" i="84"/>
  <c r="V283" i="84"/>
  <c r="T283" i="84"/>
  <c r="R283" i="84"/>
  <c r="P283" i="84"/>
  <c r="N283" i="84"/>
  <c r="L283" i="84"/>
  <c r="J283" i="84"/>
  <c r="H283" i="84"/>
  <c r="F283" i="84"/>
  <c r="Z282" i="84"/>
  <c r="Y282" i="84"/>
  <c r="X282" i="84" s="1"/>
  <c r="V282" i="84"/>
  <c r="T282" i="84"/>
  <c r="R282" i="84"/>
  <c r="P282" i="84"/>
  <c r="N282" i="84"/>
  <c r="L282" i="84"/>
  <c r="J282" i="84"/>
  <c r="H282" i="84"/>
  <c r="F282" i="84"/>
  <c r="Z281" i="84"/>
  <c r="Y281" i="84"/>
  <c r="X281" i="84" s="1"/>
  <c r="V281" i="84"/>
  <c r="T281" i="84"/>
  <c r="R281" i="84"/>
  <c r="P281" i="84"/>
  <c r="N281" i="84"/>
  <c r="L281" i="84"/>
  <c r="J281" i="84"/>
  <c r="H281" i="84"/>
  <c r="F281" i="84"/>
  <c r="Z280" i="84"/>
  <c r="Y280" i="84"/>
  <c r="X280" i="84" s="1"/>
  <c r="V280" i="84"/>
  <c r="T280" i="84"/>
  <c r="R280" i="84"/>
  <c r="P280" i="84"/>
  <c r="N280" i="84"/>
  <c r="L280" i="84"/>
  <c r="J280" i="84"/>
  <c r="H280" i="84"/>
  <c r="F280" i="84"/>
  <c r="Z279" i="84"/>
  <c r="Y279" i="84"/>
  <c r="X279" i="84"/>
  <c r="V279" i="84"/>
  <c r="T279" i="84"/>
  <c r="R279" i="84"/>
  <c r="P279" i="84"/>
  <c r="N279" i="84"/>
  <c r="L279" i="84"/>
  <c r="J279" i="84"/>
  <c r="H279" i="84"/>
  <c r="F279" i="84"/>
  <c r="Z278" i="84"/>
  <c r="Y278" i="84"/>
  <c r="X278" i="84" s="1"/>
  <c r="V278" i="84"/>
  <c r="T278" i="84"/>
  <c r="R278" i="84"/>
  <c r="P278" i="84"/>
  <c r="N278" i="84"/>
  <c r="L278" i="84"/>
  <c r="J278" i="84"/>
  <c r="H278" i="84"/>
  <c r="F278" i="84"/>
  <c r="Z277" i="84"/>
  <c r="Y277" i="84"/>
  <c r="X277" i="84"/>
  <c r="V277" i="84"/>
  <c r="T277" i="84"/>
  <c r="R277" i="84"/>
  <c r="P277" i="84"/>
  <c r="N277" i="84"/>
  <c r="L277" i="84"/>
  <c r="J277" i="84"/>
  <c r="H277" i="84"/>
  <c r="F277" i="84"/>
  <c r="Z276" i="84"/>
  <c r="Y276" i="84"/>
  <c r="X276" i="84" s="1"/>
  <c r="V276" i="84"/>
  <c r="T276" i="84"/>
  <c r="R276" i="84"/>
  <c r="P276" i="84"/>
  <c r="N276" i="84"/>
  <c r="L276" i="84"/>
  <c r="J276" i="84"/>
  <c r="H276" i="84"/>
  <c r="F276" i="84"/>
  <c r="Z275" i="84"/>
  <c r="Y275" i="84"/>
  <c r="X275" i="84"/>
  <c r="V275" i="84"/>
  <c r="T275" i="84"/>
  <c r="R275" i="84"/>
  <c r="P275" i="84"/>
  <c r="N275" i="84"/>
  <c r="L275" i="84"/>
  <c r="J275" i="84"/>
  <c r="H275" i="84"/>
  <c r="F275" i="84"/>
  <c r="Z274" i="84"/>
  <c r="Y274" i="84"/>
  <c r="X274" i="84" s="1"/>
  <c r="V274" i="84"/>
  <c r="T274" i="84"/>
  <c r="R274" i="84"/>
  <c r="P274" i="84"/>
  <c r="N274" i="84"/>
  <c r="L274" i="84"/>
  <c r="J274" i="84"/>
  <c r="H274" i="84"/>
  <c r="F274" i="84"/>
  <c r="Z273" i="84"/>
  <c r="Y273" i="84"/>
  <c r="X273" i="84"/>
  <c r="V273" i="84"/>
  <c r="T273" i="84"/>
  <c r="R273" i="84"/>
  <c r="P273" i="84"/>
  <c r="N273" i="84"/>
  <c r="L273" i="84"/>
  <c r="J273" i="84"/>
  <c r="H273" i="84"/>
  <c r="F273" i="84"/>
  <c r="Z272" i="84"/>
  <c r="Y272" i="84"/>
  <c r="X272" i="84" s="1"/>
  <c r="V272" i="84"/>
  <c r="T272" i="84"/>
  <c r="R272" i="84"/>
  <c r="P272" i="84"/>
  <c r="N272" i="84"/>
  <c r="L272" i="84"/>
  <c r="J272" i="84"/>
  <c r="H272" i="84"/>
  <c r="F272" i="84"/>
  <c r="Z271" i="84"/>
  <c r="Y271" i="84"/>
  <c r="X271" i="84" s="1"/>
  <c r="V271" i="84"/>
  <c r="T271" i="84"/>
  <c r="R271" i="84"/>
  <c r="P271" i="84"/>
  <c r="N271" i="84"/>
  <c r="L271" i="84"/>
  <c r="J271" i="84"/>
  <c r="H271" i="84"/>
  <c r="F271" i="84"/>
  <c r="Z270" i="84"/>
  <c r="Y270" i="84"/>
  <c r="X270" i="84" s="1"/>
  <c r="V270" i="84"/>
  <c r="T270" i="84"/>
  <c r="R270" i="84"/>
  <c r="P270" i="84"/>
  <c r="N270" i="84"/>
  <c r="L270" i="84"/>
  <c r="J270" i="84"/>
  <c r="H270" i="84"/>
  <c r="F270" i="84"/>
  <c r="Z269" i="84"/>
  <c r="Y269" i="84"/>
  <c r="X269" i="84" s="1"/>
  <c r="V269" i="84"/>
  <c r="T269" i="84"/>
  <c r="R269" i="84"/>
  <c r="P269" i="84"/>
  <c r="N269" i="84"/>
  <c r="L269" i="84"/>
  <c r="J269" i="84"/>
  <c r="H269" i="84"/>
  <c r="F269" i="84"/>
  <c r="Z268" i="84"/>
  <c r="Y268" i="84"/>
  <c r="X268" i="84" s="1"/>
  <c r="V268" i="84"/>
  <c r="T268" i="84"/>
  <c r="R268" i="84"/>
  <c r="P268" i="84"/>
  <c r="N268" i="84"/>
  <c r="L268" i="84"/>
  <c r="J268" i="84"/>
  <c r="H268" i="84"/>
  <c r="F268" i="84"/>
  <c r="Z267" i="84"/>
  <c r="Y267" i="84"/>
  <c r="X267" i="84"/>
  <c r="V267" i="84"/>
  <c r="T267" i="84"/>
  <c r="R267" i="84"/>
  <c r="P267" i="84"/>
  <c r="N267" i="84"/>
  <c r="L267" i="84"/>
  <c r="J267" i="84"/>
  <c r="H267" i="84"/>
  <c r="F267" i="84"/>
  <c r="Z266" i="84"/>
  <c r="Y266" i="84"/>
  <c r="X266" i="84" s="1"/>
  <c r="V266" i="84"/>
  <c r="T266" i="84"/>
  <c r="R266" i="84"/>
  <c r="P266" i="84"/>
  <c r="N266" i="84"/>
  <c r="L266" i="84"/>
  <c r="J266" i="84"/>
  <c r="H266" i="84"/>
  <c r="F266" i="84"/>
  <c r="Z265" i="84"/>
  <c r="Y265" i="84"/>
  <c r="X265" i="84" s="1"/>
  <c r="V265" i="84"/>
  <c r="T265" i="84"/>
  <c r="R265" i="84"/>
  <c r="P265" i="84"/>
  <c r="N265" i="84"/>
  <c r="L265" i="84"/>
  <c r="J265" i="84"/>
  <c r="H265" i="84"/>
  <c r="F265" i="84"/>
  <c r="Z264" i="84"/>
  <c r="Y264" i="84"/>
  <c r="X264" i="84" s="1"/>
  <c r="V264" i="84"/>
  <c r="T264" i="84"/>
  <c r="R264" i="84"/>
  <c r="P264" i="84"/>
  <c r="N264" i="84"/>
  <c r="L264" i="84"/>
  <c r="J264" i="84"/>
  <c r="H264" i="84"/>
  <c r="F264" i="84"/>
  <c r="Z263" i="84"/>
  <c r="Y263" i="84"/>
  <c r="X263" i="84"/>
  <c r="V263" i="84"/>
  <c r="T263" i="84"/>
  <c r="R263" i="84"/>
  <c r="P263" i="84"/>
  <c r="N263" i="84"/>
  <c r="L263" i="84"/>
  <c r="J263" i="84"/>
  <c r="H263" i="84"/>
  <c r="F263" i="84"/>
  <c r="Z262" i="84"/>
  <c r="Y262" i="84"/>
  <c r="X262" i="84" s="1"/>
  <c r="V262" i="84"/>
  <c r="T262" i="84"/>
  <c r="R262" i="84"/>
  <c r="P262" i="84"/>
  <c r="N262" i="84"/>
  <c r="L262" i="84"/>
  <c r="J262" i="84"/>
  <c r="H262" i="84"/>
  <c r="F262" i="84"/>
  <c r="Z261" i="84"/>
  <c r="Y261" i="84"/>
  <c r="X261" i="84"/>
  <c r="V261" i="84"/>
  <c r="T261" i="84"/>
  <c r="R261" i="84"/>
  <c r="P261" i="84"/>
  <c r="N261" i="84"/>
  <c r="L261" i="84"/>
  <c r="J261" i="84"/>
  <c r="H261" i="84"/>
  <c r="F261" i="84"/>
  <c r="Z260" i="84"/>
  <c r="Y260" i="84"/>
  <c r="X260" i="84" s="1"/>
  <c r="V260" i="84"/>
  <c r="T260" i="84"/>
  <c r="R260" i="84"/>
  <c r="P260" i="84"/>
  <c r="N260" i="84"/>
  <c r="L260" i="84"/>
  <c r="J260" i="84"/>
  <c r="H260" i="84"/>
  <c r="F260" i="84"/>
  <c r="Z259" i="84"/>
  <c r="Y259" i="84"/>
  <c r="X259" i="84"/>
  <c r="V259" i="84"/>
  <c r="T259" i="84"/>
  <c r="R259" i="84"/>
  <c r="P259" i="84"/>
  <c r="N259" i="84"/>
  <c r="L259" i="84"/>
  <c r="J259" i="84"/>
  <c r="H259" i="84"/>
  <c r="F259" i="84"/>
  <c r="Z258" i="84"/>
  <c r="Y258" i="84"/>
  <c r="X258" i="84" s="1"/>
  <c r="V258" i="84"/>
  <c r="T258" i="84"/>
  <c r="R258" i="84"/>
  <c r="P258" i="84"/>
  <c r="N258" i="84"/>
  <c r="L258" i="84"/>
  <c r="J258" i="84"/>
  <c r="H258" i="84"/>
  <c r="F258" i="84"/>
  <c r="Z257" i="84"/>
  <c r="Y257" i="84"/>
  <c r="X257" i="84"/>
  <c r="V257" i="84"/>
  <c r="T257" i="84"/>
  <c r="R257" i="84"/>
  <c r="P257" i="84"/>
  <c r="N257" i="84"/>
  <c r="L257" i="84"/>
  <c r="J257" i="84"/>
  <c r="H257" i="84"/>
  <c r="F257" i="84"/>
  <c r="Z256" i="84"/>
  <c r="Y256" i="84"/>
  <c r="X256" i="84" s="1"/>
  <c r="V256" i="84"/>
  <c r="T256" i="84"/>
  <c r="R256" i="84"/>
  <c r="P256" i="84"/>
  <c r="N256" i="84"/>
  <c r="L256" i="84"/>
  <c r="J256" i="84"/>
  <c r="H256" i="84"/>
  <c r="F256" i="84"/>
  <c r="Z255" i="84"/>
  <c r="Y255" i="84"/>
  <c r="X255" i="84" s="1"/>
  <c r="V255" i="84"/>
  <c r="T255" i="84"/>
  <c r="R255" i="84"/>
  <c r="P255" i="84"/>
  <c r="N255" i="84"/>
  <c r="L255" i="84"/>
  <c r="J255" i="84"/>
  <c r="H255" i="84"/>
  <c r="F255" i="84"/>
  <c r="Z254" i="84"/>
  <c r="Y254" i="84"/>
  <c r="X254" i="84" s="1"/>
  <c r="V254" i="84"/>
  <c r="T254" i="84"/>
  <c r="R254" i="84"/>
  <c r="P254" i="84"/>
  <c r="N254" i="84"/>
  <c r="L254" i="84"/>
  <c r="J254" i="84"/>
  <c r="H254" i="84"/>
  <c r="F254" i="84"/>
  <c r="Z253" i="84"/>
  <c r="Y253" i="84"/>
  <c r="X253" i="84" s="1"/>
  <c r="V253" i="84"/>
  <c r="T253" i="84"/>
  <c r="R253" i="84"/>
  <c r="P253" i="84"/>
  <c r="N253" i="84"/>
  <c r="L253" i="84"/>
  <c r="J253" i="84"/>
  <c r="H253" i="84"/>
  <c r="F253" i="84"/>
  <c r="Z252" i="84"/>
  <c r="Y252" i="84"/>
  <c r="X252" i="84" s="1"/>
  <c r="V252" i="84"/>
  <c r="T252" i="84"/>
  <c r="R252" i="84"/>
  <c r="P252" i="84"/>
  <c r="N252" i="84"/>
  <c r="L252" i="84"/>
  <c r="J252" i="84"/>
  <c r="H252" i="84"/>
  <c r="F252" i="84"/>
  <c r="Z251" i="84"/>
  <c r="Y251" i="84"/>
  <c r="X251" i="84"/>
  <c r="V251" i="84"/>
  <c r="T251" i="84"/>
  <c r="R251" i="84"/>
  <c r="P251" i="84"/>
  <c r="N251" i="84"/>
  <c r="L251" i="84"/>
  <c r="J251" i="84"/>
  <c r="H251" i="84"/>
  <c r="F251" i="84"/>
  <c r="Z250" i="84"/>
  <c r="Y250" i="84"/>
  <c r="X250" i="84" s="1"/>
  <c r="V250" i="84"/>
  <c r="T250" i="84"/>
  <c r="R250" i="84"/>
  <c r="P250" i="84"/>
  <c r="N250" i="84"/>
  <c r="L250" i="84"/>
  <c r="J250" i="84"/>
  <c r="H250" i="84"/>
  <c r="F250" i="84"/>
  <c r="Z249" i="84"/>
  <c r="Y249" i="84"/>
  <c r="X249" i="84" s="1"/>
  <c r="V249" i="84"/>
  <c r="T249" i="84"/>
  <c r="R249" i="84"/>
  <c r="P249" i="84"/>
  <c r="N249" i="84"/>
  <c r="L249" i="84"/>
  <c r="J249" i="84"/>
  <c r="H249" i="84"/>
  <c r="F249" i="84"/>
  <c r="Z248" i="84"/>
  <c r="Y248" i="84"/>
  <c r="X248" i="84" s="1"/>
  <c r="V248" i="84"/>
  <c r="T248" i="84"/>
  <c r="R248" i="84"/>
  <c r="P248" i="84"/>
  <c r="N248" i="84"/>
  <c r="L248" i="84"/>
  <c r="J248" i="84"/>
  <c r="H248" i="84"/>
  <c r="F248" i="84"/>
  <c r="Z247" i="84"/>
  <c r="Y247" i="84"/>
  <c r="X247" i="84"/>
  <c r="V247" i="84"/>
  <c r="T247" i="84"/>
  <c r="R247" i="84"/>
  <c r="P247" i="84"/>
  <c r="N247" i="84"/>
  <c r="L247" i="84"/>
  <c r="J247" i="84"/>
  <c r="H247" i="84"/>
  <c r="F247" i="84"/>
  <c r="Z246" i="84"/>
  <c r="Y246" i="84"/>
  <c r="X246" i="84" s="1"/>
  <c r="V246" i="84"/>
  <c r="T246" i="84"/>
  <c r="R246" i="84"/>
  <c r="P246" i="84"/>
  <c r="N246" i="84"/>
  <c r="L246" i="84"/>
  <c r="J246" i="84"/>
  <c r="H246" i="84"/>
  <c r="F246" i="84"/>
  <c r="Z245" i="84"/>
  <c r="Y245" i="84"/>
  <c r="X245" i="84"/>
  <c r="V245" i="84"/>
  <c r="T245" i="84"/>
  <c r="R245" i="84"/>
  <c r="P245" i="84"/>
  <c r="N245" i="84"/>
  <c r="L245" i="84"/>
  <c r="J245" i="84"/>
  <c r="H245" i="84"/>
  <c r="F245" i="84"/>
  <c r="Z244" i="84"/>
  <c r="Y244" i="84"/>
  <c r="X244" i="84" s="1"/>
  <c r="V244" i="84"/>
  <c r="T244" i="84"/>
  <c r="R244" i="84"/>
  <c r="P244" i="84"/>
  <c r="N244" i="84"/>
  <c r="L244" i="84"/>
  <c r="J244" i="84"/>
  <c r="H244" i="84"/>
  <c r="F244" i="84"/>
  <c r="Z243" i="84"/>
  <c r="Y243" i="84"/>
  <c r="X243" i="84"/>
  <c r="V243" i="84"/>
  <c r="T243" i="84"/>
  <c r="R243" i="84"/>
  <c r="P243" i="84"/>
  <c r="N243" i="84"/>
  <c r="L243" i="84"/>
  <c r="J243" i="84"/>
  <c r="H243" i="84"/>
  <c r="F243" i="84"/>
  <c r="Z242" i="84"/>
  <c r="Y242" i="84"/>
  <c r="X242" i="84" s="1"/>
  <c r="V242" i="84"/>
  <c r="T242" i="84"/>
  <c r="R242" i="84"/>
  <c r="P242" i="84"/>
  <c r="N242" i="84"/>
  <c r="L242" i="84"/>
  <c r="J242" i="84"/>
  <c r="H242" i="84"/>
  <c r="F242" i="84"/>
  <c r="Z241" i="84"/>
  <c r="Y241" i="84"/>
  <c r="X241" i="84"/>
  <c r="V241" i="84"/>
  <c r="T241" i="84"/>
  <c r="R241" i="84"/>
  <c r="P241" i="84"/>
  <c r="N241" i="84"/>
  <c r="L241" i="84"/>
  <c r="J241" i="84"/>
  <c r="H241" i="84"/>
  <c r="F241" i="84"/>
  <c r="Z240" i="84"/>
  <c r="Y240" i="84"/>
  <c r="X240" i="84" s="1"/>
  <c r="V240" i="84"/>
  <c r="T240" i="84"/>
  <c r="R240" i="84"/>
  <c r="P240" i="84"/>
  <c r="N240" i="84"/>
  <c r="L240" i="84"/>
  <c r="J240" i="84"/>
  <c r="H240" i="84"/>
  <c r="F240" i="84"/>
  <c r="Z239" i="84"/>
  <c r="Y239" i="84"/>
  <c r="X239" i="84" s="1"/>
  <c r="V239" i="84"/>
  <c r="T239" i="84"/>
  <c r="R239" i="84"/>
  <c r="P239" i="84"/>
  <c r="N239" i="84"/>
  <c r="L239" i="84"/>
  <c r="J239" i="84"/>
  <c r="H239" i="84"/>
  <c r="F239" i="84"/>
  <c r="Z238" i="84"/>
  <c r="Y238" i="84"/>
  <c r="X238" i="84" s="1"/>
  <c r="V238" i="84"/>
  <c r="T238" i="84"/>
  <c r="R238" i="84"/>
  <c r="P238" i="84"/>
  <c r="N238" i="84"/>
  <c r="L238" i="84"/>
  <c r="J238" i="84"/>
  <c r="H238" i="84"/>
  <c r="F238" i="84"/>
  <c r="Z237" i="84"/>
  <c r="Y237" i="84"/>
  <c r="X237" i="84" s="1"/>
  <c r="V237" i="84"/>
  <c r="T237" i="84"/>
  <c r="R237" i="84"/>
  <c r="P237" i="84"/>
  <c r="N237" i="84"/>
  <c r="L237" i="84"/>
  <c r="J237" i="84"/>
  <c r="H237" i="84"/>
  <c r="F237" i="84"/>
  <c r="Z236" i="84"/>
  <c r="Y236" i="84"/>
  <c r="X236" i="84" s="1"/>
  <c r="V236" i="84"/>
  <c r="T236" i="84"/>
  <c r="R236" i="84"/>
  <c r="P236" i="84"/>
  <c r="N236" i="84"/>
  <c r="L236" i="84"/>
  <c r="J236" i="84"/>
  <c r="H236" i="84"/>
  <c r="F236" i="84"/>
  <c r="Z235" i="84"/>
  <c r="Y235" i="84"/>
  <c r="X235" i="84"/>
  <c r="V235" i="84"/>
  <c r="T235" i="84"/>
  <c r="R235" i="84"/>
  <c r="P235" i="84"/>
  <c r="N235" i="84"/>
  <c r="L235" i="84"/>
  <c r="J235" i="84"/>
  <c r="H235" i="84"/>
  <c r="F235" i="84"/>
  <c r="Z234" i="84"/>
  <c r="Y234" i="84"/>
  <c r="X234" i="84" s="1"/>
  <c r="V234" i="84"/>
  <c r="T234" i="84"/>
  <c r="R234" i="84"/>
  <c r="P234" i="84"/>
  <c r="N234" i="84"/>
  <c r="L234" i="84"/>
  <c r="J234" i="84"/>
  <c r="H234" i="84"/>
  <c r="F234" i="84"/>
  <c r="Z233" i="84"/>
  <c r="Y233" i="84"/>
  <c r="X233" i="84" s="1"/>
  <c r="V233" i="84"/>
  <c r="T233" i="84"/>
  <c r="R233" i="84"/>
  <c r="P233" i="84"/>
  <c r="N233" i="84"/>
  <c r="L233" i="84"/>
  <c r="J233" i="84"/>
  <c r="H233" i="84"/>
  <c r="F233" i="84"/>
  <c r="Z232" i="84"/>
  <c r="Y232" i="84"/>
  <c r="X232" i="84" s="1"/>
  <c r="V232" i="84"/>
  <c r="T232" i="84"/>
  <c r="R232" i="84"/>
  <c r="P232" i="84"/>
  <c r="N232" i="84"/>
  <c r="L232" i="84"/>
  <c r="J232" i="84"/>
  <c r="H232" i="84"/>
  <c r="F232" i="84"/>
  <c r="Z231" i="84"/>
  <c r="Y231" i="84"/>
  <c r="X231" i="84"/>
  <c r="V231" i="84"/>
  <c r="T231" i="84"/>
  <c r="R231" i="84"/>
  <c r="P231" i="84"/>
  <c r="N231" i="84"/>
  <c r="L231" i="84"/>
  <c r="J231" i="84"/>
  <c r="H231" i="84"/>
  <c r="F231" i="84"/>
  <c r="Z230" i="84"/>
  <c r="Y230" i="84"/>
  <c r="X230" i="84" s="1"/>
  <c r="V230" i="84"/>
  <c r="T230" i="84"/>
  <c r="R230" i="84"/>
  <c r="P230" i="84"/>
  <c r="N230" i="84"/>
  <c r="L230" i="84"/>
  <c r="J230" i="84"/>
  <c r="H230" i="84"/>
  <c r="F230" i="84"/>
  <c r="Z229" i="84"/>
  <c r="Y229" i="84"/>
  <c r="X229" i="84"/>
  <c r="V229" i="84"/>
  <c r="T229" i="84"/>
  <c r="R229" i="84"/>
  <c r="P229" i="84"/>
  <c r="N229" i="84"/>
  <c r="L229" i="84"/>
  <c r="J229" i="84"/>
  <c r="H229" i="84"/>
  <c r="F229" i="84"/>
  <c r="Z228" i="84"/>
  <c r="Y228" i="84"/>
  <c r="X228" i="84" s="1"/>
  <c r="V228" i="84"/>
  <c r="T228" i="84"/>
  <c r="R228" i="84"/>
  <c r="P228" i="84"/>
  <c r="N228" i="84"/>
  <c r="L228" i="84"/>
  <c r="J228" i="84"/>
  <c r="H228" i="84"/>
  <c r="F228" i="84"/>
  <c r="Z227" i="84"/>
  <c r="Y227" i="84"/>
  <c r="X227" i="84"/>
  <c r="V227" i="84"/>
  <c r="T227" i="84"/>
  <c r="R227" i="84"/>
  <c r="P227" i="84"/>
  <c r="N227" i="84"/>
  <c r="L227" i="84"/>
  <c r="J227" i="84"/>
  <c r="H227" i="84"/>
  <c r="F227" i="84"/>
  <c r="Z226" i="84"/>
  <c r="Y226" i="84"/>
  <c r="X226" i="84" s="1"/>
  <c r="V226" i="84"/>
  <c r="T226" i="84"/>
  <c r="R226" i="84"/>
  <c r="P226" i="84"/>
  <c r="N226" i="84"/>
  <c r="L226" i="84"/>
  <c r="J226" i="84"/>
  <c r="H226" i="84"/>
  <c r="F226" i="84"/>
  <c r="Z225" i="84"/>
  <c r="Y225" i="84"/>
  <c r="X225" i="84"/>
  <c r="V225" i="84"/>
  <c r="T225" i="84"/>
  <c r="R225" i="84"/>
  <c r="P225" i="84"/>
  <c r="N225" i="84"/>
  <c r="L225" i="84"/>
  <c r="J225" i="84"/>
  <c r="H225" i="84"/>
  <c r="F225" i="84"/>
  <c r="Z224" i="84"/>
  <c r="Y224" i="84"/>
  <c r="X224" i="84" s="1"/>
  <c r="V224" i="84"/>
  <c r="T224" i="84"/>
  <c r="R224" i="84"/>
  <c r="P224" i="84"/>
  <c r="N224" i="84"/>
  <c r="L224" i="84"/>
  <c r="J224" i="84"/>
  <c r="H224" i="84"/>
  <c r="F224" i="84"/>
  <c r="Z223" i="84"/>
  <c r="Y223" i="84"/>
  <c r="X223" i="84" s="1"/>
  <c r="V223" i="84"/>
  <c r="T223" i="84"/>
  <c r="R223" i="84"/>
  <c r="P223" i="84"/>
  <c r="N223" i="84"/>
  <c r="L223" i="84"/>
  <c r="J223" i="84"/>
  <c r="H223" i="84"/>
  <c r="F223" i="84"/>
  <c r="Z222" i="84"/>
  <c r="Y222" i="84"/>
  <c r="X222" i="84" s="1"/>
  <c r="V222" i="84"/>
  <c r="T222" i="84"/>
  <c r="R222" i="84"/>
  <c r="P222" i="84"/>
  <c r="N222" i="84"/>
  <c r="L222" i="84"/>
  <c r="J222" i="84"/>
  <c r="H222" i="84"/>
  <c r="F222" i="84"/>
  <c r="Z221" i="84"/>
  <c r="Y221" i="84"/>
  <c r="X221" i="84" s="1"/>
  <c r="V221" i="84"/>
  <c r="T221" i="84"/>
  <c r="R221" i="84"/>
  <c r="P221" i="84"/>
  <c r="N221" i="84"/>
  <c r="L221" i="84"/>
  <c r="J221" i="84"/>
  <c r="H221" i="84"/>
  <c r="F221" i="84"/>
  <c r="Z220" i="84"/>
  <c r="Y220" i="84"/>
  <c r="X220" i="84" s="1"/>
  <c r="V220" i="84"/>
  <c r="T220" i="84"/>
  <c r="R220" i="84"/>
  <c r="P220" i="84"/>
  <c r="N220" i="84"/>
  <c r="L220" i="84"/>
  <c r="J220" i="84"/>
  <c r="H220" i="84"/>
  <c r="F220" i="84"/>
  <c r="Z219" i="84"/>
  <c r="Y219" i="84"/>
  <c r="X219" i="84" s="1"/>
  <c r="V219" i="84"/>
  <c r="T219" i="84"/>
  <c r="R219" i="84"/>
  <c r="P219" i="84"/>
  <c r="N219" i="84"/>
  <c r="L219" i="84"/>
  <c r="J219" i="84"/>
  <c r="H219" i="84"/>
  <c r="F219" i="84"/>
  <c r="Z218" i="84"/>
  <c r="Y218" i="84"/>
  <c r="X218" i="84" s="1"/>
  <c r="V218" i="84"/>
  <c r="T218" i="84"/>
  <c r="R218" i="84"/>
  <c r="P218" i="84"/>
  <c r="N218" i="84"/>
  <c r="L218" i="84"/>
  <c r="J218" i="84"/>
  <c r="H218" i="84"/>
  <c r="F218" i="84"/>
  <c r="Z217" i="84"/>
  <c r="Y217" i="84"/>
  <c r="X217" i="84" s="1"/>
  <c r="V217" i="84"/>
  <c r="T217" i="84"/>
  <c r="R217" i="84"/>
  <c r="P217" i="84"/>
  <c r="N217" i="84"/>
  <c r="L217" i="84"/>
  <c r="J217" i="84"/>
  <c r="H217" i="84"/>
  <c r="F217" i="84"/>
  <c r="Z216" i="84"/>
  <c r="Y216" i="84"/>
  <c r="X216" i="84" s="1"/>
  <c r="V216" i="84"/>
  <c r="T216" i="84"/>
  <c r="R216" i="84"/>
  <c r="P216" i="84"/>
  <c r="N216" i="84"/>
  <c r="L216" i="84"/>
  <c r="J216" i="84"/>
  <c r="H216" i="84"/>
  <c r="F216" i="84"/>
  <c r="Z215" i="84"/>
  <c r="Y215" i="84"/>
  <c r="X215" i="84" s="1"/>
  <c r="V215" i="84"/>
  <c r="T215" i="84"/>
  <c r="R215" i="84"/>
  <c r="P215" i="84"/>
  <c r="N215" i="84"/>
  <c r="L215" i="84"/>
  <c r="J215" i="84"/>
  <c r="H215" i="84"/>
  <c r="F215" i="84"/>
  <c r="Z214" i="84"/>
  <c r="Y214" i="84"/>
  <c r="X214" i="84" s="1"/>
  <c r="V214" i="84"/>
  <c r="T214" i="84"/>
  <c r="R214" i="84"/>
  <c r="P214" i="84"/>
  <c r="N214" i="84"/>
  <c r="L214" i="84"/>
  <c r="J214" i="84"/>
  <c r="H214" i="84"/>
  <c r="F214" i="84"/>
  <c r="Z213" i="84"/>
  <c r="Y213" i="84"/>
  <c r="X213" i="84" s="1"/>
  <c r="V213" i="84"/>
  <c r="T213" i="84"/>
  <c r="R213" i="84"/>
  <c r="P213" i="84"/>
  <c r="N213" i="84"/>
  <c r="L213" i="84"/>
  <c r="J213" i="84"/>
  <c r="H213" i="84"/>
  <c r="F213" i="84"/>
  <c r="Z212" i="84"/>
  <c r="Y212" i="84"/>
  <c r="X212" i="84" s="1"/>
  <c r="V212" i="84"/>
  <c r="T212" i="84"/>
  <c r="R212" i="84"/>
  <c r="P212" i="84"/>
  <c r="N212" i="84"/>
  <c r="L212" i="84"/>
  <c r="J212" i="84"/>
  <c r="H212" i="84"/>
  <c r="F212" i="84"/>
  <c r="Z211" i="84"/>
  <c r="Y211" i="84"/>
  <c r="X211" i="84" s="1"/>
  <c r="V211" i="84"/>
  <c r="T211" i="84"/>
  <c r="R211" i="84"/>
  <c r="P211" i="84"/>
  <c r="N211" i="84"/>
  <c r="L211" i="84"/>
  <c r="J211" i="84"/>
  <c r="H211" i="84"/>
  <c r="F211" i="84"/>
  <c r="Z210" i="84"/>
  <c r="Y210" i="84"/>
  <c r="X210" i="84" s="1"/>
  <c r="V210" i="84"/>
  <c r="T210" i="84"/>
  <c r="R210" i="84"/>
  <c r="P210" i="84"/>
  <c r="N210" i="84"/>
  <c r="L210" i="84"/>
  <c r="J210" i="84"/>
  <c r="H210" i="84"/>
  <c r="F210" i="84"/>
  <c r="Z209" i="84"/>
  <c r="Y209" i="84"/>
  <c r="X209" i="84" s="1"/>
  <c r="V209" i="84"/>
  <c r="T209" i="84"/>
  <c r="R209" i="84"/>
  <c r="P209" i="84"/>
  <c r="N209" i="84"/>
  <c r="L209" i="84"/>
  <c r="J209" i="84"/>
  <c r="H209" i="84"/>
  <c r="F209" i="84"/>
  <c r="Z208" i="84"/>
  <c r="Y208" i="84"/>
  <c r="X208" i="84" s="1"/>
  <c r="V208" i="84"/>
  <c r="T208" i="84"/>
  <c r="R208" i="84"/>
  <c r="P208" i="84"/>
  <c r="N208" i="84"/>
  <c r="L208" i="84"/>
  <c r="J208" i="84"/>
  <c r="H208" i="84"/>
  <c r="F208" i="84"/>
  <c r="Z207" i="84"/>
  <c r="Y207" i="84"/>
  <c r="X207" i="84" s="1"/>
  <c r="V207" i="84"/>
  <c r="T207" i="84"/>
  <c r="R207" i="84"/>
  <c r="P207" i="84"/>
  <c r="N207" i="84"/>
  <c r="L207" i="84"/>
  <c r="J207" i="84"/>
  <c r="H207" i="84"/>
  <c r="F207" i="84"/>
  <c r="Z206" i="84"/>
  <c r="Y206" i="84"/>
  <c r="X206" i="84" s="1"/>
  <c r="V206" i="84"/>
  <c r="T206" i="84"/>
  <c r="R206" i="84"/>
  <c r="P206" i="84"/>
  <c r="N206" i="84"/>
  <c r="L206" i="84"/>
  <c r="J206" i="84"/>
  <c r="H206" i="84"/>
  <c r="F206" i="84"/>
  <c r="Z205" i="84"/>
  <c r="Y205" i="84"/>
  <c r="X205" i="84" s="1"/>
  <c r="V205" i="84"/>
  <c r="T205" i="84"/>
  <c r="R205" i="84"/>
  <c r="P205" i="84"/>
  <c r="N205" i="84"/>
  <c r="L205" i="84"/>
  <c r="J205" i="84"/>
  <c r="H205" i="84"/>
  <c r="F205" i="84"/>
  <c r="Z204" i="84"/>
  <c r="Y204" i="84"/>
  <c r="X204" i="84" s="1"/>
  <c r="V204" i="84"/>
  <c r="T204" i="84"/>
  <c r="R204" i="84"/>
  <c r="P204" i="84"/>
  <c r="N204" i="84"/>
  <c r="L204" i="84"/>
  <c r="J204" i="84"/>
  <c r="H204" i="84"/>
  <c r="F204" i="84"/>
  <c r="Z203" i="84"/>
  <c r="Y203" i="84"/>
  <c r="X203" i="84" s="1"/>
  <c r="V203" i="84"/>
  <c r="T203" i="84"/>
  <c r="R203" i="84"/>
  <c r="P203" i="84"/>
  <c r="N203" i="84"/>
  <c r="L203" i="84"/>
  <c r="J203" i="84"/>
  <c r="H203" i="84"/>
  <c r="F203" i="84"/>
  <c r="Z202" i="84"/>
  <c r="Y202" i="84"/>
  <c r="X202" i="84" s="1"/>
  <c r="V202" i="84"/>
  <c r="T202" i="84"/>
  <c r="R202" i="84"/>
  <c r="P202" i="84"/>
  <c r="N202" i="84"/>
  <c r="L202" i="84"/>
  <c r="J202" i="84"/>
  <c r="H202" i="84"/>
  <c r="F202" i="84"/>
  <c r="Z201" i="84"/>
  <c r="Y201" i="84"/>
  <c r="X201" i="84" s="1"/>
  <c r="V201" i="84"/>
  <c r="T201" i="84"/>
  <c r="R201" i="84"/>
  <c r="P201" i="84"/>
  <c r="N201" i="84"/>
  <c r="L201" i="84"/>
  <c r="J201" i="84"/>
  <c r="H201" i="84"/>
  <c r="F201" i="84"/>
  <c r="Z200" i="84"/>
  <c r="Y200" i="84"/>
  <c r="X200" i="84" s="1"/>
  <c r="V200" i="84"/>
  <c r="T200" i="84"/>
  <c r="R200" i="84"/>
  <c r="P200" i="84"/>
  <c r="N200" i="84"/>
  <c r="L200" i="84"/>
  <c r="J200" i="84"/>
  <c r="H200" i="84"/>
  <c r="F200" i="84"/>
  <c r="Z199" i="84"/>
  <c r="Y199" i="84"/>
  <c r="X199" i="84" s="1"/>
  <c r="V199" i="84"/>
  <c r="T199" i="84"/>
  <c r="R199" i="84"/>
  <c r="P199" i="84"/>
  <c r="N199" i="84"/>
  <c r="L199" i="84"/>
  <c r="J199" i="84"/>
  <c r="H199" i="84"/>
  <c r="F199" i="84"/>
  <c r="Z198" i="84"/>
  <c r="Y198" i="84"/>
  <c r="X198" i="84" s="1"/>
  <c r="V198" i="84"/>
  <c r="T198" i="84"/>
  <c r="R198" i="84"/>
  <c r="P198" i="84"/>
  <c r="N198" i="84"/>
  <c r="L198" i="84"/>
  <c r="J198" i="84"/>
  <c r="H198" i="84"/>
  <c r="F198" i="84"/>
  <c r="Z197" i="84"/>
  <c r="Y197" i="84"/>
  <c r="X197" i="84" s="1"/>
  <c r="V197" i="84"/>
  <c r="T197" i="84"/>
  <c r="R197" i="84"/>
  <c r="P197" i="84"/>
  <c r="N197" i="84"/>
  <c r="L197" i="84"/>
  <c r="J197" i="84"/>
  <c r="H197" i="84"/>
  <c r="F197" i="84"/>
  <c r="Z196" i="84"/>
  <c r="Y196" i="84"/>
  <c r="X196" i="84" s="1"/>
  <c r="V196" i="84"/>
  <c r="T196" i="84"/>
  <c r="R196" i="84"/>
  <c r="P196" i="84"/>
  <c r="N196" i="84"/>
  <c r="L196" i="84"/>
  <c r="J196" i="84"/>
  <c r="H196" i="84"/>
  <c r="F196" i="84"/>
  <c r="Z195" i="84"/>
  <c r="Y195" i="84"/>
  <c r="X195" i="84" s="1"/>
  <c r="V195" i="84"/>
  <c r="T195" i="84"/>
  <c r="R195" i="84"/>
  <c r="P195" i="84"/>
  <c r="N195" i="84"/>
  <c r="L195" i="84"/>
  <c r="J195" i="84"/>
  <c r="H195" i="84"/>
  <c r="F195" i="84"/>
  <c r="Z194" i="84"/>
  <c r="Y194" i="84"/>
  <c r="X194" i="84" s="1"/>
  <c r="V194" i="84"/>
  <c r="T194" i="84"/>
  <c r="R194" i="84"/>
  <c r="P194" i="84"/>
  <c r="N194" i="84"/>
  <c r="L194" i="84"/>
  <c r="J194" i="84"/>
  <c r="H194" i="84"/>
  <c r="F194" i="84"/>
  <c r="Z193" i="84"/>
  <c r="Y193" i="84"/>
  <c r="X193" i="84" s="1"/>
  <c r="V193" i="84"/>
  <c r="T193" i="84"/>
  <c r="R193" i="84"/>
  <c r="P193" i="84"/>
  <c r="N193" i="84"/>
  <c r="L193" i="84"/>
  <c r="J193" i="84"/>
  <c r="H193" i="84"/>
  <c r="F193" i="84"/>
  <c r="Z192" i="84"/>
  <c r="Y192" i="84"/>
  <c r="X192" i="84" s="1"/>
  <c r="V192" i="84"/>
  <c r="T192" i="84"/>
  <c r="R192" i="84"/>
  <c r="P192" i="84"/>
  <c r="N192" i="84"/>
  <c r="L192" i="84"/>
  <c r="J192" i="84"/>
  <c r="H192" i="84"/>
  <c r="F192" i="84"/>
  <c r="Z191" i="84"/>
  <c r="Y191" i="84"/>
  <c r="X191" i="84" s="1"/>
  <c r="V191" i="84"/>
  <c r="T191" i="84"/>
  <c r="R191" i="84"/>
  <c r="P191" i="84"/>
  <c r="N191" i="84"/>
  <c r="L191" i="84"/>
  <c r="J191" i="84"/>
  <c r="H191" i="84"/>
  <c r="F191" i="84"/>
  <c r="Z190" i="84"/>
  <c r="Y190" i="84"/>
  <c r="X190" i="84" s="1"/>
  <c r="V190" i="84"/>
  <c r="T190" i="84"/>
  <c r="R190" i="84"/>
  <c r="P190" i="84"/>
  <c r="N190" i="84"/>
  <c r="L190" i="84"/>
  <c r="J190" i="84"/>
  <c r="H190" i="84"/>
  <c r="F190" i="84"/>
  <c r="Z189" i="84"/>
  <c r="Y189" i="84"/>
  <c r="X189" i="84" s="1"/>
  <c r="V189" i="84"/>
  <c r="T189" i="84"/>
  <c r="R189" i="84"/>
  <c r="P189" i="84"/>
  <c r="N189" i="84"/>
  <c r="L189" i="84"/>
  <c r="J189" i="84"/>
  <c r="H189" i="84"/>
  <c r="F189" i="84"/>
  <c r="Z188" i="84"/>
  <c r="Y188" i="84"/>
  <c r="X188" i="84" s="1"/>
  <c r="V188" i="84"/>
  <c r="T188" i="84"/>
  <c r="R188" i="84"/>
  <c r="P188" i="84"/>
  <c r="N188" i="84"/>
  <c r="L188" i="84"/>
  <c r="J188" i="84"/>
  <c r="H188" i="84"/>
  <c r="F188" i="84"/>
  <c r="Z187" i="84"/>
  <c r="Y187" i="84"/>
  <c r="X187" i="84" s="1"/>
  <c r="V187" i="84"/>
  <c r="T187" i="84"/>
  <c r="R187" i="84"/>
  <c r="P187" i="84"/>
  <c r="N187" i="84"/>
  <c r="L187" i="84"/>
  <c r="J187" i="84"/>
  <c r="H187" i="84"/>
  <c r="F187" i="84"/>
  <c r="Z186" i="84"/>
  <c r="Y186" i="84"/>
  <c r="X186" i="84" s="1"/>
  <c r="V186" i="84"/>
  <c r="T186" i="84"/>
  <c r="R186" i="84"/>
  <c r="P186" i="84"/>
  <c r="N186" i="84"/>
  <c r="L186" i="84"/>
  <c r="J186" i="84"/>
  <c r="H186" i="84"/>
  <c r="F186" i="84"/>
  <c r="Z185" i="84"/>
  <c r="Y185" i="84"/>
  <c r="X185" i="84" s="1"/>
  <c r="V185" i="84"/>
  <c r="T185" i="84"/>
  <c r="R185" i="84"/>
  <c r="P185" i="84"/>
  <c r="N185" i="84"/>
  <c r="L185" i="84"/>
  <c r="J185" i="84"/>
  <c r="H185" i="84"/>
  <c r="F185" i="84"/>
  <c r="Z184" i="84"/>
  <c r="Y184" i="84"/>
  <c r="X184" i="84" s="1"/>
  <c r="V184" i="84"/>
  <c r="T184" i="84"/>
  <c r="R184" i="84"/>
  <c r="P184" i="84"/>
  <c r="N184" i="84"/>
  <c r="L184" i="84"/>
  <c r="J184" i="84"/>
  <c r="H184" i="84"/>
  <c r="F184" i="84"/>
  <c r="Z183" i="84"/>
  <c r="Y183" i="84"/>
  <c r="X183" i="84" s="1"/>
  <c r="V183" i="84"/>
  <c r="T183" i="84"/>
  <c r="R183" i="84"/>
  <c r="P183" i="84"/>
  <c r="N183" i="84"/>
  <c r="L183" i="84"/>
  <c r="J183" i="84"/>
  <c r="H183" i="84"/>
  <c r="F183" i="84"/>
  <c r="Z182" i="84"/>
  <c r="Y182" i="84"/>
  <c r="X182" i="84" s="1"/>
  <c r="V182" i="84"/>
  <c r="T182" i="84"/>
  <c r="R182" i="84"/>
  <c r="P182" i="84"/>
  <c r="N182" i="84"/>
  <c r="L182" i="84"/>
  <c r="J182" i="84"/>
  <c r="H182" i="84"/>
  <c r="F182" i="84"/>
  <c r="Z181" i="84"/>
  <c r="Y181" i="84"/>
  <c r="X181" i="84" s="1"/>
  <c r="V181" i="84"/>
  <c r="T181" i="84"/>
  <c r="R181" i="84"/>
  <c r="P181" i="84"/>
  <c r="N181" i="84"/>
  <c r="L181" i="84"/>
  <c r="J181" i="84"/>
  <c r="H181" i="84"/>
  <c r="F181" i="84"/>
  <c r="Z180" i="84"/>
  <c r="Y180" i="84"/>
  <c r="X180" i="84" s="1"/>
  <c r="V180" i="84"/>
  <c r="T180" i="84"/>
  <c r="R180" i="84"/>
  <c r="P180" i="84"/>
  <c r="N180" i="84"/>
  <c r="L180" i="84"/>
  <c r="J180" i="84"/>
  <c r="H180" i="84"/>
  <c r="F180" i="84"/>
  <c r="Z179" i="84"/>
  <c r="Y179" i="84"/>
  <c r="X179" i="84" s="1"/>
  <c r="V179" i="84"/>
  <c r="T179" i="84"/>
  <c r="R179" i="84"/>
  <c r="P179" i="84"/>
  <c r="N179" i="84"/>
  <c r="L179" i="84"/>
  <c r="J179" i="84"/>
  <c r="H179" i="84"/>
  <c r="F179" i="84"/>
  <c r="Z178" i="84"/>
  <c r="Y178" i="84"/>
  <c r="X178" i="84" s="1"/>
  <c r="V178" i="84"/>
  <c r="T178" i="84"/>
  <c r="R178" i="84"/>
  <c r="P178" i="84"/>
  <c r="N178" i="84"/>
  <c r="L178" i="84"/>
  <c r="J178" i="84"/>
  <c r="H178" i="84"/>
  <c r="F178" i="84"/>
  <c r="Z177" i="84"/>
  <c r="Y177" i="84"/>
  <c r="X177" i="84" s="1"/>
  <c r="V177" i="84"/>
  <c r="T177" i="84"/>
  <c r="R177" i="84"/>
  <c r="P177" i="84"/>
  <c r="N177" i="84"/>
  <c r="L177" i="84"/>
  <c r="J177" i="84"/>
  <c r="H177" i="84"/>
  <c r="F177" i="84"/>
  <c r="Z176" i="84"/>
  <c r="Y176" i="84"/>
  <c r="X176" i="84" s="1"/>
  <c r="V176" i="84"/>
  <c r="T176" i="84"/>
  <c r="R176" i="84"/>
  <c r="P176" i="84"/>
  <c r="N176" i="84"/>
  <c r="L176" i="84"/>
  <c r="J176" i="84"/>
  <c r="H176" i="84"/>
  <c r="F176" i="84"/>
  <c r="Z175" i="84"/>
  <c r="Y175" i="84"/>
  <c r="X175" i="84" s="1"/>
  <c r="V175" i="84"/>
  <c r="T175" i="84"/>
  <c r="R175" i="84"/>
  <c r="P175" i="84"/>
  <c r="N175" i="84"/>
  <c r="L175" i="84"/>
  <c r="J175" i="84"/>
  <c r="H175" i="84"/>
  <c r="F175" i="84"/>
  <c r="Z174" i="84"/>
  <c r="Y174" i="84"/>
  <c r="X174" i="84" s="1"/>
  <c r="V174" i="84"/>
  <c r="T174" i="84"/>
  <c r="R174" i="84"/>
  <c r="P174" i="84"/>
  <c r="N174" i="84"/>
  <c r="L174" i="84"/>
  <c r="J174" i="84"/>
  <c r="H174" i="84"/>
  <c r="F174" i="84"/>
  <c r="Z173" i="84"/>
  <c r="Y173" i="84"/>
  <c r="X173" i="84" s="1"/>
  <c r="V173" i="84"/>
  <c r="T173" i="84"/>
  <c r="R173" i="84"/>
  <c r="P173" i="84"/>
  <c r="N173" i="84"/>
  <c r="L173" i="84"/>
  <c r="J173" i="84"/>
  <c r="H173" i="84"/>
  <c r="F173" i="84"/>
  <c r="Z172" i="84"/>
  <c r="Y172" i="84"/>
  <c r="X172" i="84" s="1"/>
  <c r="V172" i="84"/>
  <c r="T172" i="84"/>
  <c r="R172" i="84"/>
  <c r="P172" i="84"/>
  <c r="N172" i="84"/>
  <c r="L172" i="84"/>
  <c r="J172" i="84"/>
  <c r="H172" i="84"/>
  <c r="F172" i="84"/>
  <c r="Z171" i="84"/>
  <c r="Y171" i="84"/>
  <c r="X171" i="84" s="1"/>
  <c r="V171" i="84"/>
  <c r="T171" i="84"/>
  <c r="R171" i="84"/>
  <c r="P171" i="84"/>
  <c r="N171" i="84"/>
  <c r="L171" i="84"/>
  <c r="J171" i="84"/>
  <c r="H171" i="84"/>
  <c r="F171" i="84"/>
  <c r="Z170" i="84"/>
  <c r="Y170" i="84"/>
  <c r="X170" i="84" s="1"/>
  <c r="V170" i="84"/>
  <c r="T170" i="84"/>
  <c r="R170" i="84"/>
  <c r="P170" i="84"/>
  <c r="N170" i="84"/>
  <c r="L170" i="84"/>
  <c r="J170" i="84"/>
  <c r="H170" i="84"/>
  <c r="F170" i="84"/>
  <c r="Z169" i="84"/>
  <c r="Y169" i="84"/>
  <c r="X169" i="84" s="1"/>
  <c r="V169" i="84"/>
  <c r="T169" i="84"/>
  <c r="R169" i="84"/>
  <c r="P169" i="84"/>
  <c r="N169" i="84"/>
  <c r="L169" i="84"/>
  <c r="J169" i="84"/>
  <c r="H169" i="84"/>
  <c r="F169" i="84"/>
  <c r="Z168" i="84"/>
  <c r="Y168" i="84"/>
  <c r="X168" i="84" s="1"/>
  <c r="V168" i="84"/>
  <c r="T168" i="84"/>
  <c r="R168" i="84"/>
  <c r="P168" i="84"/>
  <c r="N168" i="84"/>
  <c r="L168" i="84"/>
  <c r="J168" i="84"/>
  <c r="H168" i="84"/>
  <c r="F168" i="84"/>
  <c r="Z167" i="84"/>
  <c r="Y167" i="84"/>
  <c r="X167" i="84" s="1"/>
  <c r="V167" i="84"/>
  <c r="T167" i="84"/>
  <c r="R167" i="84"/>
  <c r="P167" i="84"/>
  <c r="N167" i="84"/>
  <c r="L167" i="84"/>
  <c r="J167" i="84"/>
  <c r="H167" i="84"/>
  <c r="F167" i="84"/>
  <c r="Z166" i="84"/>
  <c r="Y166" i="84"/>
  <c r="X166" i="84" s="1"/>
  <c r="V166" i="84"/>
  <c r="T166" i="84"/>
  <c r="R166" i="84"/>
  <c r="P166" i="84"/>
  <c r="N166" i="84"/>
  <c r="L166" i="84"/>
  <c r="J166" i="84"/>
  <c r="H166" i="84"/>
  <c r="F166" i="84"/>
  <c r="Z165" i="84"/>
  <c r="Y165" i="84"/>
  <c r="X165" i="84" s="1"/>
  <c r="V165" i="84"/>
  <c r="T165" i="84"/>
  <c r="R165" i="84"/>
  <c r="P165" i="84"/>
  <c r="N165" i="84"/>
  <c r="L165" i="84"/>
  <c r="J165" i="84"/>
  <c r="H165" i="84"/>
  <c r="F165" i="84"/>
  <c r="Z164" i="84"/>
  <c r="Y164" i="84"/>
  <c r="X164" i="84" s="1"/>
  <c r="V164" i="84"/>
  <c r="T164" i="84"/>
  <c r="R164" i="84"/>
  <c r="P164" i="84"/>
  <c r="N164" i="84"/>
  <c r="L164" i="84"/>
  <c r="J164" i="84"/>
  <c r="H164" i="84"/>
  <c r="F164" i="84"/>
  <c r="Z163" i="84"/>
  <c r="Y163" i="84"/>
  <c r="X163" i="84" s="1"/>
  <c r="V163" i="84"/>
  <c r="T163" i="84"/>
  <c r="R163" i="84"/>
  <c r="P163" i="84"/>
  <c r="N163" i="84"/>
  <c r="L163" i="84"/>
  <c r="J163" i="84"/>
  <c r="H163" i="84"/>
  <c r="F163" i="84"/>
  <c r="Z162" i="84"/>
  <c r="Y162" i="84"/>
  <c r="X162" i="84" s="1"/>
  <c r="V162" i="84"/>
  <c r="T162" i="84"/>
  <c r="R162" i="84"/>
  <c r="P162" i="84"/>
  <c r="N162" i="84"/>
  <c r="L162" i="84"/>
  <c r="J162" i="84"/>
  <c r="H162" i="84"/>
  <c r="F162" i="84"/>
  <c r="Z161" i="84"/>
  <c r="Y161" i="84"/>
  <c r="X161" i="84" s="1"/>
  <c r="V161" i="84"/>
  <c r="T161" i="84"/>
  <c r="R161" i="84"/>
  <c r="P161" i="84"/>
  <c r="N161" i="84"/>
  <c r="L161" i="84"/>
  <c r="J161" i="84"/>
  <c r="H161" i="84"/>
  <c r="F161" i="84"/>
  <c r="Z160" i="84"/>
  <c r="Y160" i="84"/>
  <c r="X160" i="84" s="1"/>
  <c r="V160" i="84"/>
  <c r="T160" i="84"/>
  <c r="R160" i="84"/>
  <c r="P160" i="84"/>
  <c r="N160" i="84"/>
  <c r="L160" i="84"/>
  <c r="J160" i="84"/>
  <c r="H160" i="84"/>
  <c r="F160" i="84"/>
  <c r="Z159" i="84"/>
  <c r="Y159" i="84"/>
  <c r="X159" i="84" s="1"/>
  <c r="V159" i="84"/>
  <c r="T159" i="84"/>
  <c r="R159" i="84"/>
  <c r="P159" i="84"/>
  <c r="N159" i="84"/>
  <c r="L159" i="84"/>
  <c r="J159" i="84"/>
  <c r="H159" i="84"/>
  <c r="F159" i="84"/>
  <c r="Z158" i="84"/>
  <c r="Y158" i="84"/>
  <c r="X158" i="84" s="1"/>
  <c r="V158" i="84"/>
  <c r="T158" i="84"/>
  <c r="R158" i="84"/>
  <c r="P158" i="84"/>
  <c r="N158" i="84"/>
  <c r="L158" i="84"/>
  <c r="J158" i="84"/>
  <c r="H158" i="84"/>
  <c r="F158" i="84"/>
  <c r="Z157" i="84"/>
  <c r="Y157" i="84"/>
  <c r="X157" i="84" s="1"/>
  <c r="V157" i="84"/>
  <c r="T157" i="84"/>
  <c r="R157" i="84"/>
  <c r="P157" i="84"/>
  <c r="N157" i="84"/>
  <c r="L157" i="84"/>
  <c r="J157" i="84"/>
  <c r="H157" i="84"/>
  <c r="F157" i="84"/>
  <c r="Z156" i="84"/>
  <c r="Y156" i="84"/>
  <c r="X156" i="84" s="1"/>
  <c r="V156" i="84"/>
  <c r="T156" i="84"/>
  <c r="R156" i="84"/>
  <c r="P156" i="84"/>
  <c r="N156" i="84"/>
  <c r="L156" i="84"/>
  <c r="J156" i="84"/>
  <c r="H156" i="84"/>
  <c r="F156" i="84"/>
  <c r="Z155" i="84"/>
  <c r="Y155" i="84"/>
  <c r="X155" i="84" s="1"/>
  <c r="V155" i="84"/>
  <c r="T155" i="84"/>
  <c r="R155" i="84"/>
  <c r="P155" i="84"/>
  <c r="N155" i="84"/>
  <c r="L155" i="84"/>
  <c r="J155" i="84"/>
  <c r="H155" i="84"/>
  <c r="F155" i="84"/>
  <c r="Z154" i="84"/>
  <c r="Y154" i="84"/>
  <c r="X154" i="84" s="1"/>
  <c r="V154" i="84"/>
  <c r="T154" i="84"/>
  <c r="R154" i="84"/>
  <c r="P154" i="84"/>
  <c r="N154" i="84"/>
  <c r="L154" i="84"/>
  <c r="J154" i="84"/>
  <c r="H154" i="84"/>
  <c r="F154" i="84"/>
  <c r="Z153" i="84"/>
  <c r="Y153" i="84"/>
  <c r="X153" i="84" s="1"/>
  <c r="V153" i="84"/>
  <c r="T153" i="84"/>
  <c r="R153" i="84"/>
  <c r="P153" i="84"/>
  <c r="N153" i="84"/>
  <c r="L153" i="84"/>
  <c r="J153" i="84"/>
  <c r="H153" i="84"/>
  <c r="F153" i="84"/>
  <c r="Z152" i="84"/>
  <c r="Y152" i="84"/>
  <c r="X152" i="84" s="1"/>
  <c r="V152" i="84"/>
  <c r="T152" i="84"/>
  <c r="R152" i="84"/>
  <c r="P152" i="84"/>
  <c r="N152" i="84"/>
  <c r="L152" i="84"/>
  <c r="J152" i="84"/>
  <c r="H152" i="84"/>
  <c r="F152" i="84"/>
  <c r="Z151" i="84"/>
  <c r="Y151" i="84"/>
  <c r="X151" i="84" s="1"/>
  <c r="V151" i="84"/>
  <c r="T151" i="84"/>
  <c r="R151" i="84"/>
  <c r="P151" i="84"/>
  <c r="N151" i="84"/>
  <c r="L151" i="84"/>
  <c r="J151" i="84"/>
  <c r="H151" i="84"/>
  <c r="F151" i="84"/>
  <c r="Z150" i="84"/>
  <c r="Y150" i="84"/>
  <c r="X150" i="84" s="1"/>
  <c r="V150" i="84"/>
  <c r="T150" i="84"/>
  <c r="R150" i="84"/>
  <c r="P150" i="84"/>
  <c r="N150" i="84"/>
  <c r="L150" i="84"/>
  <c r="J150" i="84"/>
  <c r="H150" i="84"/>
  <c r="F150" i="84"/>
  <c r="Z149" i="84"/>
  <c r="Y149" i="84"/>
  <c r="X149" i="84" s="1"/>
  <c r="V149" i="84"/>
  <c r="T149" i="84"/>
  <c r="R149" i="84"/>
  <c r="P149" i="84"/>
  <c r="N149" i="84"/>
  <c r="L149" i="84"/>
  <c r="J149" i="84"/>
  <c r="H149" i="84"/>
  <c r="F149" i="84"/>
  <c r="Z148" i="84"/>
  <c r="Y148" i="84"/>
  <c r="X148" i="84" s="1"/>
  <c r="V148" i="84"/>
  <c r="T148" i="84"/>
  <c r="R148" i="84"/>
  <c r="P148" i="84"/>
  <c r="N148" i="84"/>
  <c r="L148" i="84"/>
  <c r="J148" i="84"/>
  <c r="H148" i="84"/>
  <c r="F148" i="84"/>
  <c r="Z147" i="84"/>
  <c r="Y147" i="84"/>
  <c r="X147" i="84" s="1"/>
  <c r="V147" i="84"/>
  <c r="T147" i="84"/>
  <c r="R147" i="84"/>
  <c r="P147" i="84"/>
  <c r="N147" i="84"/>
  <c r="L147" i="84"/>
  <c r="J147" i="84"/>
  <c r="H147" i="84"/>
  <c r="F147" i="84"/>
  <c r="Z146" i="84"/>
  <c r="Y146" i="84"/>
  <c r="X146" i="84" s="1"/>
  <c r="V146" i="84"/>
  <c r="T146" i="84"/>
  <c r="R146" i="84"/>
  <c r="P146" i="84"/>
  <c r="N146" i="84"/>
  <c r="L146" i="84"/>
  <c r="J146" i="84"/>
  <c r="H146" i="84"/>
  <c r="F146" i="84"/>
  <c r="Z145" i="84"/>
  <c r="Y145" i="84"/>
  <c r="X145" i="84" s="1"/>
  <c r="V145" i="84"/>
  <c r="T145" i="84"/>
  <c r="R145" i="84"/>
  <c r="P145" i="84"/>
  <c r="N145" i="84"/>
  <c r="L145" i="84"/>
  <c r="J145" i="84"/>
  <c r="H145" i="84"/>
  <c r="F145" i="84"/>
  <c r="Z144" i="84"/>
  <c r="Y144" i="84"/>
  <c r="X144" i="84" s="1"/>
  <c r="V144" i="84"/>
  <c r="T144" i="84"/>
  <c r="R144" i="84"/>
  <c r="P144" i="84"/>
  <c r="N144" i="84"/>
  <c r="L144" i="84"/>
  <c r="J144" i="84"/>
  <c r="H144" i="84"/>
  <c r="F144" i="84"/>
  <c r="Z143" i="84"/>
  <c r="Y143" i="84"/>
  <c r="X143" i="84" s="1"/>
  <c r="V143" i="84"/>
  <c r="T143" i="84"/>
  <c r="R143" i="84"/>
  <c r="P143" i="84"/>
  <c r="N143" i="84"/>
  <c r="L143" i="84"/>
  <c r="J143" i="84"/>
  <c r="H143" i="84"/>
  <c r="F143" i="84"/>
  <c r="Z142" i="84"/>
  <c r="Y142" i="84"/>
  <c r="X142" i="84" s="1"/>
  <c r="V142" i="84"/>
  <c r="T142" i="84"/>
  <c r="R142" i="84"/>
  <c r="P142" i="84"/>
  <c r="N142" i="84"/>
  <c r="L142" i="84"/>
  <c r="J142" i="84"/>
  <c r="H142" i="84"/>
  <c r="F142" i="84"/>
  <c r="Z141" i="84"/>
  <c r="Y141" i="84"/>
  <c r="X141" i="84" s="1"/>
  <c r="V141" i="84"/>
  <c r="T141" i="84"/>
  <c r="R141" i="84"/>
  <c r="P141" i="84"/>
  <c r="N141" i="84"/>
  <c r="L141" i="84"/>
  <c r="J141" i="84"/>
  <c r="H141" i="84"/>
  <c r="F141" i="84"/>
  <c r="Z140" i="84"/>
  <c r="Y140" i="84"/>
  <c r="X140" i="84" s="1"/>
  <c r="V140" i="84"/>
  <c r="T140" i="84"/>
  <c r="R140" i="84"/>
  <c r="P140" i="84"/>
  <c r="N140" i="84"/>
  <c r="L140" i="84"/>
  <c r="J140" i="84"/>
  <c r="H140" i="84"/>
  <c r="F140" i="84"/>
  <c r="Z139" i="84"/>
  <c r="Y139" i="84"/>
  <c r="X139" i="84" s="1"/>
  <c r="V139" i="84"/>
  <c r="T139" i="84"/>
  <c r="R139" i="84"/>
  <c r="P139" i="84"/>
  <c r="N139" i="84"/>
  <c r="L139" i="84"/>
  <c r="J139" i="84"/>
  <c r="H139" i="84"/>
  <c r="F139" i="84"/>
  <c r="Z138" i="84"/>
  <c r="Y138" i="84"/>
  <c r="X138" i="84" s="1"/>
  <c r="V138" i="84"/>
  <c r="T138" i="84"/>
  <c r="R138" i="84"/>
  <c r="P138" i="84"/>
  <c r="N138" i="84"/>
  <c r="L138" i="84"/>
  <c r="J138" i="84"/>
  <c r="H138" i="84"/>
  <c r="F138" i="84"/>
  <c r="Z137" i="84"/>
  <c r="Y137" i="84"/>
  <c r="X137" i="84" s="1"/>
  <c r="V137" i="84"/>
  <c r="T137" i="84"/>
  <c r="R137" i="84"/>
  <c r="P137" i="84"/>
  <c r="N137" i="84"/>
  <c r="L137" i="84"/>
  <c r="J137" i="84"/>
  <c r="H137" i="84"/>
  <c r="F137" i="84"/>
  <c r="Z136" i="84"/>
  <c r="Y136" i="84"/>
  <c r="X136" i="84" s="1"/>
  <c r="V136" i="84"/>
  <c r="T136" i="84"/>
  <c r="R136" i="84"/>
  <c r="P136" i="84"/>
  <c r="N136" i="84"/>
  <c r="L136" i="84"/>
  <c r="J136" i="84"/>
  <c r="H136" i="84"/>
  <c r="F136" i="84"/>
  <c r="Z135" i="84"/>
  <c r="Y135" i="84"/>
  <c r="X135" i="84" s="1"/>
  <c r="V135" i="84"/>
  <c r="T135" i="84"/>
  <c r="R135" i="84"/>
  <c r="P135" i="84"/>
  <c r="N135" i="84"/>
  <c r="L135" i="84"/>
  <c r="J135" i="84"/>
  <c r="H135" i="84"/>
  <c r="F135" i="84"/>
  <c r="Z134" i="84"/>
  <c r="Y134" i="84"/>
  <c r="X134" i="84" s="1"/>
  <c r="V134" i="84"/>
  <c r="T134" i="84"/>
  <c r="R134" i="84"/>
  <c r="P134" i="84"/>
  <c r="N134" i="84"/>
  <c r="L134" i="84"/>
  <c r="J134" i="84"/>
  <c r="H134" i="84"/>
  <c r="F134" i="84"/>
  <c r="Z133" i="84"/>
  <c r="Y133" i="84"/>
  <c r="X133" i="84" s="1"/>
  <c r="V133" i="84"/>
  <c r="T133" i="84"/>
  <c r="R133" i="84"/>
  <c r="P133" i="84"/>
  <c r="N133" i="84"/>
  <c r="L133" i="84"/>
  <c r="J133" i="84"/>
  <c r="H133" i="84"/>
  <c r="F133" i="84"/>
  <c r="Z132" i="84"/>
  <c r="Y132" i="84"/>
  <c r="X132" i="84" s="1"/>
  <c r="V132" i="84"/>
  <c r="T132" i="84"/>
  <c r="R132" i="84"/>
  <c r="P132" i="84"/>
  <c r="N132" i="84"/>
  <c r="L132" i="84"/>
  <c r="J132" i="84"/>
  <c r="H132" i="84"/>
  <c r="F132" i="84"/>
  <c r="Z131" i="84"/>
  <c r="Y131" i="84"/>
  <c r="X131" i="84" s="1"/>
  <c r="V131" i="84"/>
  <c r="T131" i="84"/>
  <c r="R131" i="84"/>
  <c r="P131" i="84"/>
  <c r="N131" i="84"/>
  <c r="L131" i="84"/>
  <c r="J131" i="84"/>
  <c r="H131" i="84"/>
  <c r="F131" i="84"/>
  <c r="Z130" i="84"/>
  <c r="Y130" i="84"/>
  <c r="X130" i="84" s="1"/>
  <c r="V130" i="84"/>
  <c r="T130" i="84"/>
  <c r="R130" i="84"/>
  <c r="P130" i="84"/>
  <c r="N130" i="84"/>
  <c r="L130" i="84"/>
  <c r="J130" i="84"/>
  <c r="H130" i="84"/>
  <c r="F130" i="84"/>
  <c r="Z129" i="84"/>
  <c r="Y129" i="84"/>
  <c r="X129" i="84" s="1"/>
  <c r="V129" i="84"/>
  <c r="T129" i="84"/>
  <c r="R129" i="84"/>
  <c r="P129" i="84"/>
  <c r="N129" i="84"/>
  <c r="L129" i="84"/>
  <c r="J129" i="84"/>
  <c r="H129" i="84"/>
  <c r="F129" i="84"/>
  <c r="Z128" i="84"/>
  <c r="Y128" i="84"/>
  <c r="X128" i="84" s="1"/>
  <c r="V128" i="84"/>
  <c r="T128" i="84"/>
  <c r="R128" i="84"/>
  <c r="P128" i="84"/>
  <c r="N128" i="84"/>
  <c r="L128" i="84"/>
  <c r="J128" i="84"/>
  <c r="H128" i="84"/>
  <c r="F128" i="84"/>
  <c r="Z127" i="84"/>
  <c r="Y127" i="84"/>
  <c r="X127" i="84" s="1"/>
  <c r="V127" i="84"/>
  <c r="T127" i="84"/>
  <c r="R127" i="84"/>
  <c r="P127" i="84"/>
  <c r="N127" i="84"/>
  <c r="L127" i="84"/>
  <c r="J127" i="84"/>
  <c r="H127" i="84"/>
  <c r="F127" i="84"/>
  <c r="Z126" i="84"/>
  <c r="Y126" i="84"/>
  <c r="X126" i="84" s="1"/>
  <c r="V126" i="84"/>
  <c r="T126" i="84"/>
  <c r="R126" i="84"/>
  <c r="P126" i="84"/>
  <c r="N126" i="84"/>
  <c r="L126" i="84"/>
  <c r="J126" i="84"/>
  <c r="H126" i="84"/>
  <c r="F126" i="84"/>
  <c r="Z125" i="84"/>
  <c r="Y125" i="84"/>
  <c r="X125" i="84" s="1"/>
  <c r="V125" i="84"/>
  <c r="T125" i="84"/>
  <c r="R125" i="84"/>
  <c r="P125" i="84"/>
  <c r="N125" i="84"/>
  <c r="L125" i="84"/>
  <c r="J125" i="84"/>
  <c r="H125" i="84"/>
  <c r="F125" i="84"/>
  <c r="Z124" i="84"/>
  <c r="Y124" i="84"/>
  <c r="X124" i="84" s="1"/>
  <c r="V124" i="84"/>
  <c r="T124" i="84"/>
  <c r="R124" i="84"/>
  <c r="P124" i="84"/>
  <c r="N124" i="84"/>
  <c r="L124" i="84"/>
  <c r="J124" i="84"/>
  <c r="H124" i="84"/>
  <c r="F124" i="84"/>
  <c r="Z123" i="84"/>
  <c r="Y123" i="84"/>
  <c r="X123" i="84" s="1"/>
  <c r="V123" i="84"/>
  <c r="T123" i="84"/>
  <c r="R123" i="84"/>
  <c r="P123" i="84"/>
  <c r="N123" i="84"/>
  <c r="L123" i="84"/>
  <c r="J123" i="84"/>
  <c r="H123" i="84"/>
  <c r="F123" i="84"/>
  <c r="Z122" i="84"/>
  <c r="Y122" i="84"/>
  <c r="X122" i="84" s="1"/>
  <c r="V122" i="84"/>
  <c r="T122" i="84"/>
  <c r="R122" i="84"/>
  <c r="P122" i="84"/>
  <c r="N122" i="84"/>
  <c r="L122" i="84"/>
  <c r="J122" i="84"/>
  <c r="H122" i="84"/>
  <c r="F122" i="84"/>
  <c r="Z121" i="84"/>
  <c r="Y121" i="84"/>
  <c r="X121" i="84" s="1"/>
  <c r="V121" i="84"/>
  <c r="T121" i="84"/>
  <c r="R121" i="84"/>
  <c r="P121" i="84"/>
  <c r="N121" i="84"/>
  <c r="L121" i="84"/>
  <c r="J121" i="84"/>
  <c r="H121" i="84"/>
  <c r="F121" i="84"/>
  <c r="Z120" i="84"/>
  <c r="Y120" i="84"/>
  <c r="X120" i="84" s="1"/>
  <c r="V120" i="84"/>
  <c r="T120" i="84"/>
  <c r="R120" i="84"/>
  <c r="P120" i="84"/>
  <c r="N120" i="84"/>
  <c r="L120" i="84"/>
  <c r="J120" i="84"/>
  <c r="H120" i="84"/>
  <c r="F120" i="84"/>
  <c r="Z119" i="84"/>
  <c r="Y119" i="84"/>
  <c r="X119" i="84" s="1"/>
  <c r="V119" i="84"/>
  <c r="T119" i="84"/>
  <c r="R119" i="84"/>
  <c r="P119" i="84"/>
  <c r="N119" i="84"/>
  <c r="L119" i="84"/>
  <c r="J119" i="84"/>
  <c r="H119" i="84"/>
  <c r="F119" i="84"/>
  <c r="Z118" i="84"/>
  <c r="Y118" i="84"/>
  <c r="X118" i="84"/>
  <c r="V118" i="84"/>
  <c r="T118" i="84"/>
  <c r="R118" i="84"/>
  <c r="P118" i="84"/>
  <c r="N118" i="84"/>
  <c r="L118" i="84"/>
  <c r="J118" i="84"/>
  <c r="H118" i="84"/>
  <c r="F118" i="84"/>
  <c r="Z117" i="84"/>
  <c r="Y117" i="84"/>
  <c r="X117" i="84" s="1"/>
  <c r="V117" i="84"/>
  <c r="T117" i="84"/>
  <c r="R117" i="84"/>
  <c r="P117" i="84"/>
  <c r="N117" i="84"/>
  <c r="L117" i="84"/>
  <c r="J117" i="84"/>
  <c r="H117" i="84"/>
  <c r="F117" i="84"/>
  <c r="Z116" i="84"/>
  <c r="Y116" i="84"/>
  <c r="X116" i="84"/>
  <c r="V116" i="84"/>
  <c r="T116" i="84"/>
  <c r="R116" i="84"/>
  <c r="P116" i="84"/>
  <c r="N116" i="84"/>
  <c r="L116" i="84"/>
  <c r="J116" i="84"/>
  <c r="H116" i="84"/>
  <c r="F116" i="84"/>
  <c r="Z115" i="84"/>
  <c r="Y115" i="84"/>
  <c r="X115" i="84" s="1"/>
  <c r="V115" i="84"/>
  <c r="T115" i="84"/>
  <c r="R115" i="84"/>
  <c r="P115" i="84"/>
  <c r="N115" i="84"/>
  <c r="L115" i="84"/>
  <c r="J115" i="84"/>
  <c r="H115" i="84"/>
  <c r="F115" i="84"/>
  <c r="Z114" i="84"/>
  <c r="Y114" i="84"/>
  <c r="X114" i="84"/>
  <c r="V114" i="84"/>
  <c r="T114" i="84"/>
  <c r="R114" i="84"/>
  <c r="P114" i="84"/>
  <c r="N114" i="84"/>
  <c r="L114" i="84"/>
  <c r="J114" i="84"/>
  <c r="H114" i="84"/>
  <c r="F114" i="84"/>
  <c r="Z113" i="84"/>
  <c r="Y113" i="84"/>
  <c r="X113" i="84" s="1"/>
  <c r="V113" i="84"/>
  <c r="T113" i="84"/>
  <c r="R113" i="84"/>
  <c r="P113" i="84"/>
  <c r="N113" i="84"/>
  <c r="L113" i="84"/>
  <c r="J113" i="84"/>
  <c r="H113" i="84"/>
  <c r="F113" i="84"/>
  <c r="Z112" i="84"/>
  <c r="Y112" i="84"/>
  <c r="X112" i="84" s="1"/>
  <c r="V112" i="84"/>
  <c r="T112" i="84"/>
  <c r="R112" i="84"/>
  <c r="P112" i="84"/>
  <c r="N112" i="84"/>
  <c r="L112" i="84"/>
  <c r="J112" i="84"/>
  <c r="H112" i="84"/>
  <c r="F112" i="84"/>
  <c r="Z111" i="84"/>
  <c r="Y111" i="84"/>
  <c r="X111" i="84" s="1"/>
  <c r="V111" i="84"/>
  <c r="T111" i="84"/>
  <c r="R111" i="84"/>
  <c r="P111" i="84"/>
  <c r="N111" i="84"/>
  <c r="L111" i="84"/>
  <c r="J111" i="84"/>
  <c r="H111" i="84"/>
  <c r="F111" i="84"/>
  <c r="Z110" i="84"/>
  <c r="Y110" i="84"/>
  <c r="X110" i="84" s="1"/>
  <c r="V110" i="84"/>
  <c r="T110" i="84"/>
  <c r="R110" i="84"/>
  <c r="P110" i="84"/>
  <c r="N110" i="84"/>
  <c r="L110" i="84"/>
  <c r="J110" i="84"/>
  <c r="H110" i="84"/>
  <c r="F110" i="84"/>
  <c r="Z109" i="84"/>
  <c r="Y109" i="84"/>
  <c r="X109" i="84" s="1"/>
  <c r="V109" i="84"/>
  <c r="T109" i="84"/>
  <c r="R109" i="84"/>
  <c r="P109" i="84"/>
  <c r="N109" i="84"/>
  <c r="L109" i="84"/>
  <c r="J109" i="84"/>
  <c r="H109" i="84"/>
  <c r="F109" i="84"/>
  <c r="Z108" i="84"/>
  <c r="Y108" i="84"/>
  <c r="X108" i="84"/>
  <c r="V108" i="84"/>
  <c r="T108" i="84"/>
  <c r="R108" i="84"/>
  <c r="P108" i="84"/>
  <c r="N108" i="84"/>
  <c r="L108" i="84"/>
  <c r="J108" i="84"/>
  <c r="H108" i="84"/>
  <c r="F108" i="84"/>
  <c r="Z107" i="84"/>
  <c r="Y107" i="84"/>
  <c r="X107" i="84" s="1"/>
  <c r="V107" i="84"/>
  <c r="T107" i="84"/>
  <c r="R107" i="84"/>
  <c r="P107" i="84"/>
  <c r="N107" i="84"/>
  <c r="L107" i="84"/>
  <c r="J107" i="84"/>
  <c r="H107" i="84"/>
  <c r="F107" i="84"/>
  <c r="Z106" i="84"/>
  <c r="Y106" i="84"/>
  <c r="X106" i="84"/>
  <c r="V106" i="84"/>
  <c r="T106" i="84"/>
  <c r="R106" i="84"/>
  <c r="P106" i="84"/>
  <c r="N106" i="84"/>
  <c r="L106" i="84"/>
  <c r="J106" i="84"/>
  <c r="H106" i="84"/>
  <c r="F106" i="84"/>
  <c r="Z105" i="84"/>
  <c r="Y105" i="84"/>
  <c r="X105" i="84" s="1"/>
  <c r="V105" i="84"/>
  <c r="T105" i="84"/>
  <c r="R105" i="84"/>
  <c r="P105" i="84"/>
  <c r="N105" i="84"/>
  <c r="L105" i="84"/>
  <c r="J105" i="84"/>
  <c r="H105" i="84"/>
  <c r="F105" i="84"/>
  <c r="Z104" i="84"/>
  <c r="Y104" i="84"/>
  <c r="X104" i="84" s="1"/>
  <c r="V104" i="84"/>
  <c r="T104" i="84"/>
  <c r="R104" i="84"/>
  <c r="P104" i="84"/>
  <c r="N104" i="84"/>
  <c r="L104" i="84"/>
  <c r="J104" i="84"/>
  <c r="H104" i="84"/>
  <c r="F104" i="84"/>
  <c r="Z103" i="84"/>
  <c r="Y103" i="84"/>
  <c r="X103" i="84" s="1"/>
  <c r="V103" i="84"/>
  <c r="T103" i="84"/>
  <c r="R103" i="84"/>
  <c r="P103" i="84"/>
  <c r="N103" i="84"/>
  <c r="L103" i="84"/>
  <c r="J103" i="84"/>
  <c r="H103" i="84"/>
  <c r="F103" i="84"/>
  <c r="Z102" i="84"/>
  <c r="Y102" i="84"/>
  <c r="X102" i="84"/>
  <c r="V102" i="84"/>
  <c r="T102" i="84"/>
  <c r="R102" i="84"/>
  <c r="P102" i="84"/>
  <c r="N102" i="84"/>
  <c r="L102" i="84"/>
  <c r="J102" i="84"/>
  <c r="H102" i="84"/>
  <c r="F102" i="84"/>
  <c r="Z101" i="84"/>
  <c r="Y101" i="84"/>
  <c r="X101" i="84" s="1"/>
  <c r="V101" i="84"/>
  <c r="T101" i="84"/>
  <c r="R101" i="84"/>
  <c r="P101" i="84"/>
  <c r="N101" i="84"/>
  <c r="L101" i="84"/>
  <c r="J101" i="84"/>
  <c r="H101" i="84"/>
  <c r="F101" i="84"/>
  <c r="Z100" i="84"/>
  <c r="Y100" i="84"/>
  <c r="X100" i="84" s="1"/>
  <c r="V100" i="84"/>
  <c r="T100" i="84"/>
  <c r="R100" i="84"/>
  <c r="P100" i="84"/>
  <c r="N100" i="84"/>
  <c r="L100" i="84"/>
  <c r="J100" i="84"/>
  <c r="H100" i="84"/>
  <c r="F100" i="84"/>
  <c r="Z99" i="84"/>
  <c r="Y99" i="84"/>
  <c r="X99" i="84" s="1"/>
  <c r="V99" i="84"/>
  <c r="T99" i="84"/>
  <c r="R99" i="84"/>
  <c r="P99" i="84"/>
  <c r="N99" i="84"/>
  <c r="L99" i="84"/>
  <c r="J99" i="84"/>
  <c r="H99" i="84"/>
  <c r="F99" i="84"/>
  <c r="Z98" i="84"/>
  <c r="Y98" i="84"/>
  <c r="X98" i="84"/>
  <c r="V98" i="84"/>
  <c r="T98" i="84"/>
  <c r="R98" i="84"/>
  <c r="P98" i="84"/>
  <c r="N98" i="84"/>
  <c r="L98" i="84"/>
  <c r="J98" i="84"/>
  <c r="H98" i="84"/>
  <c r="F98" i="84"/>
  <c r="Z97" i="84"/>
  <c r="Y97" i="84"/>
  <c r="X97" i="84" s="1"/>
  <c r="V97" i="84"/>
  <c r="T97" i="84"/>
  <c r="R97" i="84"/>
  <c r="P97" i="84"/>
  <c r="N97" i="84"/>
  <c r="L97" i="84"/>
  <c r="J97" i="84"/>
  <c r="H97" i="84"/>
  <c r="F97" i="84"/>
  <c r="Z96" i="84"/>
  <c r="Y96" i="84"/>
  <c r="X96" i="84" s="1"/>
  <c r="V96" i="84"/>
  <c r="T96" i="84"/>
  <c r="R96" i="84"/>
  <c r="P96" i="84"/>
  <c r="N96" i="84"/>
  <c r="L96" i="84"/>
  <c r="J96" i="84"/>
  <c r="H96" i="84"/>
  <c r="F96" i="84"/>
  <c r="Z95" i="84"/>
  <c r="Y95" i="84"/>
  <c r="X95" i="84" s="1"/>
  <c r="V95" i="84"/>
  <c r="T95" i="84"/>
  <c r="R95" i="84"/>
  <c r="P95" i="84"/>
  <c r="N95" i="84"/>
  <c r="L95" i="84"/>
  <c r="J95" i="84"/>
  <c r="H95" i="84"/>
  <c r="F95" i="84"/>
  <c r="Z94" i="84"/>
  <c r="Y94" i="84"/>
  <c r="X94" i="84" s="1"/>
  <c r="V94" i="84"/>
  <c r="T94" i="84"/>
  <c r="R94" i="84"/>
  <c r="P94" i="84"/>
  <c r="N94" i="84"/>
  <c r="L94" i="84"/>
  <c r="J94" i="84"/>
  <c r="H94" i="84"/>
  <c r="F94" i="84"/>
  <c r="Z93" i="84"/>
  <c r="Y93" i="84"/>
  <c r="X93" i="84"/>
  <c r="V93" i="84"/>
  <c r="T93" i="84"/>
  <c r="R93" i="84"/>
  <c r="P93" i="84"/>
  <c r="N93" i="84"/>
  <c r="L93" i="84"/>
  <c r="J93" i="84"/>
  <c r="H93" i="84"/>
  <c r="F93" i="84"/>
  <c r="Z92" i="84"/>
  <c r="Y92" i="84"/>
  <c r="X92" i="84" s="1"/>
  <c r="V92" i="84"/>
  <c r="T92" i="84"/>
  <c r="R92" i="84"/>
  <c r="P92" i="84"/>
  <c r="N92" i="84"/>
  <c r="L92" i="84"/>
  <c r="J92" i="84"/>
  <c r="H92" i="84"/>
  <c r="F92" i="84"/>
  <c r="Z91" i="84"/>
  <c r="Y91" i="84"/>
  <c r="X91" i="84" s="1"/>
  <c r="V91" i="84"/>
  <c r="T91" i="84"/>
  <c r="R91" i="84"/>
  <c r="P91" i="84"/>
  <c r="N91" i="84"/>
  <c r="L91" i="84"/>
  <c r="J91" i="84"/>
  <c r="H91" i="84"/>
  <c r="F91" i="84"/>
  <c r="Z90" i="84"/>
  <c r="Y90" i="84"/>
  <c r="X90" i="84" s="1"/>
  <c r="V90" i="84"/>
  <c r="T90" i="84"/>
  <c r="R90" i="84"/>
  <c r="P90" i="84"/>
  <c r="N90" i="84"/>
  <c r="L90" i="84"/>
  <c r="J90" i="84"/>
  <c r="H90" i="84"/>
  <c r="F90" i="84"/>
  <c r="Z89" i="84"/>
  <c r="Y89" i="84"/>
  <c r="X89" i="84"/>
  <c r="V89" i="84"/>
  <c r="T89" i="84"/>
  <c r="R89" i="84"/>
  <c r="P89" i="84"/>
  <c r="N89" i="84"/>
  <c r="L89" i="84"/>
  <c r="J89" i="84"/>
  <c r="H89" i="84"/>
  <c r="F89" i="84"/>
  <c r="Z88" i="84"/>
  <c r="Y88" i="84"/>
  <c r="X88" i="84" s="1"/>
  <c r="V88" i="84"/>
  <c r="T88" i="84"/>
  <c r="R88" i="84"/>
  <c r="P88" i="84"/>
  <c r="N88" i="84"/>
  <c r="L88" i="84"/>
  <c r="J88" i="84"/>
  <c r="H88" i="84"/>
  <c r="F88" i="84"/>
  <c r="Z87" i="84"/>
  <c r="Y87" i="84"/>
  <c r="X87" i="84"/>
  <c r="V87" i="84"/>
  <c r="T87" i="84"/>
  <c r="R87" i="84"/>
  <c r="P87" i="84"/>
  <c r="N87" i="84"/>
  <c r="L87" i="84"/>
  <c r="J87" i="84"/>
  <c r="H87" i="84"/>
  <c r="F87" i="84"/>
  <c r="Z86" i="84"/>
  <c r="Y86" i="84"/>
  <c r="X86" i="84" s="1"/>
  <c r="V86" i="84"/>
  <c r="T86" i="84"/>
  <c r="R86" i="84"/>
  <c r="P86" i="84"/>
  <c r="N86" i="84"/>
  <c r="L86" i="84"/>
  <c r="J86" i="84"/>
  <c r="H86" i="84"/>
  <c r="F86" i="84"/>
  <c r="Z85" i="84"/>
  <c r="Y85" i="84"/>
  <c r="X85" i="84"/>
  <c r="V85" i="84"/>
  <c r="T85" i="84"/>
  <c r="R85" i="84"/>
  <c r="P85" i="84"/>
  <c r="N85" i="84"/>
  <c r="L85" i="84"/>
  <c r="J85" i="84"/>
  <c r="H85" i="84"/>
  <c r="F85" i="84"/>
  <c r="Z84" i="84"/>
  <c r="Y84" i="84"/>
  <c r="X84" i="84" s="1"/>
  <c r="V84" i="84"/>
  <c r="T84" i="84"/>
  <c r="R84" i="84"/>
  <c r="P84" i="84"/>
  <c r="N84" i="84"/>
  <c r="L84" i="84"/>
  <c r="J84" i="84"/>
  <c r="H84" i="84"/>
  <c r="F84" i="84"/>
  <c r="Z83" i="84"/>
  <c r="Y83" i="84"/>
  <c r="X83" i="84"/>
  <c r="V83" i="84"/>
  <c r="T83" i="84"/>
  <c r="R83" i="84"/>
  <c r="P83" i="84"/>
  <c r="N83" i="84"/>
  <c r="L83" i="84"/>
  <c r="J83" i="84"/>
  <c r="H83" i="84"/>
  <c r="F83" i="84"/>
  <c r="Z82" i="84"/>
  <c r="Y82" i="84"/>
  <c r="X82" i="84" s="1"/>
  <c r="V82" i="84"/>
  <c r="T82" i="84"/>
  <c r="R82" i="84"/>
  <c r="P82" i="84"/>
  <c r="N82" i="84"/>
  <c r="L82" i="84"/>
  <c r="J82" i="84"/>
  <c r="H82" i="84"/>
  <c r="F82" i="84"/>
  <c r="Z81" i="84"/>
  <c r="Y81" i="84"/>
  <c r="X81" i="84"/>
  <c r="V81" i="84"/>
  <c r="T81" i="84"/>
  <c r="R81" i="84"/>
  <c r="P81" i="84"/>
  <c r="N81" i="84"/>
  <c r="L81" i="84"/>
  <c r="J81" i="84"/>
  <c r="H81" i="84"/>
  <c r="F81" i="84"/>
  <c r="Z80" i="84"/>
  <c r="Y80" i="84"/>
  <c r="X80" i="84" s="1"/>
  <c r="V80" i="84"/>
  <c r="T80" i="84"/>
  <c r="R80" i="84"/>
  <c r="P80" i="84"/>
  <c r="N80" i="84"/>
  <c r="L80" i="84"/>
  <c r="J80" i="84"/>
  <c r="H80" i="84"/>
  <c r="F80" i="84"/>
  <c r="Z79" i="84"/>
  <c r="Y79" i="84"/>
  <c r="X79" i="84" s="1"/>
  <c r="V79" i="84"/>
  <c r="T79" i="84"/>
  <c r="R79" i="84"/>
  <c r="P79" i="84"/>
  <c r="N79" i="84"/>
  <c r="L79" i="84"/>
  <c r="J79" i="84"/>
  <c r="H79" i="84"/>
  <c r="F79" i="84"/>
  <c r="Z78" i="84"/>
  <c r="Y78" i="84"/>
  <c r="X78" i="84" s="1"/>
  <c r="V78" i="84"/>
  <c r="T78" i="84"/>
  <c r="R78" i="84"/>
  <c r="P78" i="84"/>
  <c r="N78" i="84"/>
  <c r="L78" i="84"/>
  <c r="J78" i="84"/>
  <c r="H78" i="84"/>
  <c r="F78" i="84"/>
  <c r="Z77" i="84"/>
  <c r="Y77" i="84"/>
  <c r="X77" i="84"/>
  <c r="V77" i="84"/>
  <c r="T77" i="84"/>
  <c r="R77" i="84"/>
  <c r="P77" i="84"/>
  <c r="N77" i="84"/>
  <c r="L77" i="84"/>
  <c r="J77" i="84"/>
  <c r="H77" i="84"/>
  <c r="F77" i="84"/>
  <c r="Z76" i="84"/>
  <c r="Y76" i="84"/>
  <c r="X76" i="84" s="1"/>
  <c r="V76" i="84"/>
  <c r="T76" i="84"/>
  <c r="R76" i="84"/>
  <c r="P76" i="84"/>
  <c r="N76" i="84"/>
  <c r="L76" i="84"/>
  <c r="J76" i="84"/>
  <c r="H76" i="84"/>
  <c r="F76" i="84"/>
  <c r="Z75" i="84"/>
  <c r="Y75" i="84"/>
  <c r="X75" i="84" s="1"/>
  <c r="V75" i="84"/>
  <c r="T75" i="84"/>
  <c r="R75" i="84"/>
  <c r="P75" i="84"/>
  <c r="N75" i="84"/>
  <c r="L75" i="84"/>
  <c r="J75" i="84"/>
  <c r="H75" i="84"/>
  <c r="F75" i="84"/>
  <c r="Z74" i="84"/>
  <c r="Y74" i="84"/>
  <c r="X74" i="84" s="1"/>
  <c r="V74" i="84"/>
  <c r="T74" i="84"/>
  <c r="R74" i="84"/>
  <c r="P74" i="84"/>
  <c r="N74" i="84"/>
  <c r="L74" i="84"/>
  <c r="J74" i="84"/>
  <c r="H74" i="84"/>
  <c r="F74" i="84"/>
  <c r="Z73" i="84"/>
  <c r="Y73" i="84"/>
  <c r="X73" i="84"/>
  <c r="V73" i="84"/>
  <c r="T73" i="84"/>
  <c r="R73" i="84"/>
  <c r="P73" i="84"/>
  <c r="N73" i="84"/>
  <c r="L73" i="84"/>
  <c r="J73" i="84"/>
  <c r="H73" i="84"/>
  <c r="F73" i="84"/>
  <c r="Z72" i="84"/>
  <c r="Y72" i="84"/>
  <c r="X72" i="84" s="1"/>
  <c r="V72" i="84"/>
  <c r="T72" i="84"/>
  <c r="R72" i="84"/>
  <c r="P72" i="84"/>
  <c r="N72" i="84"/>
  <c r="L72" i="84"/>
  <c r="J72" i="84"/>
  <c r="H72" i="84"/>
  <c r="F72" i="84"/>
  <c r="Z71" i="84"/>
  <c r="Y71" i="84"/>
  <c r="X71" i="84"/>
  <c r="V71" i="84"/>
  <c r="T71" i="84"/>
  <c r="R71" i="84"/>
  <c r="P71" i="84"/>
  <c r="N71" i="84"/>
  <c r="L71" i="84"/>
  <c r="J71" i="84"/>
  <c r="H71" i="84"/>
  <c r="F71" i="84"/>
  <c r="Z70" i="84"/>
  <c r="Y70" i="84"/>
  <c r="X70" i="84" s="1"/>
  <c r="V70" i="84"/>
  <c r="T70" i="84"/>
  <c r="R70" i="84"/>
  <c r="P70" i="84"/>
  <c r="N70" i="84"/>
  <c r="L70" i="84"/>
  <c r="J70" i="84"/>
  <c r="H70" i="84"/>
  <c r="F70" i="84"/>
  <c r="Z69" i="84"/>
  <c r="Y69" i="84"/>
  <c r="X69" i="84"/>
  <c r="V69" i="84"/>
  <c r="T69" i="84"/>
  <c r="R69" i="84"/>
  <c r="P69" i="84"/>
  <c r="N69" i="84"/>
  <c r="L69" i="84"/>
  <c r="J69" i="84"/>
  <c r="H69" i="84"/>
  <c r="F69" i="84"/>
  <c r="Z68" i="84"/>
  <c r="Y68" i="84"/>
  <c r="X68" i="84" s="1"/>
  <c r="V68" i="84"/>
  <c r="T68" i="84"/>
  <c r="R68" i="84"/>
  <c r="P68" i="84"/>
  <c r="N68" i="84"/>
  <c r="L68" i="84"/>
  <c r="J68" i="84"/>
  <c r="H68" i="84"/>
  <c r="F68" i="84"/>
  <c r="Z67" i="84"/>
  <c r="Y67" i="84"/>
  <c r="X67" i="84"/>
  <c r="V67" i="84"/>
  <c r="T67" i="84"/>
  <c r="R67" i="84"/>
  <c r="P67" i="84"/>
  <c r="N67" i="84"/>
  <c r="L67" i="84"/>
  <c r="J67" i="84"/>
  <c r="H67" i="84"/>
  <c r="F67" i="84"/>
  <c r="Z66" i="84"/>
  <c r="Y66" i="84"/>
  <c r="X66" i="84" s="1"/>
  <c r="V66" i="84"/>
  <c r="T66" i="84"/>
  <c r="R66" i="84"/>
  <c r="P66" i="84"/>
  <c r="N66" i="84"/>
  <c r="L66" i="84"/>
  <c r="J66" i="84"/>
  <c r="H66" i="84"/>
  <c r="F66" i="84"/>
  <c r="Z65" i="84"/>
  <c r="Y65" i="84"/>
  <c r="X65" i="84"/>
  <c r="V65" i="84"/>
  <c r="T65" i="84"/>
  <c r="R65" i="84"/>
  <c r="P65" i="84"/>
  <c r="N65" i="84"/>
  <c r="L65" i="84"/>
  <c r="J65" i="84"/>
  <c r="H65" i="84"/>
  <c r="F65" i="84"/>
  <c r="Z64" i="84"/>
  <c r="Y64" i="84"/>
  <c r="X64" i="84" s="1"/>
  <c r="V64" i="84"/>
  <c r="T64" i="84"/>
  <c r="R64" i="84"/>
  <c r="P64" i="84"/>
  <c r="N64" i="84"/>
  <c r="L64" i="84"/>
  <c r="J64" i="84"/>
  <c r="H64" i="84"/>
  <c r="F64" i="84"/>
  <c r="Z63" i="84"/>
  <c r="Y63" i="84"/>
  <c r="X63" i="84" s="1"/>
  <c r="V63" i="84"/>
  <c r="T63" i="84"/>
  <c r="R63" i="84"/>
  <c r="P63" i="84"/>
  <c r="N63" i="84"/>
  <c r="L63" i="84"/>
  <c r="J63" i="84"/>
  <c r="H63" i="84"/>
  <c r="F63" i="84"/>
  <c r="Z62" i="84"/>
  <c r="Y62" i="84"/>
  <c r="X62" i="84" s="1"/>
  <c r="V62" i="84"/>
  <c r="T62" i="84"/>
  <c r="R62" i="84"/>
  <c r="P62" i="84"/>
  <c r="N62" i="84"/>
  <c r="L62" i="84"/>
  <c r="J62" i="84"/>
  <c r="H62" i="84"/>
  <c r="F62" i="84"/>
  <c r="Z61" i="84"/>
  <c r="Y61" i="84"/>
  <c r="X61" i="84"/>
  <c r="V61" i="84"/>
  <c r="T61" i="84"/>
  <c r="R61" i="84"/>
  <c r="P61" i="84"/>
  <c r="N61" i="84"/>
  <c r="L61" i="84"/>
  <c r="J61" i="84"/>
  <c r="H61" i="84"/>
  <c r="F61" i="84"/>
  <c r="Z60" i="84"/>
  <c r="Y60" i="84"/>
  <c r="X60" i="84" s="1"/>
  <c r="V60" i="84"/>
  <c r="T60" i="84"/>
  <c r="R60" i="84"/>
  <c r="P60" i="84"/>
  <c r="N60" i="84"/>
  <c r="L60" i="84"/>
  <c r="J60" i="84"/>
  <c r="H60" i="84"/>
  <c r="F60" i="84"/>
  <c r="Z59" i="84"/>
  <c r="Y59" i="84"/>
  <c r="X59" i="84" s="1"/>
  <c r="V59" i="84"/>
  <c r="T59" i="84"/>
  <c r="R59" i="84"/>
  <c r="P59" i="84"/>
  <c r="N59" i="84"/>
  <c r="L59" i="84"/>
  <c r="J59" i="84"/>
  <c r="H59" i="84"/>
  <c r="F59" i="84"/>
  <c r="Z58" i="84"/>
  <c r="Y58" i="84"/>
  <c r="X58" i="84" s="1"/>
  <c r="V58" i="84"/>
  <c r="T58" i="84"/>
  <c r="R58" i="84"/>
  <c r="P58" i="84"/>
  <c r="N58" i="84"/>
  <c r="L58" i="84"/>
  <c r="J58" i="84"/>
  <c r="H58" i="84"/>
  <c r="F58" i="84"/>
  <c r="Z57" i="84"/>
  <c r="Y57" i="84"/>
  <c r="X57" i="84"/>
  <c r="V57" i="84"/>
  <c r="T57" i="84"/>
  <c r="R57" i="84"/>
  <c r="P57" i="84"/>
  <c r="N57" i="84"/>
  <c r="L57" i="84"/>
  <c r="J57" i="84"/>
  <c r="H57" i="84"/>
  <c r="F57" i="84"/>
  <c r="Z56" i="84"/>
  <c r="Y56" i="84"/>
  <c r="X56" i="84" s="1"/>
  <c r="V56" i="84"/>
  <c r="T56" i="84"/>
  <c r="R56" i="84"/>
  <c r="P56" i="84"/>
  <c r="N56" i="84"/>
  <c r="L56" i="84"/>
  <c r="J56" i="84"/>
  <c r="H56" i="84"/>
  <c r="F56" i="84"/>
  <c r="Z55" i="84"/>
  <c r="Y55" i="84"/>
  <c r="X55" i="84"/>
  <c r="V55" i="84"/>
  <c r="T55" i="84"/>
  <c r="R55" i="84"/>
  <c r="P55" i="84"/>
  <c r="N55" i="84"/>
  <c r="L55" i="84"/>
  <c r="J55" i="84"/>
  <c r="H55" i="84"/>
  <c r="F55" i="84"/>
  <c r="Z54" i="84"/>
  <c r="Y54" i="84"/>
  <c r="X54" i="84" s="1"/>
  <c r="V54" i="84"/>
  <c r="T54" i="84"/>
  <c r="R54" i="84"/>
  <c r="P54" i="84"/>
  <c r="N54" i="84"/>
  <c r="L54" i="84"/>
  <c r="J54" i="84"/>
  <c r="H54" i="84"/>
  <c r="F54" i="84"/>
  <c r="Z53" i="84"/>
  <c r="Y53" i="84"/>
  <c r="X53" i="84"/>
  <c r="V53" i="84"/>
  <c r="T53" i="84"/>
  <c r="R53" i="84"/>
  <c r="P53" i="84"/>
  <c r="N53" i="84"/>
  <c r="L53" i="84"/>
  <c r="J53" i="84"/>
  <c r="H53" i="84"/>
  <c r="F53" i="84"/>
  <c r="Z52" i="84"/>
  <c r="Y52" i="84"/>
  <c r="X52" i="84" s="1"/>
  <c r="V52" i="84"/>
  <c r="T52" i="84"/>
  <c r="R52" i="84"/>
  <c r="P52" i="84"/>
  <c r="N52" i="84"/>
  <c r="L52" i="84"/>
  <c r="J52" i="84"/>
  <c r="H52" i="84"/>
  <c r="F52" i="84"/>
  <c r="Z51" i="84"/>
  <c r="Y51" i="84"/>
  <c r="X51" i="84"/>
  <c r="V51" i="84"/>
  <c r="T51" i="84"/>
  <c r="R51" i="84"/>
  <c r="P51" i="84"/>
  <c r="N51" i="84"/>
  <c r="L51" i="84"/>
  <c r="J51" i="84"/>
  <c r="H51" i="84"/>
  <c r="F51" i="84"/>
  <c r="Z50" i="84"/>
  <c r="Y50" i="84"/>
  <c r="X50" i="84" s="1"/>
  <c r="V50" i="84"/>
  <c r="T50" i="84"/>
  <c r="R50" i="84"/>
  <c r="P50" i="84"/>
  <c r="N50" i="84"/>
  <c r="L50" i="84"/>
  <c r="J50" i="84"/>
  <c r="H50" i="84"/>
  <c r="F50" i="84"/>
  <c r="Z49" i="84"/>
  <c r="Y49" i="84"/>
  <c r="X49" i="84" s="1"/>
  <c r="V49" i="84"/>
  <c r="T49" i="84"/>
  <c r="R49" i="84"/>
  <c r="P49" i="84"/>
  <c r="N49" i="84"/>
  <c r="L49" i="84"/>
  <c r="J49" i="84"/>
  <c r="H49" i="84"/>
  <c r="F49" i="84"/>
  <c r="Z48" i="84"/>
  <c r="Y48" i="84"/>
  <c r="X48" i="84" s="1"/>
  <c r="V48" i="84"/>
  <c r="T48" i="84"/>
  <c r="R48" i="84"/>
  <c r="P48" i="84"/>
  <c r="N48" i="84"/>
  <c r="L48" i="84"/>
  <c r="J48" i="84"/>
  <c r="H48" i="84"/>
  <c r="F48" i="84"/>
  <c r="Z47" i="84"/>
  <c r="Y47" i="84"/>
  <c r="X47" i="84" s="1"/>
  <c r="V47" i="84"/>
  <c r="T47" i="84"/>
  <c r="R47" i="84"/>
  <c r="P47" i="84"/>
  <c r="N47" i="84"/>
  <c r="L47" i="84"/>
  <c r="J47" i="84"/>
  <c r="H47" i="84"/>
  <c r="F47" i="84"/>
  <c r="Z46" i="84"/>
  <c r="Y46" i="84"/>
  <c r="X46" i="84" s="1"/>
  <c r="V46" i="84"/>
  <c r="T46" i="84"/>
  <c r="R46" i="84"/>
  <c r="P46" i="84"/>
  <c r="N46" i="84"/>
  <c r="L46" i="84"/>
  <c r="J46" i="84"/>
  <c r="H46" i="84"/>
  <c r="F46" i="84"/>
  <c r="Z45" i="84"/>
  <c r="Y45" i="84"/>
  <c r="X45" i="84"/>
  <c r="V45" i="84"/>
  <c r="T45" i="84"/>
  <c r="R45" i="84"/>
  <c r="P45" i="84"/>
  <c r="N45" i="84"/>
  <c r="L45" i="84"/>
  <c r="J45" i="84"/>
  <c r="H45" i="84"/>
  <c r="F45" i="84"/>
  <c r="Z44" i="84"/>
  <c r="Y44" i="84"/>
  <c r="X44" i="84" s="1"/>
  <c r="V44" i="84"/>
  <c r="T44" i="84"/>
  <c r="R44" i="84"/>
  <c r="P44" i="84"/>
  <c r="N44" i="84"/>
  <c r="L44" i="84"/>
  <c r="J44" i="84"/>
  <c r="H44" i="84"/>
  <c r="F44" i="84"/>
  <c r="Z43" i="84"/>
  <c r="Y43" i="84"/>
  <c r="X43" i="84" s="1"/>
  <c r="V43" i="84"/>
  <c r="T43" i="84"/>
  <c r="R43" i="84"/>
  <c r="P43" i="84"/>
  <c r="N43" i="84"/>
  <c r="L43" i="84"/>
  <c r="J43" i="84"/>
  <c r="H43" i="84"/>
  <c r="F43" i="84"/>
  <c r="Z42" i="84"/>
  <c r="Y42" i="84"/>
  <c r="X42" i="84" s="1"/>
  <c r="V42" i="84"/>
  <c r="T42" i="84"/>
  <c r="R42" i="84"/>
  <c r="P42" i="84"/>
  <c r="N42" i="84"/>
  <c r="L42" i="84"/>
  <c r="J42" i="84"/>
  <c r="H42" i="84"/>
  <c r="F42" i="84"/>
  <c r="Z41" i="84"/>
  <c r="Y41" i="84"/>
  <c r="X41" i="84"/>
  <c r="V41" i="84"/>
  <c r="T41" i="84"/>
  <c r="R41" i="84"/>
  <c r="P41" i="84"/>
  <c r="N41" i="84"/>
  <c r="L41" i="84"/>
  <c r="J41" i="84"/>
  <c r="H41" i="84"/>
  <c r="F41" i="84"/>
  <c r="Z40" i="84"/>
  <c r="Y40" i="84"/>
  <c r="X40" i="84" s="1"/>
  <c r="V40" i="84"/>
  <c r="T40" i="84"/>
  <c r="R40" i="84"/>
  <c r="P40" i="84"/>
  <c r="N40" i="84"/>
  <c r="L40" i="84"/>
  <c r="J40" i="84"/>
  <c r="H40" i="84"/>
  <c r="F40" i="84"/>
  <c r="Z39" i="84"/>
  <c r="Y39" i="84"/>
  <c r="X39" i="84"/>
  <c r="V39" i="84"/>
  <c r="T39" i="84"/>
  <c r="R39" i="84"/>
  <c r="P39" i="84"/>
  <c r="N39" i="84"/>
  <c r="L39" i="84"/>
  <c r="J39" i="84"/>
  <c r="H39" i="84"/>
  <c r="F39" i="84"/>
  <c r="Z38" i="84"/>
  <c r="Y38" i="84"/>
  <c r="X38" i="84" s="1"/>
  <c r="V38" i="84"/>
  <c r="T38" i="84"/>
  <c r="R38" i="84"/>
  <c r="P38" i="84"/>
  <c r="N38" i="84"/>
  <c r="L38" i="84"/>
  <c r="J38" i="84"/>
  <c r="H38" i="84"/>
  <c r="F38" i="84"/>
  <c r="Z37" i="84"/>
  <c r="Y37" i="84"/>
  <c r="X37" i="84"/>
  <c r="V37" i="84"/>
  <c r="T37" i="84"/>
  <c r="R37" i="84"/>
  <c r="P37" i="84"/>
  <c r="N37" i="84"/>
  <c r="L37" i="84"/>
  <c r="J37" i="84"/>
  <c r="H37" i="84"/>
  <c r="F37" i="84"/>
  <c r="Z36" i="84"/>
  <c r="Y36" i="84"/>
  <c r="X36" i="84" s="1"/>
  <c r="V36" i="84"/>
  <c r="T36" i="84"/>
  <c r="R36" i="84"/>
  <c r="P36" i="84"/>
  <c r="N36" i="84"/>
  <c r="L36" i="84"/>
  <c r="J36" i="84"/>
  <c r="H36" i="84"/>
  <c r="F36" i="84"/>
  <c r="Z35" i="84"/>
  <c r="Y35" i="84"/>
  <c r="X35" i="84"/>
  <c r="V35" i="84"/>
  <c r="T35" i="84"/>
  <c r="R35" i="84"/>
  <c r="P35" i="84"/>
  <c r="N35" i="84"/>
  <c r="L35" i="84"/>
  <c r="J35" i="84"/>
  <c r="H35" i="84"/>
  <c r="F35" i="84"/>
  <c r="Z34" i="84"/>
  <c r="Y34" i="84"/>
  <c r="X34" i="84" s="1"/>
  <c r="V34" i="84"/>
  <c r="T34" i="84"/>
  <c r="R34" i="84"/>
  <c r="P34" i="84"/>
  <c r="N34" i="84"/>
  <c r="L34" i="84"/>
  <c r="J34" i="84"/>
  <c r="H34" i="84"/>
  <c r="F34" i="84"/>
  <c r="Z33" i="84"/>
  <c r="Y33" i="84"/>
  <c r="X33" i="84" s="1"/>
  <c r="V33" i="84"/>
  <c r="T33" i="84"/>
  <c r="R33" i="84"/>
  <c r="P33" i="84"/>
  <c r="N33" i="84"/>
  <c r="L33" i="84"/>
  <c r="J33" i="84"/>
  <c r="H33" i="84"/>
  <c r="F33" i="84"/>
  <c r="Z32" i="84"/>
  <c r="Y32" i="84"/>
  <c r="X32" i="84" s="1"/>
  <c r="V32" i="84"/>
  <c r="T32" i="84"/>
  <c r="R32" i="84"/>
  <c r="P32" i="84"/>
  <c r="N32" i="84"/>
  <c r="L32" i="84"/>
  <c r="J32" i="84"/>
  <c r="H32" i="84"/>
  <c r="F32" i="84"/>
  <c r="Z31" i="84"/>
  <c r="Y31" i="84"/>
  <c r="X31" i="84" s="1"/>
  <c r="V31" i="84"/>
  <c r="T31" i="84"/>
  <c r="R31" i="84"/>
  <c r="P31" i="84"/>
  <c r="N31" i="84"/>
  <c r="L31" i="84"/>
  <c r="J31" i="84"/>
  <c r="H31" i="84"/>
  <c r="F31" i="84"/>
  <c r="Z30" i="84"/>
  <c r="Y30" i="84"/>
  <c r="X30" i="84" s="1"/>
  <c r="V30" i="84"/>
  <c r="T30" i="84"/>
  <c r="R30" i="84"/>
  <c r="P30" i="84"/>
  <c r="N30" i="84"/>
  <c r="L30" i="84"/>
  <c r="J30" i="84"/>
  <c r="H30" i="84"/>
  <c r="F30" i="84"/>
  <c r="Z29" i="84"/>
  <c r="Y29" i="84"/>
  <c r="X29" i="84"/>
  <c r="V29" i="84"/>
  <c r="T29" i="84"/>
  <c r="R29" i="84"/>
  <c r="P29" i="84"/>
  <c r="N29" i="84"/>
  <c r="L29" i="84"/>
  <c r="J29" i="84"/>
  <c r="H29" i="84"/>
  <c r="F29" i="84"/>
  <c r="Z28" i="84"/>
  <c r="Y28" i="84"/>
  <c r="X28" i="84" s="1"/>
  <c r="V28" i="84"/>
  <c r="T28" i="84"/>
  <c r="R28" i="84"/>
  <c r="P28" i="84"/>
  <c r="N28" i="84"/>
  <c r="L28" i="84"/>
  <c r="J28" i="84"/>
  <c r="H28" i="84"/>
  <c r="F28" i="84"/>
  <c r="Z27" i="84"/>
  <c r="Y27" i="84"/>
  <c r="X27" i="84" s="1"/>
  <c r="V27" i="84"/>
  <c r="T27" i="84"/>
  <c r="R27" i="84"/>
  <c r="P27" i="84"/>
  <c r="N27" i="84"/>
  <c r="L27" i="84"/>
  <c r="J27" i="84"/>
  <c r="H27" i="84"/>
  <c r="F27" i="84"/>
  <c r="Z26" i="84"/>
  <c r="Y26" i="84"/>
  <c r="X26" i="84" s="1"/>
  <c r="V26" i="84"/>
  <c r="T26" i="84"/>
  <c r="R26" i="84"/>
  <c r="P26" i="84"/>
  <c r="N26" i="84"/>
  <c r="L26" i="84"/>
  <c r="J26" i="84"/>
  <c r="H26" i="84"/>
  <c r="F26" i="84"/>
  <c r="Z25" i="84"/>
  <c r="Y25" i="84"/>
  <c r="X25" i="84"/>
  <c r="V25" i="84"/>
  <c r="T25" i="84"/>
  <c r="R25" i="84"/>
  <c r="P25" i="84"/>
  <c r="N25" i="84"/>
  <c r="L25" i="84"/>
  <c r="J25" i="84"/>
  <c r="H25" i="84"/>
  <c r="F25" i="84"/>
  <c r="Z24" i="84"/>
  <c r="Y24" i="84"/>
  <c r="X24" i="84" s="1"/>
  <c r="V24" i="84"/>
  <c r="T24" i="84"/>
  <c r="R24" i="84"/>
  <c r="P24" i="84"/>
  <c r="N24" i="84"/>
  <c r="L24" i="84"/>
  <c r="J24" i="84"/>
  <c r="H24" i="84"/>
  <c r="F24" i="84"/>
  <c r="Z23" i="84"/>
  <c r="Y23" i="84"/>
  <c r="X23" i="84"/>
  <c r="V23" i="84"/>
  <c r="T23" i="84"/>
  <c r="R23" i="84"/>
  <c r="P23" i="84"/>
  <c r="N23" i="84"/>
  <c r="L23" i="84"/>
  <c r="J23" i="84"/>
  <c r="H23" i="84"/>
  <c r="F23" i="84"/>
  <c r="Z22" i="84"/>
  <c r="Y22" i="84"/>
  <c r="X22" i="84" s="1"/>
  <c r="V22" i="84"/>
  <c r="T22" i="84"/>
  <c r="R22" i="84"/>
  <c r="P22" i="84"/>
  <c r="N22" i="84"/>
  <c r="L22" i="84"/>
  <c r="J22" i="84"/>
  <c r="H22" i="84"/>
  <c r="F22" i="84"/>
  <c r="Z21" i="84"/>
  <c r="Y21" i="84"/>
  <c r="X21" i="84"/>
  <c r="V21" i="84"/>
  <c r="T21" i="84"/>
  <c r="R21" i="84"/>
  <c r="P21" i="84"/>
  <c r="N21" i="84"/>
  <c r="L21" i="84"/>
  <c r="J21" i="84"/>
  <c r="H21" i="84"/>
  <c r="F21" i="84"/>
  <c r="Z20" i="84"/>
  <c r="Y20" i="84"/>
  <c r="X20" i="84" s="1"/>
  <c r="V20" i="84"/>
  <c r="T20" i="84"/>
  <c r="R20" i="84"/>
  <c r="P20" i="84"/>
  <c r="N20" i="84"/>
  <c r="L20" i="84"/>
  <c r="J20" i="84"/>
  <c r="H20" i="84"/>
  <c r="F20" i="84"/>
  <c r="Z19" i="84"/>
  <c r="Y19" i="84"/>
  <c r="X19" i="84"/>
  <c r="V19" i="84"/>
  <c r="T19" i="84"/>
  <c r="R19" i="84"/>
  <c r="P19" i="84"/>
  <c r="N19" i="84"/>
  <c r="L19" i="84"/>
  <c r="J19" i="84"/>
  <c r="H19" i="84"/>
  <c r="F19" i="84"/>
  <c r="Z18" i="84"/>
  <c r="Y18" i="84"/>
  <c r="X18" i="84" s="1"/>
  <c r="V18" i="84"/>
  <c r="T18" i="84"/>
  <c r="R18" i="84"/>
  <c r="P18" i="84"/>
  <c r="N18" i="84"/>
  <c r="L18" i="84"/>
  <c r="J18" i="84"/>
  <c r="H18" i="84"/>
  <c r="F18" i="84"/>
  <c r="Z17" i="84"/>
  <c r="Y17" i="84"/>
  <c r="X17" i="84" s="1"/>
  <c r="V17" i="84"/>
  <c r="T17" i="84"/>
  <c r="R17" i="84"/>
  <c r="P17" i="84"/>
  <c r="N17" i="84"/>
  <c r="L17" i="84"/>
  <c r="J17" i="84"/>
  <c r="H17" i="84"/>
  <c r="F17" i="84"/>
  <c r="Z16" i="84"/>
  <c r="Y16" i="84"/>
  <c r="X16" i="84" s="1"/>
  <c r="V16" i="84"/>
  <c r="T16" i="84"/>
  <c r="R16" i="84"/>
  <c r="P16" i="84"/>
  <c r="N16" i="84"/>
  <c r="L16" i="84"/>
  <c r="J16" i="84"/>
  <c r="H16" i="84"/>
  <c r="F16" i="84"/>
  <c r="Z15" i="84"/>
  <c r="Y15" i="84"/>
  <c r="X15" i="84" s="1"/>
  <c r="V15" i="84"/>
  <c r="T15" i="84"/>
  <c r="R15" i="84"/>
  <c r="P15" i="84"/>
  <c r="N15" i="84"/>
  <c r="L15" i="84"/>
  <c r="J15" i="84"/>
  <c r="H15" i="84"/>
  <c r="F15" i="84"/>
  <c r="Z14" i="84"/>
  <c r="Y14" i="84"/>
  <c r="X14" i="84" s="1"/>
  <c r="V14" i="84"/>
  <c r="T14" i="84"/>
  <c r="R14" i="84"/>
  <c r="P14" i="84"/>
  <c r="N14" i="84"/>
  <c r="L14" i="84"/>
  <c r="J14" i="84"/>
  <c r="H14" i="84"/>
  <c r="F14" i="84"/>
  <c r="Z13" i="84"/>
  <c r="Y13" i="84"/>
  <c r="X13" i="84"/>
  <c r="V13" i="84"/>
  <c r="T13" i="84"/>
  <c r="R13" i="84"/>
  <c r="P13" i="84"/>
  <c r="N13" i="84"/>
  <c r="L13" i="84"/>
  <c r="J13" i="84"/>
  <c r="H13" i="84"/>
  <c r="F13" i="84"/>
  <c r="Z12" i="84"/>
  <c r="Y12" i="84"/>
  <c r="X12" i="84" s="1"/>
  <c r="V12" i="84"/>
  <c r="T12" i="84"/>
  <c r="R12" i="84"/>
  <c r="P12" i="84"/>
  <c r="N12" i="84"/>
  <c r="L12" i="84"/>
  <c r="J12" i="84"/>
  <c r="H12" i="84"/>
  <c r="F12" i="84"/>
  <c r="Z11" i="84"/>
  <c r="Y11" i="84"/>
  <c r="X11" i="84" s="1"/>
  <c r="V11" i="84"/>
  <c r="T11" i="84"/>
  <c r="R11" i="84"/>
  <c r="P11" i="84"/>
  <c r="N11" i="84"/>
  <c r="L11" i="84"/>
  <c r="J11" i="84"/>
  <c r="H11" i="84"/>
  <c r="F11" i="84"/>
  <c r="Z10" i="84"/>
  <c r="Y10" i="84"/>
  <c r="X10" i="84" s="1"/>
  <c r="V10" i="84"/>
  <c r="T10" i="84"/>
  <c r="R10" i="84"/>
  <c r="P10" i="84"/>
  <c r="N10" i="84"/>
  <c r="L10" i="84"/>
  <c r="J10" i="84"/>
  <c r="H10" i="84"/>
  <c r="F10" i="84"/>
  <c r="Z9" i="84"/>
  <c r="Y9" i="84"/>
  <c r="X9" i="84"/>
  <c r="V9" i="84"/>
  <c r="T9" i="84"/>
  <c r="R9" i="84"/>
  <c r="P9" i="84"/>
  <c r="N9" i="84"/>
  <c r="L9" i="84"/>
  <c r="J9" i="84"/>
  <c r="H9" i="84"/>
  <c r="F9" i="84"/>
  <c r="Z8" i="84"/>
  <c r="Y8" i="84"/>
  <c r="X8" i="84" s="1"/>
  <c r="V8" i="84"/>
  <c r="T8" i="84"/>
  <c r="R8" i="84"/>
  <c r="P8" i="84"/>
  <c r="N8" i="84"/>
  <c r="L8" i="84"/>
  <c r="J8" i="84"/>
  <c r="H8" i="84"/>
  <c r="F8" i="84"/>
  <c r="Z7" i="84"/>
  <c r="Y7" i="84"/>
  <c r="X7" i="84"/>
  <c r="V7" i="84"/>
  <c r="T7" i="84"/>
  <c r="R7" i="84"/>
  <c r="P7" i="84"/>
  <c r="N7" i="84"/>
  <c r="L7" i="84"/>
  <c r="J7" i="84"/>
  <c r="H7" i="84"/>
  <c r="F7" i="84"/>
  <c r="Z6" i="84"/>
  <c r="Y6" i="84"/>
  <c r="X6" i="84" s="1"/>
  <c r="V6" i="84"/>
  <c r="T6" i="84"/>
  <c r="R6" i="84"/>
  <c r="P6" i="84"/>
  <c r="N6" i="84"/>
  <c r="L6" i="84"/>
  <c r="J6" i="84"/>
  <c r="H6" i="84"/>
  <c r="F6" i="84"/>
</calcChain>
</file>

<file path=xl/sharedStrings.xml><?xml version="1.0" encoding="utf-8"?>
<sst xmlns="http://schemas.openxmlformats.org/spreadsheetml/2006/main" count="3729" uniqueCount="1452">
  <si>
    <t>unitid</t>
  </si>
  <si>
    <t>Total</t>
  </si>
  <si>
    <t>Men</t>
  </si>
  <si>
    <t>Women</t>
  </si>
  <si>
    <t>Asian American</t>
  </si>
  <si>
    <t>African American</t>
  </si>
  <si>
    <t>Hispanic American</t>
  </si>
  <si>
    <t>White</t>
  </si>
  <si>
    <t>Purdue University-Main Campus</t>
  </si>
  <si>
    <t>Florida Agricultural and Mechanical University</t>
  </si>
  <si>
    <t>Michigan State University</t>
  </si>
  <si>
    <t>Ohio State University-Main Campus</t>
  </si>
  <si>
    <t>University of Notre Dame</t>
  </si>
  <si>
    <t>Pennsylvania State University-Main Campus</t>
  </si>
  <si>
    <t>Florida State University</t>
  </si>
  <si>
    <t>Institution Name</t>
  </si>
  <si>
    <t>National Association of Colleges and Employers</t>
  </si>
  <si>
    <t>www.naceweb.org</t>
  </si>
  <si>
    <r>
      <t xml:space="preserve">62 Highland Avenue • Bethlehem, PA 18017 • 610.868.1421 </t>
    </r>
    <r>
      <rPr>
        <sz val="10"/>
        <color rgb="FF005380"/>
        <rFont val="Futura Bk BT"/>
        <family val="2"/>
      </rPr>
      <t/>
    </r>
  </si>
  <si>
    <t>North Carolina State University at Raleigh</t>
  </si>
  <si>
    <t>Clemson University</t>
  </si>
  <si>
    <t>Oregon State University</t>
  </si>
  <si>
    <t>Mississippi State University</t>
  </si>
  <si>
    <t>University of Arizona</t>
  </si>
  <si>
    <t>Rochester Institute of Technology</t>
  </si>
  <si>
    <t>Florida International University</t>
  </si>
  <si>
    <t>Syracuse University</t>
  </si>
  <si>
    <t>Portland State University</t>
  </si>
  <si>
    <t>Oregon Institute of Technology</t>
  </si>
  <si>
    <t>Hampton University</t>
  </si>
  <si>
    <t>George Fox University</t>
  </si>
  <si>
    <t>Arizona State University-Tempe</t>
  </si>
  <si>
    <t>Total % Men</t>
  </si>
  <si>
    <t>Total % Women</t>
  </si>
  <si>
    <t>Total % Asian American</t>
  </si>
  <si>
    <t>Total % African American</t>
  </si>
  <si>
    <t>Total % Hispanic American</t>
  </si>
  <si>
    <t>Total % White</t>
  </si>
  <si>
    <t>Total % Multi-racial</t>
  </si>
  <si>
    <t>Multi-racial</t>
  </si>
  <si>
    <t>Total % Underrepresented Minorities</t>
  </si>
  <si>
    <t>Total % Minorities</t>
  </si>
  <si>
    <t>Minorities = Native Americans + Asian Americans + African Americans + Hispanic Americans + Pacific Islanders + Multi-racial</t>
  </si>
  <si>
    <t xml:space="preserve">Underrepresented Minorities = Native Americans + African Americans + Hispanic Americans + Pacific Islanders + Multi-racial </t>
  </si>
  <si>
    <t>Median Salary</t>
  </si>
  <si>
    <t>Alaskan Native or Native American</t>
  </si>
  <si>
    <t>Total % Alaskan Native or Native American</t>
  </si>
  <si>
    <t>Hawaiian or Pacific Islander</t>
  </si>
  <si>
    <t>Total % Hawaiian or Pacific Islander</t>
  </si>
  <si>
    <t>International</t>
  </si>
  <si>
    <t>Total % International</t>
  </si>
  <si>
    <t xml:space="preserve">Note 2: </t>
  </si>
  <si>
    <t xml:space="preserve">Note 1: </t>
  </si>
  <si>
    <t>Total of ethnic categories may not equal the total number of graduates, as there may be graduates who chose not to disclose their ethnicity.</t>
  </si>
  <si>
    <t>If schools provide less than 10 salaries, College Scorecard suppresses salary data due to privacy concerns.</t>
  </si>
  <si>
    <t>California Polytechnic State University-San Luis Obispo</t>
  </si>
  <si>
    <t>University of California-Berkeley</t>
  </si>
  <si>
    <t>University of California-Los Angeles</t>
  </si>
  <si>
    <t>Georgia Institute of Technology-Main Campus</t>
  </si>
  <si>
    <t>Northwestern University</t>
  </si>
  <si>
    <t>Boston University</t>
  </si>
  <si>
    <t>Harvard University</t>
  </si>
  <si>
    <t>Massachusetts Institute of Technology</t>
  </si>
  <si>
    <t>Dartmouth College</t>
  </si>
  <si>
    <t>Columbia University in the City of New York</t>
  </si>
  <si>
    <t>Cornell University</t>
  </si>
  <si>
    <t>New York University</t>
  </si>
  <si>
    <t>Duke University</t>
  </si>
  <si>
    <t>University of North Carolina at Chapel Hill</t>
  </si>
  <si>
    <t>Carnegie Mellon University</t>
  </si>
  <si>
    <t>Stanford University</t>
  </si>
  <si>
    <t>Salary data provided by College Scorecard reflects 2016-17 student outcomes.</t>
  </si>
  <si>
    <t xml:space="preserve">Salary data is raw data and may be based upon full-time and part-time positions.  Some averages may be deflated.  </t>
  </si>
  <si>
    <t>Reported salaries are only for those students who received Federally subsidized student loans.</t>
  </si>
  <si>
    <t>All U.S. 4-year Institutions</t>
  </si>
  <si>
    <t>Alabama A &amp; M University</t>
  </si>
  <si>
    <t>University of Alabama at Birmingham</t>
  </si>
  <si>
    <t>University of Alabama in Huntsville</t>
  </si>
  <si>
    <t>The University of Alabama</t>
  </si>
  <si>
    <t>Auburn University</t>
  </si>
  <si>
    <t>University of South Alabama</t>
  </si>
  <si>
    <t>University of Alaska Anchorage</t>
  </si>
  <si>
    <t>Northern Arizona University</t>
  </si>
  <si>
    <t>University of Arkansas</t>
  </si>
  <si>
    <t>Arkansas State University-Main Campus</t>
  </si>
  <si>
    <t>Harding University</t>
  </si>
  <si>
    <t>Southern Arkansas University Main Campus</t>
  </si>
  <si>
    <t>California Baptist University</t>
  </si>
  <si>
    <t>California Lutheran University</t>
  </si>
  <si>
    <t>California State Polytechnic University-Pomona</t>
  </si>
  <si>
    <t>California State University-East Bay</t>
  </si>
  <si>
    <t>California State University-Long Beach</t>
  </si>
  <si>
    <t>California State University-Northridge</t>
  </si>
  <si>
    <t>University of California-Davis</t>
  </si>
  <si>
    <t>University of California-Irvine</t>
  </si>
  <si>
    <t>University of California-Riverside</t>
  </si>
  <si>
    <t>University of California-San Diego</t>
  </si>
  <si>
    <t>National University</t>
  </si>
  <si>
    <t>University of the Pacific</t>
  </si>
  <si>
    <t>San Diego State University</t>
  </si>
  <si>
    <t>San Francisco State University</t>
  </si>
  <si>
    <t>San Jose State University</t>
  </si>
  <si>
    <t>University of Southern California</t>
  </si>
  <si>
    <t>University of Colorado Denver/Anschutz Medical Campus</t>
  </si>
  <si>
    <t>University of Colorado Boulder</t>
  </si>
  <si>
    <t>Colorado State University-Fort Collins</t>
  </si>
  <si>
    <t>Central Connecticut State University</t>
  </si>
  <si>
    <t>University of Connecticut</t>
  </si>
  <si>
    <t>Fairfield University</t>
  </si>
  <si>
    <t>University of Hartford</t>
  </si>
  <si>
    <t>University of New Haven</t>
  </si>
  <si>
    <t>Quinnipiac University</t>
  </si>
  <si>
    <t>Yale University</t>
  </si>
  <si>
    <t>University of Delaware</t>
  </si>
  <si>
    <t>Catholic University of America</t>
  </si>
  <si>
    <t>University of the District of Columbia</t>
  </si>
  <si>
    <t>George Washington University</t>
  </si>
  <si>
    <t>Howard University</t>
  </si>
  <si>
    <t>University of Central Florida</t>
  </si>
  <si>
    <t>Embry-Riddle Aeronautical University-Daytona Beach</t>
  </si>
  <si>
    <t>Florida Atlantic University</t>
  </si>
  <si>
    <t>Florida Institute of Technology</t>
  </si>
  <si>
    <t>University of Florida</t>
  </si>
  <si>
    <t>University of Miami</t>
  </si>
  <si>
    <t>University of North Florida</t>
  </si>
  <si>
    <t>University of South Florida-Main Campus</t>
  </si>
  <si>
    <t>Georgia Southern University</t>
  </si>
  <si>
    <t>University of Georgia</t>
  </si>
  <si>
    <t>Mercer University</t>
  </si>
  <si>
    <t>University of Hawaii at Manoa</t>
  </si>
  <si>
    <t>Boise State University</t>
  </si>
  <si>
    <t>Idaho State University</t>
  </si>
  <si>
    <t>University of Idaho</t>
  </si>
  <si>
    <t>Northwest Nazarene University</t>
  </si>
  <si>
    <t>Bradley University</t>
  </si>
  <si>
    <t>University of Illinois at Chicago</t>
  </si>
  <si>
    <t>University of Illinois at Urbana-Champaign</t>
  </si>
  <si>
    <t>Illinois Institute of Technology</t>
  </si>
  <si>
    <t>Olivet Nazarene University</t>
  </si>
  <si>
    <t>Southern Illinois University-Carbondale</t>
  </si>
  <si>
    <t>Western Illinois University</t>
  </si>
  <si>
    <t>University of Evansville</t>
  </si>
  <si>
    <t>Purdue University Fort Wayne</t>
  </si>
  <si>
    <t>Indiana Institute of Technology</t>
  </si>
  <si>
    <t>University of Southern Indiana</t>
  </si>
  <si>
    <t>Taylor University</t>
  </si>
  <si>
    <t>Trine University</t>
  </si>
  <si>
    <t>Valparaiso University</t>
  </si>
  <si>
    <t>Iowa State University</t>
  </si>
  <si>
    <t>University of Iowa</t>
  </si>
  <si>
    <t>Benedictine College</t>
  </si>
  <si>
    <t>University of Kansas</t>
  </si>
  <si>
    <t>Kansas State University</t>
  </si>
  <si>
    <t>Wichita State University</t>
  </si>
  <si>
    <t>Union College</t>
  </si>
  <si>
    <t>Western Kentucky University</t>
  </si>
  <si>
    <t>Louisiana State University and Agricultural &amp; Mechanical College</t>
  </si>
  <si>
    <t>Louisiana Tech University</t>
  </si>
  <si>
    <t>McNeese State University</t>
  </si>
  <si>
    <t>University of New Orleans</t>
  </si>
  <si>
    <t>Southern University and A &amp; M College</t>
  </si>
  <si>
    <t>University of Louisiana at Lafayette</t>
  </si>
  <si>
    <t>Tulane University of Louisiana</t>
  </si>
  <si>
    <t>University of Maine</t>
  </si>
  <si>
    <t>Capitol Technology University</t>
  </si>
  <si>
    <t>Frostburg State University</t>
  </si>
  <si>
    <t>Johns Hopkins University</t>
  </si>
  <si>
    <t>Loyola University Maryland</t>
  </si>
  <si>
    <t>University of Maryland-College Park</t>
  </si>
  <si>
    <t>Morgan State University</t>
  </si>
  <si>
    <t>Endicott College</t>
  </si>
  <si>
    <t>University of Massachusetts-Amherst</t>
  </si>
  <si>
    <t>University of Massachusetts-Dartmouth</t>
  </si>
  <si>
    <t>Wentworth Institute of Technology</t>
  </si>
  <si>
    <t>Western New England University</t>
  </si>
  <si>
    <t>Worcester Polytechnic Institute</t>
  </si>
  <si>
    <t>Andrews University</t>
  </si>
  <si>
    <t>Central Michigan University</t>
  </si>
  <si>
    <t>Lawrence Technological University</t>
  </si>
  <si>
    <t>University of Michigan-Ann Arbor</t>
  </si>
  <si>
    <t>Michigan Technological University</t>
  </si>
  <si>
    <t>University of Michigan-Dearborn</t>
  </si>
  <si>
    <t>Wayne State University</t>
  </si>
  <si>
    <t>Western Michigan University</t>
  </si>
  <si>
    <t>Minnesota State University-Mankato</t>
  </si>
  <si>
    <t>University of Minnesota-Twin Cities</t>
  </si>
  <si>
    <t>University of Minnesota-Duluth</t>
  </si>
  <si>
    <t>Jackson State University</t>
  </si>
  <si>
    <t>University of Mississippi</t>
  </si>
  <si>
    <t>Saint Louis University</t>
  </si>
  <si>
    <t>Washington University in St Louis</t>
  </si>
  <si>
    <t>University of Nebraska-Lincoln</t>
  </si>
  <si>
    <t>University of Nevada-Las Vegas</t>
  </si>
  <si>
    <t>University of Nevada-Reno</t>
  </si>
  <si>
    <t>Southern New Hampshire University</t>
  </si>
  <si>
    <t>Rowan University</t>
  </si>
  <si>
    <t>New Jersey Institute of Technology</t>
  </si>
  <si>
    <t>Stevens Institute of Technology</t>
  </si>
  <si>
    <t>New Mexico State University-Main Campus</t>
  </si>
  <si>
    <t>Clarkson University</t>
  </si>
  <si>
    <t>College of Staten Island CUNY</t>
  </si>
  <si>
    <t>Rensselaer Polytechnic Institute</t>
  </si>
  <si>
    <t>University of Rochester</t>
  </si>
  <si>
    <t>Binghamton University</t>
  </si>
  <si>
    <t>University at Buffalo</t>
  </si>
  <si>
    <t>Stony Brook University</t>
  </si>
  <si>
    <t>East Carolina University</t>
  </si>
  <si>
    <t>Elon University</t>
  </si>
  <si>
    <t>North Carolina A &amp; T State University</t>
  </si>
  <si>
    <t>University of North Carolina at Charlotte</t>
  </si>
  <si>
    <t>Western Carolina University</t>
  </si>
  <si>
    <t>University of Mary</t>
  </si>
  <si>
    <t>University of North Dakota</t>
  </si>
  <si>
    <t>North Dakota State University-Main Campus</t>
  </si>
  <si>
    <t>University of Akron Main Campus</t>
  </si>
  <si>
    <t>Baldwin Wallace University</t>
  </si>
  <si>
    <t>Case Western Reserve University</t>
  </si>
  <si>
    <t>University of Cincinnati-Main Campus</t>
  </si>
  <si>
    <t>Cleveland State University</t>
  </si>
  <si>
    <t>University of Dayton</t>
  </si>
  <si>
    <t>Miami University-Oxford</t>
  </si>
  <si>
    <t>Ohio University-Main Campus</t>
  </si>
  <si>
    <t>University of Toledo</t>
  </si>
  <si>
    <t>Wright State University-Main Campus</t>
  </si>
  <si>
    <t>Xavier University</t>
  </si>
  <si>
    <t>Youngstown State University</t>
  </si>
  <si>
    <t>University of Central Oklahoma</t>
  </si>
  <si>
    <t>Oklahoma State University-Main Campus</t>
  </si>
  <si>
    <t>University of Oklahoma-Norman Campus</t>
  </si>
  <si>
    <t>Oral Roberts University</t>
  </si>
  <si>
    <t>University of Tulsa</t>
  </si>
  <si>
    <t>University of Portland</t>
  </si>
  <si>
    <t>Drexel University</t>
  </si>
  <si>
    <t>Duquesne University</t>
  </si>
  <si>
    <t>Gannon University</t>
  </si>
  <si>
    <t>Geneva College</t>
  </si>
  <si>
    <t>Lehigh University</t>
  </si>
  <si>
    <t>Messiah College</t>
  </si>
  <si>
    <t>University of Pennsylvania</t>
  </si>
  <si>
    <t>University of Pittsburgh-Pittsburgh Campus</t>
  </si>
  <si>
    <t>Saint Francis University</t>
  </si>
  <si>
    <t>Saint Vincent College</t>
  </si>
  <si>
    <t>Temple University</t>
  </si>
  <si>
    <t>Villanova University</t>
  </si>
  <si>
    <t>Widener University</t>
  </si>
  <si>
    <t>Brown University</t>
  </si>
  <si>
    <t>University of Rhode Island</t>
  </si>
  <si>
    <t>Roger Williams University</t>
  </si>
  <si>
    <t>University of South Carolina-Columbia</t>
  </si>
  <si>
    <t>South Dakota State University</t>
  </si>
  <si>
    <t>Christian Brothers University</t>
  </si>
  <si>
    <t>Lipscomb University</t>
  </si>
  <si>
    <t>Freed-Hardeman University</t>
  </si>
  <si>
    <t>University of Memphis</t>
  </si>
  <si>
    <t>The University of Tennessee-Chattanooga</t>
  </si>
  <si>
    <t>The University of Tennessee-Knoxville</t>
  </si>
  <si>
    <t>The University of Tennessee-Martin</t>
  </si>
  <si>
    <t>Tennessee Technological University</t>
  </si>
  <si>
    <t>Vanderbilt University</t>
  </si>
  <si>
    <t>Abilene Christian University</t>
  </si>
  <si>
    <t>Baylor University</t>
  </si>
  <si>
    <t>University of Houston</t>
  </si>
  <si>
    <t>University of the Incarnate Word</t>
  </si>
  <si>
    <t>Lamar University</t>
  </si>
  <si>
    <t>LeTourneau University</t>
  </si>
  <si>
    <t>University of Mary Hardin-Baylor</t>
  </si>
  <si>
    <t>University of North Texas</t>
  </si>
  <si>
    <t>The University of Texas Rio Grande Valley</t>
  </si>
  <si>
    <t>Prairie View A &amp; M University</t>
  </si>
  <si>
    <t>Rice University</t>
  </si>
  <si>
    <t>Southern Methodist University</t>
  </si>
  <si>
    <t>Tarleton State University</t>
  </si>
  <si>
    <t>Texas A &amp; M University-Kingsville</t>
  </si>
  <si>
    <t>Texas A &amp; M University-College Station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</si>
  <si>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</si>
  <si>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</si>
  <si>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</si>
  <si>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</si>
  <si>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Tyler</t>
  </si>
  <si>
    <t>Texas Christian University</t>
  </si>
  <si>
    <t>The University of Texas at San Antonio</t>
  </si>
  <si>
    <t>Texas Southern University</t>
  </si>
  <si>
    <t>Texas Tech University</t>
  </si>
  <si>
    <t>West Texas A &amp; M University</t>
  </si>
  <si>
    <t>Brigham Young University-Provo</t>
  </si>
  <si>
    <t>Southern Utah University</t>
  </si>
  <si>
    <t>Utah State University</t>
  </si>
  <si>
    <t>University of Utah</t>
  </si>
  <si>
    <t>University of Vermont</t>
  </si>
  <si>
    <t>George Mason University</t>
  </si>
  <si>
    <t>James Madison University</t>
  </si>
  <si>
    <t>Old Dominion University</t>
  </si>
  <si>
    <t>Virginia Polytechnic Institute and State University</t>
  </si>
  <si>
    <t>Virginia Commonwealth University</t>
  </si>
  <si>
    <t>University of Virginia-Main Campus</t>
  </si>
  <si>
    <t>Gonzaga University</t>
  </si>
  <si>
    <t>Seattle Pacific University</t>
  </si>
  <si>
    <t>Seattle University</t>
  </si>
  <si>
    <t>Washington State University</t>
  </si>
  <si>
    <t>University of Washington-Seattle Campus</t>
  </si>
  <si>
    <t>West Virginia University</t>
  </si>
  <si>
    <t>Marquette University</t>
  </si>
  <si>
    <t>University of Wisconsin-Madison</t>
  </si>
  <si>
    <t>University of Wisconsin-Milwaukee</t>
  </si>
  <si>
    <t>University of Wyoming</t>
  </si>
  <si>
    <t>Arizona State University-Polytechnic</t>
  </si>
  <si>
    <t>Pennsylvania State University-World Campus</t>
  </si>
  <si>
    <t>Kennesaw State University</t>
  </si>
  <si>
    <t>Purdue University Northwest</t>
  </si>
  <si>
    <t>Bachelor's Degree Completions - 2018, by Gender and Ethnicity</t>
  </si>
  <si>
    <t>Tuskegee University</t>
  </si>
  <si>
    <t>California Institute of Technology</t>
  </si>
  <si>
    <t>University of California-Santa Barbara</t>
  </si>
  <si>
    <t>University of California-Santa Cruz</t>
  </si>
  <si>
    <t>Loyola Marymount University</t>
  </si>
  <si>
    <t>Scripps College</t>
  </si>
  <si>
    <t>United States Air Force Academy</t>
  </si>
  <si>
    <t>Brigham Young University-Idaho</t>
  </si>
  <si>
    <t>Indiana University-Purdue University-Indianapolis</t>
  </si>
  <si>
    <t>Central College</t>
  </si>
  <si>
    <t>University of Kentucky</t>
  </si>
  <si>
    <t>University of Maryland Eastern Shore</t>
  </si>
  <si>
    <t>Calvin College</t>
  </si>
  <si>
    <t>Grand Valley State University</t>
  </si>
  <si>
    <t>Hope College</t>
  </si>
  <si>
    <t>Carroll College</t>
  </si>
  <si>
    <t>Montana Technological University</t>
  </si>
  <si>
    <t>Montana State University</t>
  </si>
  <si>
    <t>University of New Hampshire-Main Campus</t>
  </si>
  <si>
    <t>Rutgers University-New Brunswick</t>
  </si>
  <si>
    <t>The College of New Jersey</t>
  </si>
  <si>
    <t>CUNY City College</t>
  </si>
  <si>
    <t>Manhattan College</t>
  </si>
  <si>
    <t>University of North Carolina at Asheville</t>
  </si>
  <si>
    <t>Saint Augustine's University</t>
  </si>
  <si>
    <t>University of Mount Union</t>
  </si>
  <si>
    <t>Ohio Northern University</t>
  </si>
  <si>
    <t>Bucknell University</t>
  </si>
  <si>
    <t>Elizabethtown College</t>
  </si>
  <si>
    <t>Pennsylvania State University-Penn State Altoona</t>
  </si>
  <si>
    <t>Pennsylvania State University-Penn State Harrisburg</t>
  </si>
  <si>
    <t>Bob Jones University</t>
  </si>
  <si>
    <t>Maryville College</t>
  </si>
  <si>
    <t>Saint Michael's College</t>
  </si>
  <si>
    <t>Washington and Lee University</t>
  </si>
  <si>
    <t>Walla Walla University</t>
  </si>
  <si>
    <t>Marshall University</t>
  </si>
  <si>
    <t>PrivacySuppressed</t>
  </si>
  <si>
    <t>Colorado School of Mines</t>
  </si>
  <si>
    <t>Rose-Hulman Institute of Technology</t>
  </si>
  <si>
    <t>Tufts University</t>
  </si>
  <si>
    <t>Southern California Institute of Technology</t>
  </si>
  <si>
    <t>Harvey Mudd College</t>
  </si>
  <si>
    <t>Pomona College</t>
  </si>
  <si>
    <t>Trinity College</t>
  </si>
  <si>
    <t>DePauw University</t>
  </si>
  <si>
    <t>United States Naval Academy</t>
  </si>
  <si>
    <t>Bard College at Simon's Rock</t>
  </si>
  <si>
    <t>Smith College</t>
  </si>
  <si>
    <t>Lafayette College</t>
  </si>
  <si>
    <t>Swarthmore College</t>
  </si>
  <si>
    <t>Ursinus College</t>
  </si>
  <si>
    <t>Whitman College</t>
  </si>
  <si>
    <t>Missouri University of Science and Technology</t>
  </si>
  <si>
    <t>University of Chicago</t>
  </si>
  <si>
    <t>University of Maryland-Baltimore County</t>
  </si>
  <si>
    <t>University of Massachusetts-Lowell</t>
  </si>
  <si>
    <t>Northeastern University</t>
  </si>
  <si>
    <t>Kettering University</t>
  </si>
  <si>
    <t>University of Missouri-Columbia</t>
  </si>
  <si>
    <t>New Mexico Institute of Mining and Technology</t>
  </si>
  <si>
    <t>University of New Mexico-Main Campus</t>
  </si>
  <si>
    <t>United States Military Academy</t>
  </si>
  <si>
    <t>South Dakota School of Mines and Technology</t>
  </si>
  <si>
    <t>West Virginia University Institute of Technology</t>
  </si>
  <si>
    <t>University of Wisconsin-Stevens Point</t>
  </si>
  <si>
    <t>University of Alaska Fairbanks</t>
  </si>
  <si>
    <t>California State University-Chico</t>
  </si>
  <si>
    <t>California State University-Fresno</t>
  </si>
  <si>
    <t>California State University-Fullerton</t>
  </si>
  <si>
    <t>California State University-Los Angeles</t>
  </si>
  <si>
    <t>California State University-Sacramento</t>
  </si>
  <si>
    <t>Southern Illinois University-Edwardsville</t>
  </si>
  <si>
    <t>University of Missouri-Kansas City</t>
  </si>
  <si>
    <t>University of Missouri-St Louis</t>
  </si>
  <si>
    <t>Rockhurst University</t>
  </si>
  <si>
    <t>SUNY Polytechnic Institute</t>
  </si>
  <si>
    <t>Central State University</t>
  </si>
  <si>
    <t>Citadel Military College of South Carolina</t>
  </si>
  <si>
    <t>Tennessee State University</t>
  </si>
  <si>
    <t>Norwich University</t>
  </si>
  <si>
    <t>Virginia Military Institute</t>
  </si>
  <si>
    <t>Saint Martin's University</t>
  </si>
  <si>
    <t>University of Wisconsin-Platteville</t>
  </si>
  <si>
    <t>California State University-Bakersfield</t>
  </si>
  <si>
    <t>California State University-San Bernardino</t>
  </si>
  <si>
    <t>Chapman University</t>
  </si>
  <si>
    <t>Point Loma Nazarene University</t>
  </si>
  <si>
    <t>University of Colorado Colorado Springs</t>
  </si>
  <si>
    <t>Colorado Technical University-Colorado Springs</t>
  </si>
  <si>
    <t>University of Denver</t>
  </si>
  <si>
    <t>University of Bridgeport</t>
  </si>
  <si>
    <t>Bethune-Cookman University</t>
  </si>
  <si>
    <t>Full Sail University</t>
  </si>
  <si>
    <t>Keiser University-Ft Lauderdale</t>
  </si>
  <si>
    <t>Nova Southeastern University</t>
  </si>
  <si>
    <t>The University of West Florida</t>
  </si>
  <si>
    <t>Lewis University</t>
  </si>
  <si>
    <t>Loyola University Chicago</t>
  </si>
  <si>
    <t>Anderson University</t>
  </si>
  <si>
    <t>William Penn University</t>
  </si>
  <si>
    <t>Bellarmine University</t>
  </si>
  <si>
    <t>University of Massachusetts-Boston</t>
  </si>
  <si>
    <t>Lake Superior State University</t>
  </si>
  <si>
    <t>Oakland University</t>
  </si>
  <si>
    <t>Saint Cloud State University</t>
  </si>
  <si>
    <t>University of St Thomas</t>
  </si>
  <si>
    <t>Drury University</t>
  </si>
  <si>
    <t>Monmouth University</t>
  </si>
  <si>
    <t>Hofstra University</t>
  </si>
  <si>
    <t>State University of New York at New Paltz</t>
  </si>
  <si>
    <t>SUNY College at Oswego</t>
  </si>
  <si>
    <t>Johnson C Smith University</t>
  </si>
  <si>
    <t>Valley City State University</t>
  </si>
  <si>
    <t>Bowling Green State University-Main Campus</t>
  </si>
  <si>
    <t>Cedarville University</t>
  </si>
  <si>
    <t>Ohio Dominican University</t>
  </si>
  <si>
    <t>Wilberforce University</t>
  </si>
  <si>
    <t>Oklahoma Christian University</t>
  </si>
  <si>
    <t>Allegheny College</t>
  </si>
  <si>
    <t>Pennsylvania State University-Penn State Erie-Behrend College</t>
  </si>
  <si>
    <t>University of Scranton</t>
  </si>
  <si>
    <t>Shippensburg University of Pennsylvania</t>
  </si>
  <si>
    <t>York College of Pennsylvania</t>
  </si>
  <si>
    <t>Benedict College</t>
  </si>
  <si>
    <t>Claflin University</t>
  </si>
  <si>
    <t>University of Houston-Clear Lake</t>
  </si>
  <si>
    <t>St. Mary's University</t>
  </si>
  <si>
    <t>Utah Valley University</t>
  </si>
  <si>
    <t>Champlain College</t>
  </si>
  <si>
    <t>Vermont Technical College</t>
  </si>
  <si>
    <t>Christopher Newport University</t>
  </si>
  <si>
    <t>Liberty University</t>
  </si>
  <si>
    <t>The University of Virginia's College at Wise</t>
  </si>
  <si>
    <t>Virginia State University</t>
  </si>
  <si>
    <t>Pacific Lutheran University</t>
  </si>
  <si>
    <t>Shepherd University</t>
  </si>
  <si>
    <t>University of Wisconsin-Stout</t>
  </si>
  <si>
    <t>University of Washington-Bothell Campus</t>
  </si>
  <si>
    <t>Arizona State University-Skysong</t>
  </si>
  <si>
    <t>Arkansas Tech University</t>
  </si>
  <si>
    <t>University of San Diego</t>
  </si>
  <si>
    <t>Sonoma State University</t>
  </si>
  <si>
    <t>Jacksonville University</t>
  </si>
  <si>
    <t>Northern Illinois University</t>
  </si>
  <si>
    <t>University of Southern Maine</t>
  </si>
  <si>
    <t>Baker College</t>
  </si>
  <si>
    <t>Saginaw Valley State University</t>
  </si>
  <si>
    <t>Mississippi College</t>
  </si>
  <si>
    <t>Fairleigh Dickinson University-Metropolitan Campus</t>
  </si>
  <si>
    <t>Navajo Technical University</t>
  </si>
  <si>
    <t>New York Institute of Technology</t>
  </si>
  <si>
    <t>SUNY at Albany</t>
  </si>
  <si>
    <t>Bloomsburg University of Pennsylvania</t>
  </si>
  <si>
    <t>Grove City College</t>
  </si>
  <si>
    <t>Pennsylvania State University-Penn State Berks</t>
  </si>
  <si>
    <t>Wilkes University</t>
  </si>
  <si>
    <t>Union University</t>
  </si>
  <si>
    <t>Texas A &amp; M University-Corpus Christi</t>
  </si>
  <si>
    <t>Texas A&amp;M University-Texarkana</t>
  </si>
  <si>
    <t>Texas State University</t>
  </si>
  <si>
    <t>Weber State University</t>
  </si>
  <si>
    <t>Norfolk State University</t>
  </si>
  <si>
    <t>Eastern Washington University</t>
  </si>
  <si>
    <t>Western Washington University</t>
  </si>
  <si>
    <t>American Public University System</t>
  </si>
  <si>
    <t>Polytechnic University of Puerto Rico-Orlando</t>
  </si>
  <si>
    <t>University of Arkansas at Little Rock</t>
  </si>
  <si>
    <t>Saint Ambrose University</t>
  </si>
  <si>
    <t>University of Michigan-Flint</t>
  </si>
  <si>
    <t>Mount Vernon Nazarene University</t>
  </si>
  <si>
    <t>Midwestern State University</t>
  </si>
  <si>
    <t>The University of Texas of the Permian Basin</t>
  </si>
  <si>
    <t>Fort Hays State University</t>
  </si>
  <si>
    <t>Kent State University at Kent</t>
  </si>
  <si>
    <t>Texas A &amp; M University-Commerce</t>
  </si>
  <si>
    <t>Computer Science</t>
  </si>
  <si>
    <t>Georgia State University</t>
  </si>
  <si>
    <t>University of Illinois at Springfield</t>
  </si>
  <si>
    <t>California State University-Monterey Bay</t>
  </si>
  <si>
    <t>Indiana University-Bloomington</t>
  </si>
  <si>
    <t>California State University-San Marcos</t>
  </si>
  <si>
    <t>Towson University</t>
  </si>
  <si>
    <t>CUNY Queens College</t>
  </si>
  <si>
    <t>CUNY Hunter College</t>
  </si>
  <si>
    <t>DePaul University</t>
  </si>
  <si>
    <t>Northeastern Illinois University</t>
  </si>
  <si>
    <t>Brandeis University</t>
  </si>
  <si>
    <t>Stevens-Henager College</t>
  </si>
  <si>
    <t>Metropolitan State University</t>
  </si>
  <si>
    <t>Rasmussen College-Florida</t>
  </si>
  <si>
    <t>Regis University</t>
  </si>
  <si>
    <t>College of William and Mary</t>
  </si>
  <si>
    <t>CUNY Lehman College</t>
  </si>
  <si>
    <t>University of Nebraska at Omaha</t>
  </si>
  <si>
    <t>University of North Carolina Wilmington</t>
  </si>
  <si>
    <t>Middle Tennessee State University</t>
  </si>
  <si>
    <t>Metropolitan State University of Denver</t>
  </si>
  <si>
    <t>Marist College</t>
  </si>
  <si>
    <t>California State University-Stanislaus</t>
  </si>
  <si>
    <t>Trident University International</t>
  </si>
  <si>
    <t>Appalachian State University</t>
  </si>
  <si>
    <t>University of North Carolina at Greensboro</t>
  </si>
  <si>
    <t>Carleton College</t>
  </si>
  <si>
    <t>University of Central Missouri</t>
  </si>
  <si>
    <t>Radford University</t>
  </si>
  <si>
    <t>Missouri State University-Springfield</t>
  </si>
  <si>
    <t>CUNY York College</t>
  </si>
  <si>
    <t>Winona State University</t>
  </si>
  <si>
    <t>Boston College</t>
  </si>
  <si>
    <t>Southeastern Louisiana University</t>
  </si>
  <si>
    <t>Williams College</t>
  </si>
  <si>
    <t>Mount Holyoke College</t>
  </si>
  <si>
    <t>Grantham University</t>
  </si>
  <si>
    <t>Northeastern State University</t>
  </si>
  <si>
    <t>California State University-Channel Islands</t>
  </si>
  <si>
    <t>Emory University</t>
  </si>
  <si>
    <t>Illinois State University</t>
  </si>
  <si>
    <t>Webster University</t>
  </si>
  <si>
    <t>Central Washington University</t>
  </si>
  <si>
    <t>Grinnell College</t>
  </si>
  <si>
    <t>Truman State University</t>
  </si>
  <si>
    <t>University of Northern Iowa</t>
  </si>
  <si>
    <t>Colgate University</t>
  </si>
  <si>
    <t>Wake Forest University</t>
  </si>
  <si>
    <t>University of San Francisco</t>
  </si>
  <si>
    <t>California State University-Dominguez Hills</t>
  </si>
  <si>
    <t>Humboldt State University</t>
  </si>
  <si>
    <t>University of Louisiana at Monroe</t>
  </si>
  <si>
    <t>Georgetown University</t>
  </si>
  <si>
    <t>Roosevelt University</t>
  </si>
  <si>
    <t>Louisiana State University-Shreveport</t>
  </si>
  <si>
    <t>Bridgewater State University</t>
  </si>
  <si>
    <t>Pace University</t>
  </si>
  <si>
    <t>Middlebury College</t>
  </si>
  <si>
    <t>Bowdoin College</t>
  </si>
  <si>
    <t>Cameron University</t>
  </si>
  <si>
    <t>University of Pittsburgh-Johnstown</t>
  </si>
  <si>
    <t>Whitworth University</t>
  </si>
  <si>
    <t>Hawaii Pacific University</t>
  </si>
  <si>
    <t>Indiana University-Southeast</t>
  </si>
  <si>
    <t>Governors State University</t>
  </si>
  <si>
    <t>Fayetteville State University</t>
  </si>
  <si>
    <t>University of Wisconsin-Green Bay</t>
  </si>
  <si>
    <t>Wesleyan University</t>
  </si>
  <si>
    <t>Saint Leo University</t>
  </si>
  <si>
    <t>Indiana University-South Bend</t>
  </si>
  <si>
    <t>Amherst College</t>
  </si>
  <si>
    <t>Davenport University</t>
  </si>
  <si>
    <t>University of Puget Sound</t>
  </si>
  <si>
    <t>California College San Diego</t>
  </si>
  <si>
    <t>Touro College</t>
  </si>
  <si>
    <t>Central Penn College</t>
  </si>
  <si>
    <t>Saint Edward's University</t>
  </si>
  <si>
    <t>North American University</t>
  </si>
  <si>
    <t>Georgia College &amp; State University</t>
  </si>
  <si>
    <t>Minnesota State University Moorhead</t>
  </si>
  <si>
    <t>Aurora University</t>
  </si>
  <si>
    <t>Clark University</t>
  </si>
  <si>
    <t>Eastern Michigan University</t>
  </si>
  <si>
    <t>Augsburg University</t>
  </si>
  <si>
    <t>Rhode Island College</t>
  </si>
  <si>
    <t>Rhodes College</t>
  </si>
  <si>
    <t>Biola University</t>
  </si>
  <si>
    <t>Clayton  State University</t>
  </si>
  <si>
    <t>Murray State University</t>
  </si>
  <si>
    <t>Salem State University</t>
  </si>
  <si>
    <t>University of Minnesota-Morris</t>
  </si>
  <si>
    <t>Franklin University</t>
  </si>
  <si>
    <t>American University</t>
  </si>
  <si>
    <t>Indiana University-Northwest</t>
  </si>
  <si>
    <t>St Olaf College</t>
  </si>
  <si>
    <t>Texas Wesleyan University</t>
  </si>
  <si>
    <t>Longwood University</t>
  </si>
  <si>
    <t>Centre College</t>
  </si>
  <si>
    <t>Columbia College</t>
  </si>
  <si>
    <t>La Roche University</t>
  </si>
  <si>
    <t>La Salle University</t>
  </si>
  <si>
    <t>North Central College</t>
  </si>
  <si>
    <t>Gustavus Adolphus College</t>
  </si>
  <si>
    <t>Denison University</t>
  </si>
  <si>
    <t>Bryn Mawr College</t>
  </si>
  <si>
    <t>Westminster College</t>
  </si>
  <si>
    <t>Carroll University</t>
  </si>
  <si>
    <t>Connecticut College</t>
  </si>
  <si>
    <t>Delaware State University</t>
  </si>
  <si>
    <t>University of Hawaii at Hilo</t>
  </si>
  <si>
    <t>Bemidji State University</t>
  </si>
  <si>
    <t>Creighton University</t>
  </si>
  <si>
    <t>Plymouth State University</t>
  </si>
  <si>
    <t>Concordia University-Wisconsin</t>
  </si>
  <si>
    <t>Stonehill College</t>
  </si>
  <si>
    <t>Westfield State University</t>
  </si>
  <si>
    <t>Saint Johns University</t>
  </si>
  <si>
    <t>St. Joseph's College-Long Island</t>
  </si>
  <si>
    <t/>
  </si>
  <si>
    <t>University of North Carolina at Pembroke</t>
  </si>
  <si>
    <t>John Carroll University</t>
  </si>
  <si>
    <t>Central Methodist University-College of Graduate and Extended Studies</t>
  </si>
  <si>
    <t>Elmhurst College</t>
  </si>
  <si>
    <t>Benedictine University</t>
  </si>
  <si>
    <t>Dominican University</t>
  </si>
  <si>
    <t>Earlham College</t>
  </si>
  <si>
    <t>Luther College</t>
  </si>
  <si>
    <t>Elizabeth City State University</t>
  </si>
  <si>
    <t>Saint Norbert College</t>
  </si>
  <si>
    <t>Grand Canyon University</t>
  </si>
  <si>
    <t>Augustana College</t>
  </si>
  <si>
    <t>College of the Holy Cross</t>
  </si>
  <si>
    <t>Rocky Mountain College</t>
  </si>
  <si>
    <t>Iona College</t>
  </si>
  <si>
    <t>Brigham Young University-Hawaii</t>
  </si>
  <si>
    <t>Claremont McKenna College</t>
  </si>
  <si>
    <t>Florida Southern College</t>
  </si>
  <si>
    <t>Simpson College</t>
  </si>
  <si>
    <t>Belhaven University</t>
  </si>
  <si>
    <t>SUNY College at Potsdam</t>
  </si>
  <si>
    <t>Dickinson College</t>
  </si>
  <si>
    <t>Bridgewater College</t>
  </si>
  <si>
    <t>Alabama State University</t>
  </si>
  <si>
    <t>Franklin College</t>
  </si>
  <si>
    <t>Colby College</t>
  </si>
  <si>
    <t>Concordia University-Saint Paul</t>
  </si>
  <si>
    <t>Saint Anselm College</t>
  </si>
  <si>
    <t>Drew University</t>
  </si>
  <si>
    <t>Ithaca College</t>
  </si>
  <si>
    <t>Gardner-Webb University</t>
  </si>
  <si>
    <t>Willamette University</t>
  </si>
  <si>
    <t>Franklin and Marshall College</t>
  </si>
  <si>
    <t>Furman University</t>
  </si>
  <si>
    <t>University of Management and Technology</t>
  </si>
  <si>
    <t>Eckerd College</t>
  </si>
  <si>
    <t>Principia College</t>
  </si>
  <si>
    <t>Wheaton College</t>
  </si>
  <si>
    <t>Coppin State University</t>
  </si>
  <si>
    <t>Southwest Minnesota State University</t>
  </si>
  <si>
    <t>Central Methodist University-College of Liberal Arts and Sciences</t>
  </si>
  <si>
    <t>Southwest Baptist University</t>
  </si>
  <si>
    <t>High Point University</t>
  </si>
  <si>
    <t>Winston-Salem State University</t>
  </si>
  <si>
    <t>The College of Wooster</t>
  </si>
  <si>
    <t>Lewis &amp; Clark College</t>
  </si>
  <si>
    <t>Seton Hill University</t>
  </si>
  <si>
    <t>Knox College</t>
  </si>
  <si>
    <t>Quincy University</t>
  </si>
  <si>
    <t>Hanover College</t>
  </si>
  <si>
    <t>Cornell College</t>
  </si>
  <si>
    <t>Mount Mercy University</t>
  </si>
  <si>
    <t>Grambling State University</t>
  </si>
  <si>
    <t>Suffolk University</t>
  </si>
  <si>
    <t>CUNY Medgar Evers College</t>
  </si>
  <si>
    <t>Saint Joseph's University</t>
  </si>
  <si>
    <t>Wofford College</t>
  </si>
  <si>
    <t>Augustana University</t>
  </si>
  <si>
    <t>Austin College</t>
  </si>
  <si>
    <t>Beloit College</t>
  </si>
  <si>
    <t>Clark Atlanta University</t>
  </si>
  <si>
    <t>Illinois Wesleyan University</t>
  </si>
  <si>
    <t>Fitchburg State University</t>
  </si>
  <si>
    <t>Madonna University</t>
  </si>
  <si>
    <t>College of Saint Benedict</t>
  </si>
  <si>
    <t>Long Island University</t>
  </si>
  <si>
    <t>The College of Saint Rose</t>
  </si>
  <si>
    <t>Franciscan University of Steubenville</t>
  </si>
  <si>
    <t>Moravian College</t>
  </si>
  <si>
    <t>Charleston Southern University</t>
  </si>
  <si>
    <t>Southern Adventist University</t>
  </si>
  <si>
    <t>Concordia University Texas</t>
  </si>
  <si>
    <t>Lyon College</t>
  </si>
  <si>
    <t>Hendrix College</t>
  </si>
  <si>
    <t>St. Thomas University</t>
  </si>
  <si>
    <t>Georgia Southwestern State University</t>
  </si>
  <si>
    <t>Chicago State University</t>
  </si>
  <si>
    <t>University of Indianapolis</t>
  </si>
  <si>
    <t>Washington College</t>
  </si>
  <si>
    <t>Gordon College</t>
  </si>
  <si>
    <t>Rust College</t>
  </si>
  <si>
    <t>Tougaloo College</t>
  </si>
  <si>
    <t>Lane College</t>
  </si>
  <si>
    <t>Southwestern Adventist University</t>
  </si>
  <si>
    <t>Dixie State University</t>
  </si>
  <si>
    <t>West Virginia State University</t>
  </si>
  <si>
    <t>Cardinal Stritch University</t>
  </si>
  <si>
    <t>Texas A&amp;M University-San Antonio</t>
  </si>
  <si>
    <t>Virginia International University</t>
  </si>
  <si>
    <t>Concordia University-Ann Arbor</t>
  </si>
  <si>
    <t>Canisius College</t>
  </si>
  <si>
    <t>Meredith College</t>
  </si>
  <si>
    <t>The University of Findlay</t>
  </si>
  <si>
    <t>Heidelberg University</t>
  </si>
  <si>
    <t>Walsh University</t>
  </si>
  <si>
    <t>Providence College</t>
  </si>
  <si>
    <t>The University of the South</t>
  </si>
  <si>
    <t>Dallas Baptist University</t>
  </si>
  <si>
    <t>Davis &amp; Elkins College</t>
  </si>
  <si>
    <t>Philander Smith College</t>
  </si>
  <si>
    <t>Stetson University</t>
  </si>
  <si>
    <t>Blackburn College</t>
  </si>
  <si>
    <t>Lake Forest College</t>
  </si>
  <si>
    <t>McKendree University</t>
  </si>
  <si>
    <t>Briar Cliff University</t>
  </si>
  <si>
    <t>Coe College</t>
  </si>
  <si>
    <t>Baker University</t>
  </si>
  <si>
    <t>Assumption College</t>
  </si>
  <si>
    <t>University of Northwestern-St Paul</t>
  </si>
  <si>
    <t>Rasmussen College-Minnesota</t>
  </si>
  <si>
    <t>Doane University-Arts &amp; Sciences</t>
  </si>
  <si>
    <t>Hastings College</t>
  </si>
  <si>
    <t>Capital University</t>
  </si>
  <si>
    <t>Texas Lutheran University</t>
  </si>
  <si>
    <t>Bennington College</t>
  </si>
  <si>
    <t>University of Arizona-South</t>
  </si>
  <si>
    <t>Ouachita Baptist University</t>
  </si>
  <si>
    <t>La Sierra University</t>
  </si>
  <si>
    <t>Palm Beach Atlantic University</t>
  </si>
  <si>
    <t>Rockford University</t>
  </si>
  <si>
    <t>Thomas College</t>
  </si>
  <si>
    <t>Hood College</t>
  </si>
  <si>
    <t>Concordia College at Moorhead</t>
  </si>
  <si>
    <t>Concordia University-Nebraska</t>
  </si>
  <si>
    <t>St. Joseph's College-New York</t>
  </si>
  <si>
    <t>Hiram College</t>
  </si>
  <si>
    <t>Muskingum University</t>
  </si>
  <si>
    <t>Wittenberg University</t>
  </si>
  <si>
    <t>Marywood University</t>
  </si>
  <si>
    <t>Thiel College</t>
  </si>
  <si>
    <t>Auburn University at Montgomery</t>
  </si>
  <si>
    <t>Faulkner University</t>
  </si>
  <si>
    <t>Pitzer College</t>
  </si>
  <si>
    <t>Monmouth College</t>
  </si>
  <si>
    <t>University of St Francis</t>
  </si>
  <si>
    <t>Trinity Christian College</t>
  </si>
  <si>
    <t>Manchester University</t>
  </si>
  <si>
    <t>Washington Adventist University</t>
  </si>
  <si>
    <t>Hampshire College</t>
  </si>
  <si>
    <t>Spring Arbor University</t>
  </si>
  <si>
    <t>Dunwoody College of Technology</t>
  </si>
  <si>
    <t>Bloomfield College</t>
  </si>
  <si>
    <t>College of Saint Elizabeth</t>
  </si>
  <si>
    <t>Ashland University</t>
  </si>
  <si>
    <t>Malone University</t>
  </si>
  <si>
    <t>Ohio Wesleyan University</t>
  </si>
  <si>
    <t>University of Rio Grande</t>
  </si>
  <si>
    <t>Pacific University</t>
  </si>
  <si>
    <t>Austin Peay State University</t>
  </si>
  <si>
    <t>Texas College</t>
  </si>
  <si>
    <t>Eastern Mennonite University</t>
  </si>
  <si>
    <t>Hampden-Sydney College</t>
  </si>
  <si>
    <t>Heritage University</t>
  </si>
  <si>
    <t>Bethany College</t>
  </si>
  <si>
    <t>Ripon College</t>
  </si>
  <si>
    <t>Wisconsin Lutheran College</t>
  </si>
  <si>
    <t>Rasmussen College-Illinois</t>
  </si>
  <si>
    <t>Oakwood University</t>
  </si>
  <si>
    <t>Occidental College</t>
  </si>
  <si>
    <t>Barry University</t>
  </si>
  <si>
    <t>Florida Memorial University</t>
  </si>
  <si>
    <t>Chaminade University of Honolulu</t>
  </si>
  <si>
    <t>Loras College</t>
  </si>
  <si>
    <t>Maharishi University of Management</t>
  </si>
  <si>
    <t>Northwestern College</t>
  </si>
  <si>
    <t>Southwestern College</t>
  </si>
  <si>
    <t>Xavier University of Louisiana</t>
  </si>
  <si>
    <t>College of the Ozarks</t>
  </si>
  <si>
    <t>Nyack College</t>
  </si>
  <si>
    <t>Methodist University</t>
  </si>
  <si>
    <t>Shaw University</t>
  </si>
  <si>
    <t>University of Jamestown</t>
  </si>
  <si>
    <t>Oklahoma Baptist University</t>
  </si>
  <si>
    <t>Linfield College-McMinnville Campus</t>
  </si>
  <si>
    <t>King's College</t>
  </si>
  <si>
    <t>Lebanon Valley College</t>
  </si>
  <si>
    <t>Coker College</t>
  </si>
  <si>
    <t>Carson-Newman University</t>
  </si>
  <si>
    <t>University of Dallas</t>
  </si>
  <si>
    <t>Huston-Tillotson University</t>
  </si>
  <si>
    <t>Wayland Baptist University</t>
  </si>
  <si>
    <t>Regent University</t>
  </si>
  <si>
    <t>Roanoke College</t>
  </si>
  <si>
    <t>West Virginia Wesleyan College</t>
  </si>
  <si>
    <t>Landmark College</t>
  </si>
  <si>
    <t>Trine University-Regional/Non-Traditional Campuses</t>
  </si>
  <si>
    <t>CollegeAmerica-Phoenix</t>
  </si>
  <si>
    <t>Illinois College</t>
  </si>
  <si>
    <t>Marian University</t>
  </si>
  <si>
    <t>Emmaus Bible College</t>
  </si>
  <si>
    <t>Bethel College-North Newton</t>
  </si>
  <si>
    <t>Georgetown College</t>
  </si>
  <si>
    <t>University of Maine at Farmington</t>
  </si>
  <si>
    <t>Eastern Nazarene College</t>
  </si>
  <si>
    <t>Alma College</t>
  </si>
  <si>
    <t>Saint Mary's University of Minnesota</t>
  </si>
  <si>
    <t>University of Providence</t>
  </si>
  <si>
    <t>CUNY Brooklyn College</t>
  </si>
  <si>
    <t>Roberts Wesleyan College</t>
  </si>
  <si>
    <t>Wagner College</t>
  </si>
  <si>
    <t>Rasmussen College-North Dakota</t>
  </si>
  <si>
    <t>Mount Saint Joseph University</t>
  </si>
  <si>
    <t>Sinte Gleska University</t>
  </si>
  <si>
    <t>University of Sioux Falls</t>
  </si>
  <si>
    <t>Le Moyne-Owen College</t>
  </si>
  <si>
    <t>Tusculum University</t>
  </si>
  <si>
    <t>Rasmussen College-Wisconsin</t>
  </si>
  <si>
    <t>Milligan College</t>
  </si>
  <si>
    <t>Athens State University</t>
  </si>
  <si>
    <t>Jacksonville State University</t>
  </si>
  <si>
    <t>University of Mobile</t>
  </si>
  <si>
    <t>University of North Alabama</t>
  </si>
  <si>
    <t>Samford University</t>
  </si>
  <si>
    <t>Talladega College</t>
  </si>
  <si>
    <t>Troy University</t>
  </si>
  <si>
    <t>Charter College</t>
  </si>
  <si>
    <t>Western International University</t>
  </si>
  <si>
    <t>University of Arkansas at Pine Bluff</t>
  </si>
  <si>
    <t>University of Central Arkansas</t>
  </si>
  <si>
    <t>Henderson State University</t>
  </si>
  <si>
    <t>University of Arkansas-Fort Smith</t>
  </si>
  <si>
    <t>Azusa Pacific University</t>
  </si>
  <si>
    <t>University of La Verne</t>
  </si>
  <si>
    <t>The Master's University and Seminary</t>
  </si>
  <si>
    <t>Mills College</t>
  </si>
  <si>
    <t>Notre Dame de Namur University</t>
  </si>
  <si>
    <t>University of Redlands</t>
  </si>
  <si>
    <t>Vanguard University of Southern California</t>
  </si>
  <si>
    <t>Walden University</t>
  </si>
  <si>
    <t>Westmont College</t>
  </si>
  <si>
    <t>Colorado Christian University</t>
  </si>
  <si>
    <t>Colorado College</t>
  </si>
  <si>
    <t>Colorado Mesa University</t>
  </si>
  <si>
    <t>National American University-Colorado Springs</t>
  </si>
  <si>
    <t>Eastern Connecticut State University</t>
  </si>
  <si>
    <t>Sacred Heart University</t>
  </si>
  <si>
    <t>Southern Connecticut State University</t>
  </si>
  <si>
    <t>Western Connecticut State University</t>
  </si>
  <si>
    <t>Goldey-Beacom College</t>
  </si>
  <si>
    <t>Gallaudet University</t>
  </si>
  <si>
    <t>Strayer University-District of Columbia</t>
  </si>
  <si>
    <t>Broward College</t>
  </si>
  <si>
    <t>Daytona State College</t>
  </si>
  <si>
    <t>Florida Technical College</t>
  </si>
  <si>
    <t>Indian River State College</t>
  </si>
  <si>
    <t>Miami Dade College</t>
  </si>
  <si>
    <t>Rollins College</t>
  </si>
  <si>
    <t>Santa Fe College</t>
  </si>
  <si>
    <t>Argosy University-Sarasota</t>
  </si>
  <si>
    <t>Seminole State College of Florida</t>
  </si>
  <si>
    <t>The University of Tampa</t>
  </si>
  <si>
    <t>Webber International University</t>
  </si>
  <si>
    <t>Albany State University</t>
  </si>
  <si>
    <t>Columbus State University</t>
  </si>
  <si>
    <t>Covenant College</t>
  </si>
  <si>
    <t>Fort Valley State University</t>
  </si>
  <si>
    <t>Morehouse College</t>
  </si>
  <si>
    <t>Shorter University</t>
  </si>
  <si>
    <t>Spelman College</t>
  </si>
  <si>
    <t>Valdosta State University</t>
  </si>
  <si>
    <t>University of West Georgia</t>
  </si>
  <si>
    <t>Lewis-Clark State College</t>
  </si>
  <si>
    <t>Concordia University-Chicago</t>
  </si>
  <si>
    <t>East-West University</t>
  </si>
  <si>
    <t>Eastern Illinois University</t>
  </si>
  <si>
    <t>Argosy University-Chicago</t>
  </si>
  <si>
    <t>Robert Morris University Illinois</t>
  </si>
  <si>
    <t>Saint Xavier University</t>
  </si>
  <si>
    <t>Ball State University</t>
  </si>
  <si>
    <t>Butler University</t>
  </si>
  <si>
    <t>Calumet College of Saint Joseph</t>
  </si>
  <si>
    <t>Goshen College</t>
  </si>
  <si>
    <t>Huntington University</t>
  </si>
  <si>
    <t>Indiana State University</t>
  </si>
  <si>
    <t>Indiana University-Kokomo</t>
  </si>
  <si>
    <t>Indiana University-East</t>
  </si>
  <si>
    <t>Buena Vista University</t>
  </si>
  <si>
    <t>Clarke University</t>
  </si>
  <si>
    <t>Drake University</t>
  </si>
  <si>
    <t>University of Dubuque</t>
  </si>
  <si>
    <t>Graceland University-Lamoni</t>
  </si>
  <si>
    <t>Grand View University</t>
  </si>
  <si>
    <t>Purdue University Global-Mason City</t>
  </si>
  <si>
    <t>Purdue University Global-Cedar Rapids</t>
  </si>
  <si>
    <t>Upper Iowa University</t>
  </si>
  <si>
    <t>Wartburg College</t>
  </si>
  <si>
    <t>Donnelly College</t>
  </si>
  <si>
    <t>Emporia State University</t>
  </si>
  <si>
    <t>Friends University</t>
  </si>
  <si>
    <t>Kansas Wesleyan University</t>
  </si>
  <si>
    <t>Washburn University</t>
  </si>
  <si>
    <t>Berea College</t>
  </si>
  <si>
    <t>Brescia University</t>
  </si>
  <si>
    <t>Campbellsville University</t>
  </si>
  <si>
    <t>University of the Cumberlands</t>
  </si>
  <si>
    <t>Eastern Kentucky University</t>
  </si>
  <si>
    <t>Kentucky State University</t>
  </si>
  <si>
    <t>Morehead State University</t>
  </si>
  <si>
    <t>Northern Kentucky University</t>
  </si>
  <si>
    <t>University of Pikeville</t>
  </si>
  <si>
    <t>Sullivan University</t>
  </si>
  <si>
    <t>Thomas More College</t>
  </si>
  <si>
    <t>Transylvania University</t>
  </si>
  <si>
    <t>Dillard University</t>
  </si>
  <si>
    <t>Loyola University New Orleans</t>
  </si>
  <si>
    <t>Purdue University Global-Lewiston</t>
  </si>
  <si>
    <t>University of Maine at Augusta</t>
  </si>
  <si>
    <t>University of Maine at Fort Kent</t>
  </si>
  <si>
    <t>Bowie State University</t>
  </si>
  <si>
    <t>Goucher College</t>
  </si>
  <si>
    <t>Purdue University Global-Hagerstown</t>
  </si>
  <si>
    <t>University of Maryland-University College</t>
  </si>
  <si>
    <t>Mount St. Mary's University</t>
  </si>
  <si>
    <t>Salisbury University</t>
  </si>
  <si>
    <t>St. Mary's College of Maryland</t>
  </si>
  <si>
    <t>McDaniel College</t>
  </si>
  <si>
    <t>Bay Path University</t>
  </si>
  <si>
    <t>Bay State College</t>
  </si>
  <si>
    <t>Bentley University</t>
  </si>
  <si>
    <t>Curry College</t>
  </si>
  <si>
    <t>Fisher College</t>
  </si>
  <si>
    <t>Framingham State University</t>
  </si>
  <si>
    <t>Newbury College</t>
  </si>
  <si>
    <t>Massachusetts College of Liberal Arts</t>
  </si>
  <si>
    <t>College of Our Lady of the Elms</t>
  </si>
  <si>
    <t>Simmons University</t>
  </si>
  <si>
    <t>Springfield College</t>
  </si>
  <si>
    <t>Wellesley College</t>
  </si>
  <si>
    <t>Worcester State University</t>
  </si>
  <si>
    <t>Aquinas College</t>
  </si>
  <si>
    <t>Ferris State University</t>
  </si>
  <si>
    <t>Kalamazoo College</t>
  </si>
  <si>
    <t>Marygrove College</t>
  </si>
  <si>
    <t>Northern Michigan University</t>
  </si>
  <si>
    <t>Northwood University</t>
  </si>
  <si>
    <t>Siena Heights University</t>
  </si>
  <si>
    <t>Walsh College</t>
  </si>
  <si>
    <t>Academy College</t>
  </si>
  <si>
    <t>Bethel University</t>
  </si>
  <si>
    <t>Macalester College</t>
  </si>
  <si>
    <t>Argosy University-Twin Cities</t>
  </si>
  <si>
    <t>The College of Saint Scholastica</t>
  </si>
  <si>
    <t>Alcorn State University</t>
  </si>
  <si>
    <t>Mississippi Valley State University</t>
  </si>
  <si>
    <t>University of Southern Mississippi</t>
  </si>
  <si>
    <t>Avila University</t>
  </si>
  <si>
    <t>Evangel University</t>
  </si>
  <si>
    <t>Fontbonne University</t>
  </si>
  <si>
    <t>Hannibal-LaGrange University</t>
  </si>
  <si>
    <t>Lindenwood University</t>
  </si>
  <si>
    <t>Missouri Baptist University</t>
  </si>
  <si>
    <t>Missouri Southern State University</t>
  </si>
  <si>
    <t>Missouri Western State University</t>
  </si>
  <si>
    <t>Northwest Missouri State University</t>
  </si>
  <si>
    <t>Park University</t>
  </si>
  <si>
    <t>Southeast Missouri State University</t>
  </si>
  <si>
    <t>The University of Montana</t>
  </si>
  <si>
    <t>Salish Kootenai College</t>
  </si>
  <si>
    <t>Bellevue University</t>
  </si>
  <si>
    <t>University of Nebraska at Kearney</t>
  </si>
  <si>
    <t>Purdue University Global-Lincoln</t>
  </si>
  <si>
    <t>Purdue University Global-Omaha</t>
  </si>
  <si>
    <t>Peru State College</t>
  </si>
  <si>
    <t>Wayne State College</t>
  </si>
  <si>
    <t>New England College</t>
  </si>
  <si>
    <t>Keene State College</t>
  </si>
  <si>
    <t>University of New Hampshire at Manchester</t>
  </si>
  <si>
    <t>Granite State College</t>
  </si>
  <si>
    <t>Caldwell University</t>
  </si>
  <si>
    <t>Felician University</t>
  </si>
  <si>
    <t>Fairleigh Dickinson University-Florham Campus</t>
  </si>
  <si>
    <t>New Jersey City University</t>
  </si>
  <si>
    <t>Kean University</t>
  </si>
  <si>
    <t>Montclair State University</t>
  </si>
  <si>
    <t>Ramapo College of New Jersey</t>
  </si>
  <si>
    <t>Rider University</t>
  </si>
  <si>
    <t>Rutgers University-Camden</t>
  </si>
  <si>
    <t>Rutgers University-Newark</t>
  </si>
  <si>
    <t>Saint Peter's University</t>
  </si>
  <si>
    <t>Seton Hall University</t>
  </si>
  <si>
    <t>William Paterson University of New Jersey</t>
  </si>
  <si>
    <t>Eastern New Mexico University-Main Campus</t>
  </si>
  <si>
    <t>New Mexico Highlands University</t>
  </si>
  <si>
    <t>Adelphi University</t>
  </si>
  <si>
    <t>Barnard College</t>
  </si>
  <si>
    <t>Dominican College of Blauvelt</t>
  </si>
  <si>
    <t>Fordham University</t>
  </si>
  <si>
    <t>Hamilton College</t>
  </si>
  <si>
    <t>Hartwick College</t>
  </si>
  <si>
    <t>Hobart William Smith Colleges</t>
  </si>
  <si>
    <t>Houghton College</t>
  </si>
  <si>
    <t>Le Moyne College</t>
  </si>
  <si>
    <t>Manhattanville College</t>
  </si>
  <si>
    <t>Mercy College</t>
  </si>
  <si>
    <t>Molloy College</t>
  </si>
  <si>
    <t>Monroe College</t>
  </si>
  <si>
    <t>Mount Saint Mary College</t>
  </si>
  <si>
    <t>Niagara University</t>
  </si>
  <si>
    <t>St Bonaventure University</t>
  </si>
  <si>
    <t>St Lawrence University</t>
  </si>
  <si>
    <t>St. Thomas Aquinas College</t>
  </si>
  <si>
    <t>Siena College</t>
  </si>
  <si>
    <t>Skidmore College</t>
  </si>
  <si>
    <t>Saint John Fisher College</t>
  </si>
  <si>
    <t>St John's University-New York</t>
  </si>
  <si>
    <t>SUNY College of Technology at Canton</t>
  </si>
  <si>
    <t>SUNY College of Agriculture and Technology at Cobleskill</t>
  </si>
  <si>
    <t>SUNY College at Brockport</t>
  </si>
  <si>
    <t>SUNY at Fredonia</t>
  </si>
  <si>
    <t>SUNY Oneonta</t>
  </si>
  <si>
    <t>SUNY College at Old Westbury</t>
  </si>
  <si>
    <t>SUNY College at Plattsburgh</t>
  </si>
  <si>
    <t>Utica College</t>
  </si>
  <si>
    <t>Vassar College</t>
  </si>
  <si>
    <t>Yeshiva University</t>
  </si>
  <si>
    <t>Bennett College</t>
  </si>
  <si>
    <t>Campbell University</t>
  </si>
  <si>
    <t>Catawba College</t>
  </si>
  <si>
    <t>Davidson College</t>
  </si>
  <si>
    <t>Guilford College</t>
  </si>
  <si>
    <t>Lenoir-Rhyne University</t>
  </si>
  <si>
    <t>Livingstone College</t>
  </si>
  <si>
    <t>Mars Hill University</t>
  </si>
  <si>
    <t>North Carolina Central University</t>
  </si>
  <si>
    <t>North Carolina Wesleyan College</t>
  </si>
  <si>
    <t>Pfeiffer University</t>
  </si>
  <si>
    <t>Dickinson State University</t>
  </si>
  <si>
    <t>Mayville State University</t>
  </si>
  <si>
    <t>Minot State University</t>
  </si>
  <si>
    <t>Bluffton University</t>
  </si>
  <si>
    <t>Marietta College</t>
  </si>
  <si>
    <t>Miami University-Hamilton</t>
  </si>
  <si>
    <t>Miami University-Middletown</t>
  </si>
  <si>
    <t>Oberlin College</t>
  </si>
  <si>
    <t>Otterbein University</t>
  </si>
  <si>
    <t>Tiffin University</t>
  </si>
  <si>
    <t>Southern Nazarene University</t>
  </si>
  <si>
    <t>East Central University</t>
  </si>
  <si>
    <t>Langston University</t>
  </si>
  <si>
    <t>Northwestern Oklahoma State University</t>
  </si>
  <si>
    <t>Oklahoma Panhandle State University</t>
  </si>
  <si>
    <t>Southeastern Oklahoma State University</t>
  </si>
  <si>
    <t>Southwestern Oklahoma State University</t>
  </si>
  <si>
    <t>Eastern Oregon University</t>
  </si>
  <si>
    <t>University of Oregon</t>
  </si>
  <si>
    <t>Reed College</t>
  </si>
  <si>
    <t>Pioneer Pacific College</t>
  </si>
  <si>
    <t>Southern Oregon University</t>
  </si>
  <si>
    <t>Western Oregon University</t>
  </si>
  <si>
    <t>Albright College</t>
  </si>
  <si>
    <t>DeSales University</t>
  </si>
  <si>
    <t>Arcadia University</t>
  </si>
  <si>
    <t>Cabrini University</t>
  </si>
  <si>
    <t>California University of Pennsylvania</t>
  </si>
  <si>
    <t>Chestnut Hill College</t>
  </si>
  <si>
    <t>Cheyney University of Pennsylvania</t>
  </si>
  <si>
    <t>Clarion University of Pennsylvania</t>
  </si>
  <si>
    <t>East Stroudsburg University of Pennsylvania</t>
  </si>
  <si>
    <t>Edinboro University of Pennsylvania</t>
  </si>
  <si>
    <t>Gwynedd Mercy University</t>
  </si>
  <si>
    <t>Haverford College</t>
  </si>
  <si>
    <t>Indiana University of Pennsylvania-Main Campus</t>
  </si>
  <si>
    <t>Juniata College</t>
  </si>
  <si>
    <t>Keystone College</t>
  </si>
  <si>
    <t>Kutztown University of Pennsylvania</t>
  </si>
  <si>
    <t>Lincoln University</t>
  </si>
  <si>
    <t>Lock Haven University</t>
  </si>
  <si>
    <t>Mansfield University of Pennsylvania</t>
  </si>
  <si>
    <t>Mercyhurst University</t>
  </si>
  <si>
    <t>Millersville University of Pennsylvania</t>
  </si>
  <si>
    <t>Misericordia University</t>
  </si>
  <si>
    <t>Mount Aloysius College</t>
  </si>
  <si>
    <t>Muhlenberg College</t>
  </si>
  <si>
    <t>Neumann University</t>
  </si>
  <si>
    <t>Peirce College</t>
  </si>
  <si>
    <t>University of Pittsburgh-Bradford</t>
  </si>
  <si>
    <t>University of Pittsburgh-Greensburg</t>
  </si>
  <si>
    <t>Point Park University</t>
  </si>
  <si>
    <t>Slippery Rock University of Pennsylvania</t>
  </si>
  <si>
    <t>Susquehanna University</t>
  </si>
  <si>
    <t>Washington &amp; Jefferson College</t>
  </si>
  <si>
    <t>Waynesburg University</t>
  </si>
  <si>
    <t>West Chester University of Pennsylvania</t>
  </si>
  <si>
    <t>Bryant University</t>
  </si>
  <si>
    <t>Southern Wesleyan University</t>
  </si>
  <si>
    <t>College of Charleston</t>
  </si>
  <si>
    <t>Francis Marion University</t>
  </si>
  <si>
    <t>Lander University</t>
  </si>
  <si>
    <t>Limestone College</t>
  </si>
  <si>
    <t>Coastal Carolina University</t>
  </si>
  <si>
    <t>South Carolina State University</t>
  </si>
  <si>
    <t>University of South Carolina-Upstate</t>
  </si>
  <si>
    <t>Voorhees College</t>
  </si>
  <si>
    <t>Winthrop University</t>
  </si>
  <si>
    <t>Dakota State University</t>
  </si>
  <si>
    <t>National American University-Rapid City</t>
  </si>
  <si>
    <t>Oglala Lakota College</t>
  </si>
  <si>
    <t>University of South Dakota</t>
  </si>
  <si>
    <t>Belmont University</t>
  </si>
  <si>
    <t>East Tennessee State University</t>
  </si>
  <si>
    <t>Fisk University</t>
  </si>
  <si>
    <t>King University</t>
  </si>
  <si>
    <t>Lee University</t>
  </si>
  <si>
    <t>Tennessee Wesleyan University</t>
  </si>
  <si>
    <t>Trevecca Nazarene University</t>
  </si>
  <si>
    <t>Angelo State University</t>
  </si>
  <si>
    <t>University of Houston-Downtown</t>
  </si>
  <si>
    <t>University of Houston-Victoria</t>
  </si>
  <si>
    <t>Howard Payne University</t>
  </si>
  <si>
    <t>Lubbock Christian University</t>
  </si>
  <si>
    <t>McMurry University</t>
  </si>
  <si>
    <t>Our Lady of the Lake University</t>
  </si>
  <si>
    <t>Sam Houston State University</t>
  </si>
  <si>
    <t>Southwestern University</t>
  </si>
  <si>
    <t>Stephen F Austin State University</t>
  </si>
  <si>
    <t>Sul Ross State University</t>
  </si>
  <si>
    <t>Texas Woman's University</t>
  </si>
  <si>
    <t>Trinity University</t>
  </si>
  <si>
    <t>Broadview University-West Jordan</t>
  </si>
  <si>
    <t>Northern Vermont University</t>
  </si>
  <si>
    <t>Ferrum College</t>
  </si>
  <si>
    <t>University of Lynchburg</t>
  </si>
  <si>
    <t>University of Mary Washington</t>
  </si>
  <si>
    <t>Marymount University</t>
  </si>
  <si>
    <t>Randolph-Macon College</t>
  </si>
  <si>
    <t>University of Richmond</t>
  </si>
  <si>
    <t>Southern Virginia University</t>
  </si>
  <si>
    <t>Strayer University-Virginia</t>
  </si>
  <si>
    <t>Virginia Union University</t>
  </si>
  <si>
    <t>Centralia College</t>
  </si>
  <si>
    <t>City University of Seattle</t>
  </si>
  <si>
    <t>Olympic College</t>
  </si>
  <si>
    <t>Renton Technical College</t>
  </si>
  <si>
    <t>Spokane Falls Community College</t>
  </si>
  <si>
    <t>Bluefield State College</t>
  </si>
  <si>
    <t>Fairmont State University</t>
  </si>
  <si>
    <t>Ohio Valley University</t>
  </si>
  <si>
    <t>Salem University</t>
  </si>
  <si>
    <t>Wheeling Jesuit University</t>
  </si>
  <si>
    <t>Alverno College</t>
  </si>
  <si>
    <t>Carthage College</t>
  </si>
  <si>
    <t>Edgewood College</t>
  </si>
  <si>
    <t>Lakeland University</t>
  </si>
  <si>
    <t>University of Wisconsin-Whitewater</t>
  </si>
  <si>
    <t>University of Wisconsin-Eau Claire</t>
  </si>
  <si>
    <t>University of Wisconsin-La Crosse</t>
  </si>
  <si>
    <t>University of Wisconsin-Oshkosh</t>
  </si>
  <si>
    <t>University of Wisconsin-Parkside</t>
  </si>
  <si>
    <t>University of Wisconsin-Superior</t>
  </si>
  <si>
    <t>University of Wisconsin-River Falls</t>
  </si>
  <si>
    <t>Parker University</t>
  </si>
  <si>
    <t>National American University-Albuquerque</t>
  </si>
  <si>
    <t>Purdue University Global-Davenport</t>
  </si>
  <si>
    <t>Purdue University Global-Cedar Falls</t>
  </si>
  <si>
    <t>Brandman University</t>
  </si>
  <si>
    <t>University of Advancing Technology</t>
  </si>
  <si>
    <t>Argosy University-Hawaii</t>
  </si>
  <si>
    <t>Purdue University Global-Des Moines</t>
  </si>
  <si>
    <t>University of Washington-Tacoma Campus</t>
  </si>
  <si>
    <t>Beacon College</t>
  </si>
  <si>
    <t>University of Phoenix-New Mexico</t>
  </si>
  <si>
    <t>South Texas College</t>
  </si>
  <si>
    <t>Capella University</t>
  </si>
  <si>
    <t>University of Phoenix-Hawaii</t>
  </si>
  <si>
    <t>Strayer University-Maryland</t>
  </si>
  <si>
    <t>Western Governors University</t>
  </si>
  <si>
    <t>Argosy University-Orange County</t>
  </si>
  <si>
    <t>Stratford University</t>
  </si>
  <si>
    <t>American InterContinental University-Atlanta</t>
  </si>
  <si>
    <t>National American University-Ellsworth AFB Extension</t>
  </si>
  <si>
    <t>National American University-Albuquerque West</t>
  </si>
  <si>
    <t>National American University-Brooklyn Center</t>
  </si>
  <si>
    <t>Argosy University-Dallas</t>
  </si>
  <si>
    <t>National American University-Overland Park</t>
  </si>
  <si>
    <t>Strayer University-Tennessee</t>
  </si>
  <si>
    <t>American InterContinental University</t>
  </si>
  <si>
    <t>American InterContinental University-Houston</t>
  </si>
  <si>
    <t>Harrisburg University of Science and Technology</t>
  </si>
  <si>
    <t>Georgia Gwinnett College</t>
  </si>
  <si>
    <t>Strayer University-Florida</t>
  </si>
  <si>
    <t>Strayer University-Delaware</t>
  </si>
  <si>
    <t>Strayer University-Alabama</t>
  </si>
  <si>
    <t>Columbia Southern University</t>
  </si>
  <si>
    <t>University of South Florida-Sarasota-Manatee</t>
  </si>
  <si>
    <t>National American University-Wichita</t>
  </si>
  <si>
    <t>Argosy University-Phoenix Online Division</t>
  </si>
  <si>
    <t>Polytechnic University of Puerto Rico-Miami</t>
  </si>
  <si>
    <t>Strayer University-West Virginia</t>
  </si>
  <si>
    <t>Strayer University-Georgia</t>
  </si>
  <si>
    <t>Strayer University-South Carolina</t>
  </si>
  <si>
    <t>Strayer University-Texas</t>
  </si>
  <si>
    <t>Strayer University-Global Region</t>
  </si>
  <si>
    <t>American Sentinel University</t>
  </si>
  <si>
    <t>National American University-Tulsa</t>
  </si>
  <si>
    <t>National American University-Lee's Summit</t>
  </si>
  <si>
    <t>National American University-Colorado Springs South</t>
  </si>
  <si>
    <t>Colorado State University-Global Campus</t>
  </si>
  <si>
    <t>National American University-Burnsville</t>
  </si>
  <si>
    <t>National American University-Mesquite</t>
  </si>
  <si>
    <t>Augusta University</t>
  </si>
  <si>
    <t>Middle Georgia State University</t>
  </si>
  <si>
    <t>National American University-Lewisville</t>
  </si>
  <si>
    <t>National American University-Georgetown</t>
  </si>
  <si>
    <t>University of North Georgia</t>
  </si>
  <si>
    <t>Northeastern University Lifelong Learning Network</t>
  </si>
  <si>
    <t>Texas A &amp; M University-Central Texas</t>
  </si>
  <si>
    <t>IGlobal University</t>
  </si>
  <si>
    <t>University of Florida-Online</t>
  </si>
  <si>
    <t>University of Phoenix-Arizona</t>
  </si>
  <si>
    <t>University of Phoenix-California</t>
  </si>
  <si>
    <t>University of Phoenix-Colorado</t>
  </si>
  <si>
    <t>University of Phoenix-Florida</t>
  </si>
  <si>
    <t>University of Phoenix-Nevada</t>
  </si>
  <si>
    <t>University of Phoenix-Texas</t>
  </si>
  <si>
    <t>University of North Texas at Dallas</t>
  </si>
  <si>
    <t>Husson University</t>
  </si>
  <si>
    <t>University of the People</t>
  </si>
  <si>
    <t>Purdue University Global-Indianapolis</t>
  </si>
  <si>
    <t>Purdue University Global-Milwaukee</t>
  </si>
  <si>
    <t>Purdue University Global-St. Louis</t>
  </si>
  <si>
    <t>Pepperdine University</t>
  </si>
  <si>
    <t>Charter Oak State College</t>
  </si>
  <si>
    <t>Wilmington University</t>
  </si>
  <si>
    <t>Florida State College at Jacksonville</t>
  </si>
  <si>
    <t>Gulf Coast State College</t>
  </si>
  <si>
    <t>State College of Florida-Manatee-Sarasota</t>
  </si>
  <si>
    <t>Palm Beach State College</t>
  </si>
  <si>
    <t>St Petersburg College</t>
  </si>
  <si>
    <t>Life University</t>
  </si>
  <si>
    <t>Herzing University-Atlanta</t>
  </si>
  <si>
    <t>Cleary University</t>
  </si>
  <si>
    <t>Crown College</t>
  </si>
  <si>
    <t>Great Basin College</t>
  </si>
  <si>
    <t>Berkeley College-Woodland Park</t>
  </si>
  <si>
    <t>Berkeley College-New York</t>
  </si>
  <si>
    <t>CUNY John Jay College of Criminal Justice</t>
  </si>
  <si>
    <t>Hilbert College</t>
  </si>
  <si>
    <t>St Francis College</t>
  </si>
  <si>
    <t>SUNY College of Technology at Alfred</t>
  </si>
  <si>
    <t>SUNY Morrisville</t>
  </si>
  <si>
    <t>Excelsior College</t>
  </si>
  <si>
    <t>Montreat College</t>
  </si>
  <si>
    <t>Oklahoma State University Institute of Technology</t>
  </si>
  <si>
    <t>Pennsylvania State University-Penn State Beaver</t>
  </si>
  <si>
    <t>New England Institute of Technology</t>
  </si>
  <si>
    <t>Fountainhead College of Technology</t>
  </si>
  <si>
    <t>Hallmark University</t>
  </si>
  <si>
    <t>Schreiner University</t>
  </si>
  <si>
    <t>American National University</t>
  </si>
  <si>
    <t>Columbia Basin College</t>
  </si>
  <si>
    <t>Green River College</t>
  </si>
  <si>
    <t>Highline College</t>
  </si>
  <si>
    <t>Seattle Central College</t>
  </si>
  <si>
    <t>Yakima Valley College</t>
  </si>
  <si>
    <t>Herzing University-Madison</t>
  </si>
  <si>
    <t>ECPI University</t>
  </si>
  <si>
    <t>Pennsylvania College of Technology</t>
  </si>
  <si>
    <t>Hodges University</t>
  </si>
  <si>
    <t>University of the Potomac-Washington DC Campus</t>
  </si>
  <si>
    <t>Herzing University-Winter Park</t>
  </si>
  <si>
    <t>Mt Sierra College</t>
  </si>
  <si>
    <t>Herzing University-Kenner</t>
  </si>
  <si>
    <t>University of Phoenix-Maryland</t>
  </si>
  <si>
    <t>Vatterott College-Sunset Hills</t>
  </si>
  <si>
    <t>University of Phoenix-Massachusetts</t>
  </si>
  <si>
    <t>University of Phoenix-Illinois</t>
  </si>
  <si>
    <t>University of Phoenix-New Jersey</t>
  </si>
  <si>
    <t>Neumont College of Computer Science</t>
  </si>
  <si>
    <t>University of Phoenix-Washington DC</t>
  </si>
  <si>
    <t>Herzing University-Kenosha</t>
  </si>
  <si>
    <t>National American University-Centennial</t>
  </si>
  <si>
    <t>Rasmussen College-Kansas</t>
  </si>
  <si>
    <t>University of Phoenix-Georgia</t>
  </si>
  <si>
    <t>University of Phoenix-Tennessee</t>
  </si>
  <si>
    <t>University of Phoenix-Virginia</t>
  </si>
  <si>
    <t>California Intercontinental University</t>
  </si>
  <si>
    <t>Computer/Information Technology Administration and Management</t>
  </si>
  <si>
    <t>Information Science/Studies</t>
  </si>
  <si>
    <t>Computer Systems Analysis</t>
  </si>
  <si>
    <t>Computer Software and Media Applications</t>
  </si>
  <si>
    <t>Computer Systems Networking and Telecommunications</t>
  </si>
  <si>
    <t>Academy of Art University</t>
  </si>
  <si>
    <t>Cogswell College</t>
  </si>
  <si>
    <t>Argosy University-The Art Institute of California-San Diego</t>
  </si>
  <si>
    <t>Western State Colorado University</t>
  </si>
  <si>
    <t>Columbia College Chicago</t>
  </si>
  <si>
    <t>Indiana Wesleyan University-Marion</t>
  </si>
  <si>
    <t>Morningside College</t>
  </si>
  <si>
    <t>Herzing University-Minneapolis</t>
  </si>
  <si>
    <t>Missouri Valley College</t>
  </si>
  <si>
    <t>The Art Institute of Las Vegas</t>
  </si>
  <si>
    <t>Farmingdale State College</t>
  </si>
  <si>
    <t>Johnson &amp; Wales University-Providence</t>
  </si>
  <si>
    <t>Hardin-Simmons University</t>
  </si>
  <si>
    <t>The Art Institute of Seattle</t>
  </si>
  <si>
    <t>North Seattle College</t>
  </si>
  <si>
    <t>University of Phoenix-Utah</t>
  </si>
  <si>
    <t>Argosy University-The Art Institute of California-Hollywood</t>
  </si>
  <si>
    <t>DigiPen Institute of Technology</t>
  </si>
  <si>
    <t>Herzing University-Toledo</t>
  </si>
  <si>
    <t>American Business and Technology University</t>
  </si>
  <si>
    <t>University of Phoenix-Michigan</t>
  </si>
  <si>
    <t>University of Phoenix-Missouri</t>
  </si>
  <si>
    <t>University of Phoenix-Pennsylvania</t>
  </si>
  <si>
    <t>South University-Montgomery</t>
  </si>
  <si>
    <t>Ottawa University-Phoenix</t>
  </si>
  <si>
    <t>Colorado State University-Pueblo</t>
  </si>
  <si>
    <t>Eastern Florida State College</t>
  </si>
  <si>
    <t>South University-West Palm Beach</t>
  </si>
  <si>
    <t>South University-Savannah</t>
  </si>
  <si>
    <t>Savannah State University</t>
  </si>
  <si>
    <t>Midstate College</t>
  </si>
  <si>
    <t>Dordt College</t>
  </si>
  <si>
    <t>Newman University</t>
  </si>
  <si>
    <t>Ottawa University-Kansas City</t>
  </si>
  <si>
    <t>Northwestern State University of Louisiana</t>
  </si>
  <si>
    <t>Southern University at New Orleans</t>
  </si>
  <si>
    <t>University of Baltimore</t>
  </si>
  <si>
    <t>Stevenson University</t>
  </si>
  <si>
    <t>Stockton University</t>
  </si>
  <si>
    <t>CUNY Bernard M Baruch College</t>
  </si>
  <si>
    <t>CUNY Graduate School and University Center</t>
  </si>
  <si>
    <t>CUNY New York City College of Technology</t>
  </si>
  <si>
    <t>The Sage Colleges</t>
  </si>
  <si>
    <t>SUNY Buffalo State</t>
  </si>
  <si>
    <t>University of Mount Olive</t>
  </si>
  <si>
    <t>Pennsylvania State University-Penn State New Kensington</t>
  </si>
  <si>
    <t>Pennsylvania State University-Penn State Wilkes-Barre</t>
  </si>
  <si>
    <t>Pennsylvania State University-Penn State Scranton</t>
  </si>
  <si>
    <t>Pennsylvania State University-Penn State Lehigh Valley</t>
  </si>
  <si>
    <t>Pennsylvania State University-Penn State Brandywine</t>
  </si>
  <si>
    <t>Pennsylvania State University-Penn State DuBois</t>
  </si>
  <si>
    <t>Pennsylvania State University-Penn State Hazleton</t>
  </si>
  <si>
    <t>Pennsylvania State University-Penn State Greater Allegheny</t>
  </si>
  <si>
    <t>Pennsylvania State University-Penn State Mont Alto</t>
  </si>
  <si>
    <t>Pennsylvania State University-Penn State Abington</t>
  </si>
  <si>
    <t>Pennsylvania State University-Penn State Schuylkill</t>
  </si>
  <si>
    <t>Pennsylvania State University-Penn State York</t>
  </si>
  <si>
    <t>Robert Morris University</t>
  </si>
  <si>
    <t>Thomas Jefferson University</t>
  </si>
  <si>
    <t>Averett University</t>
  </si>
  <si>
    <t>Concord University</t>
  </si>
  <si>
    <t>Silver Lake College of the Holy Family</t>
  </si>
  <si>
    <t>South University-Columbia</t>
  </si>
  <si>
    <t>Strayer University-Pennsylvania</t>
  </si>
  <si>
    <t>South University-Tampa</t>
  </si>
  <si>
    <t>Strayer University-North Carolina</t>
  </si>
  <si>
    <t>Strayer University-New Jersey</t>
  </si>
  <si>
    <t>Strayer University-Arkansas</t>
  </si>
  <si>
    <t>South Universityâ€“Richmond</t>
  </si>
  <si>
    <t>South Universityâ€“Virginia Beach</t>
  </si>
  <si>
    <t>South Universityâ€“Savannah Online</t>
  </si>
  <si>
    <t>South University-Austin</t>
  </si>
  <si>
    <t>South University-Cleveland</t>
  </si>
  <si>
    <t>Elizabethtown College School of Continuing and Professional Studies</t>
  </si>
  <si>
    <t>Florida Institute of Technology-Online</t>
  </si>
  <si>
    <t>University of Wisconsin-Milwaukee Flex</t>
  </si>
  <si>
    <t>Pittsburg State University</t>
  </si>
  <si>
    <t>Castleton University</t>
  </si>
  <si>
    <t>DeVry College of New York</t>
  </si>
  <si>
    <t>DeVry University-Arizona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</si>
  <si>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</si>
  <si>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</si>
  <si>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</si>
  <si>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</si>
  <si>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</si>
  <si>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University-Indiana</t>
  </si>
  <si>
    <t>DeVry University-Missouri</t>
  </si>
  <si>
    <t>DeVry University-Nevada</t>
  </si>
  <si>
    <t>DeVry University-New Jersey</t>
  </si>
  <si>
    <t>DeVry University-North Carolina</t>
  </si>
  <si>
    <t>DeVry University-Ohio</t>
  </si>
  <si>
    <t>DeVry University-Pennsylvania</t>
  </si>
  <si>
    <t>DeVry University-Tennessee</t>
  </si>
  <si>
    <t>DeVry University-Texas</t>
  </si>
  <si>
    <t>DeVry University-Virginia</t>
  </si>
  <si>
    <t>Art Center College of Design</t>
  </si>
  <si>
    <t>Argosy University-The Art Institute of California-San Francisco</t>
  </si>
  <si>
    <t>Santa Clara University</t>
  </si>
  <si>
    <t>The Art Institute of Colorado</t>
  </si>
  <si>
    <t>Rocky Mountain College of Art and Design</t>
  </si>
  <si>
    <t>The Art Institute of Fort Lauderdale</t>
  </si>
  <si>
    <t>AI Miami International University of Art and Design</t>
  </si>
  <si>
    <t>The Art Institute of Atlanta</t>
  </si>
  <si>
    <t>Emmanuel College</t>
  </si>
  <si>
    <t>American Academy of Art</t>
  </si>
  <si>
    <t>Grace College and Theological Seminary</t>
  </si>
  <si>
    <t>Berklee College of Music</t>
  </si>
  <si>
    <t>William Jewell College</t>
  </si>
  <si>
    <t>The New School</t>
  </si>
  <si>
    <t>School of Visual Arts</t>
  </si>
  <si>
    <t>The Art Institute of Charlotte</t>
  </si>
  <si>
    <t>Rogers State University</t>
  </si>
  <si>
    <t>The Art Institute of Portland</t>
  </si>
  <si>
    <t>The Art Institute of Philadelphia</t>
  </si>
  <si>
    <t>The Art Institute of Pittsburgh</t>
  </si>
  <si>
    <t>The Art Institute of Houston</t>
  </si>
  <si>
    <t>Miami International University of Art &amp; Design-Art Institute Dallas</t>
  </si>
  <si>
    <t>Bellevue College</t>
  </si>
  <si>
    <t>Living Arts College</t>
  </si>
  <si>
    <t>The Illinois Institute of Art-Schaumburg</t>
  </si>
  <si>
    <t>The Art Institute of Phoenix</t>
  </si>
  <si>
    <t>The Art Institute of Washington</t>
  </si>
  <si>
    <t>Argosy University-The Art Institute of California-Orange County</t>
  </si>
  <si>
    <t>SAE Expression College</t>
  </si>
  <si>
    <t>The Art Institute of Indianapolis</t>
  </si>
  <si>
    <t>Argosy University-The Art Institute of California-Inland Empire</t>
  </si>
  <si>
    <t>The Art Institute of Tennessee-Nashville</t>
  </si>
  <si>
    <t>The Art Institute of Charleston</t>
  </si>
  <si>
    <t>Argosy University-The Art Institute of California-Sacramento</t>
  </si>
  <si>
    <t>The Art Institute of Pittsburgh-Online Division</t>
  </si>
  <si>
    <t>The Art Institute of Austin</t>
  </si>
  <si>
    <t>The Art Institute of Raleigh-Durham</t>
  </si>
  <si>
    <t>The Art Institute of Virginia Beach</t>
  </si>
  <si>
    <t>The Art Institute of San Antonio</t>
  </si>
  <si>
    <t>Independence University</t>
  </si>
  <si>
    <t>Florida Polytechnic University</t>
  </si>
  <si>
    <t>Miles College</t>
  </si>
  <si>
    <t>Merrimack College</t>
  </si>
  <si>
    <t>Southern Technical College</t>
  </si>
  <si>
    <t>Arizona State University-West</t>
  </si>
  <si>
    <t>Indiana Institute of Technology-College of Professions Studies</t>
  </si>
  <si>
    <t>institution_name</t>
  </si>
  <si>
    <t>total</t>
  </si>
  <si>
    <t>men</t>
  </si>
  <si>
    <t>percent_men</t>
  </si>
  <si>
    <t>women</t>
  </si>
  <si>
    <t>percent_women</t>
  </si>
  <si>
    <t>alaskan_or_native</t>
  </si>
  <si>
    <t>percent_native</t>
  </si>
  <si>
    <t>asian_american</t>
  </si>
  <si>
    <t>percent_asian_american</t>
  </si>
  <si>
    <t>african_amercian</t>
  </si>
  <si>
    <t>percent_african_amercian</t>
  </si>
  <si>
    <t>hispanic_american</t>
  </si>
  <si>
    <t>percent_hispanic</t>
  </si>
  <si>
    <t>hawaiian_or_islander</t>
  </si>
  <si>
    <t>percent_hawaiin_or_islander</t>
  </si>
  <si>
    <t>white</t>
  </si>
  <si>
    <t>percent_white</t>
  </si>
  <si>
    <t>muti_racial</t>
  </si>
  <si>
    <t>percent_multi_racial</t>
  </si>
  <si>
    <t>international</t>
  </si>
  <si>
    <t>percent_international</t>
  </si>
  <si>
    <t>percent_minorites</t>
  </si>
  <si>
    <t>percent_underrepresented_minorites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</si>
</sst>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9">
    <font>
      <sz val="11"/>
      <color theme="1"/>
      <name val="Calibri"/>
      <family val="2"/>
      <scheme val="minor"/>
    </font>
    <font>
      <sz val="10"/>
      <color rgb="FF005380"/>
      <name val="Futura Bk BT"/>
      <family val="2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1"/>
      <color theme="0"/>
      <name val="Arial"/>
      <family val="2"/>
    </font>
    <font>
      <b/>
      <sz val="16"/>
      <color rgb="FFE34A3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5558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6">
    <xf numFmtId="0" fontId="0" fillId="0" borderId="0" xfId="0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/>
    </xf>
    <xf numFmtId="164" fontId="7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164" fontId="4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3" fontId="5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3" fontId="5" fillId="4" borderId="0" xfId="0" applyNumberFormat="1" applyFont="1" applyFill="1" applyAlignment="1">
      <alignment vertical="center"/>
    </xf>
    <xf numFmtId="164" fontId="5" fillId="4" borderId="0" xfId="0" applyNumberFormat="1" applyFont="1" applyFill="1" applyAlignment="1">
      <alignment vertical="center"/>
    </xf>
    <xf numFmtId="165" fontId="5" fillId="2" borderId="0" xfId="2" applyNumberFormat="1" applyFont="1" applyFill="1" applyAlignment="1">
      <alignment horizontal="left" vertical="center" wrapText="1"/>
    </xf>
    <xf numFmtId="165" fontId="5" fillId="4" borderId="0" xfId="2" applyNumberFormat="1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left" vertical="center" wrapText="1"/>
    </xf>
    <xf numFmtId="165" fontId="5" fillId="4" borderId="0" xfId="0" applyNumberFormat="1" applyFont="1" applyFill="1" applyAlignment="1">
      <alignment horizontal="left" vertical="center" wrapText="1"/>
    </xf>
    <xf numFmtId="0" fontId="6" fillId="2" borderId="0" xfId="1" applyFont="1" applyFill="1" applyAlignment="1" applyProtection="1">
      <alignment horizontal="righ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_ComputerScience_Bach" xfId="2" xr:uid="{5551FB08-CBFC-49CD-B38F-5320810263C9}"/>
  </cellStyles>
  <dxfs count="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"/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164" formatCode="0.0%"/>
      <fill>
        <patternFill patternType="solid">
          <fgColor indexed="64"/>
          <bgColor rgb="FF05558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"/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164" formatCode="0.0%"/>
      <fill>
        <patternFill patternType="solid">
          <fgColor indexed="64"/>
          <bgColor rgb="FF05558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"/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164" formatCode="0.0%"/>
      <fill>
        <patternFill patternType="solid">
          <fgColor indexed="64"/>
          <bgColor rgb="FF05558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"/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164" formatCode="0.0%"/>
      <fill>
        <patternFill patternType="solid">
          <fgColor indexed="64"/>
          <bgColor rgb="FF05558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"/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164" formatCode="0.0%"/>
      <fill>
        <patternFill patternType="solid">
          <fgColor indexed="64"/>
          <bgColor rgb="FF05558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left style="thin">
          <color indexed="2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5" formatCode="&quot;$&quot;#,##0"/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164" formatCode="0.0%"/>
      <fill>
        <patternFill patternType="solid">
          <fgColor indexed="64"/>
          <bgColor rgb="FF05558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Bk B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%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164" formatCode="0.0%"/>
      <fill>
        <patternFill patternType="solid">
          <fgColor indexed="64"/>
          <bgColor rgb="FF055580"/>
        </patternFill>
      </fill>
      <alignment horizontal="right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E34A3A"/>
      <color rgb="FF055580"/>
      <color rgb="FFE27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165100</xdr:rowOff>
    </xdr:from>
    <xdr:to>
      <xdr:col>0</xdr:col>
      <xdr:colOff>1083617</xdr:colOff>
      <xdr:row>3</xdr:row>
      <xdr:rowOff>122315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C978A-766A-A24A-A7FE-B235F8A60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65100"/>
          <a:ext cx="956617" cy="719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152400</xdr:rowOff>
    </xdr:from>
    <xdr:to>
      <xdr:col>0</xdr:col>
      <xdr:colOff>1083617</xdr:colOff>
      <xdr:row>3</xdr:row>
      <xdr:rowOff>109615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328FB0-300B-A945-B461-3CD407F0F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52400"/>
          <a:ext cx="956617" cy="719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171979</xdr:rowOff>
    </xdr:from>
    <xdr:to>
      <xdr:col>0</xdr:col>
      <xdr:colOff>1115367</xdr:colOff>
      <xdr:row>3</xdr:row>
      <xdr:rowOff>145693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1C372D-6FA8-7847-93FA-DF8A58898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71979"/>
          <a:ext cx="956617" cy="7277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177800</xdr:rowOff>
    </xdr:from>
    <xdr:to>
      <xdr:col>0</xdr:col>
      <xdr:colOff>1109017</xdr:colOff>
      <xdr:row>3</xdr:row>
      <xdr:rowOff>143577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1BB09C-8EDB-9045-93EB-018CE633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7800"/>
          <a:ext cx="956617" cy="7277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165100</xdr:rowOff>
    </xdr:from>
    <xdr:to>
      <xdr:col>0</xdr:col>
      <xdr:colOff>1109017</xdr:colOff>
      <xdr:row>3</xdr:row>
      <xdr:rowOff>130877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4B3F52-D3F2-5B4D-A3E6-9FD66E323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65100"/>
          <a:ext cx="956617" cy="7277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139700</xdr:rowOff>
    </xdr:from>
    <xdr:to>
      <xdr:col>0</xdr:col>
      <xdr:colOff>1134417</xdr:colOff>
      <xdr:row>3</xdr:row>
      <xdr:rowOff>105477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FC38FB-4E0A-464A-9B16-0AD98C807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139700"/>
          <a:ext cx="956617" cy="7277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2961FE-162B-43AE-83A1-5BAF6B65C88A}" name="Table32356789101112132343210111213610" displayName="Table32356789101112132343210111213610" ref="A1:Y1396" totalsRowShown="0" headerRowDxfId="377" dataDxfId="376" tableBorderDxfId="375">
  <autoFilter ref="A1:Y1396" xr:uid="{24A0283F-0BB3-4E8F-9D01-CFEF4249BC12}"/>
  <sortState xmlns:xlrd2="http://schemas.microsoft.com/office/spreadsheetml/2017/richdata2" ref="A2:Y1396">
    <sortCondition descending="1" ref="C1:C1396"/>
  </sortState>
  <tableColumns count="25">
    <tableColumn id="1" xr3:uid="{7C2147FB-E3C3-4DBE-ACD3-ECDE58FDB791}" name="unitid" dataDxfId="374" totalsRowDxfId="373"/>
    <tableColumn id="2" xr3:uid="{20F42BD4-6C0E-4C48-A52F-41419AC2EB32}" name="institution_name" dataDxfId="372" totalsRowDxfId="371"/>
    <tableColumn id="3" xr3:uid="{C325DBCB-8A71-401E-9BCB-7C5C43F78C56}" name="total" dataDxfId="370" totalsRowDxfId="369"/>
    <tableColumn id="4" xr3:uid="{32D77303-86F4-4103-BA44-C6DE46E7F98E}" name="men" dataDxfId="368" totalsRowDxfId="367"/>
    <tableColumn id="15" xr3:uid="{0A8338FE-BC85-4EFF-B38C-7DCA10DE3EFD}" name="percent_men" dataDxfId="366" totalsRowDxfId="365">
      <calculatedColumnFormula>Table32356789101112132343210111213610[[#This Row],[men]]/Table32356789101112132343210111213610[[#This Row],[total]]</calculatedColumnFormula>
    </tableColumn>
    <tableColumn id="5" xr3:uid="{8CCC66D7-4CF9-440C-8756-02749180E53E}" name="women" dataDxfId="364" totalsRowDxfId="363"/>
    <tableColumn id="16" xr3:uid="{A95837B2-59E1-460B-B351-8B3E82494CED}" name="percent_women" dataDxfId="362" totalsRowDxfId="361">
      <calculatedColumnFormula>Table32356789101112132343210111213610[[#This Row],[women]]/Table32356789101112132343210111213610[[#This Row],[total]]</calculatedColumnFormula>
    </tableColumn>
    <tableColumn id="6" xr3:uid="{17C37E32-C543-4BCD-853F-B0244ADADB88}" name="alaskan_or_native" dataDxfId="360" totalsRowDxfId="359"/>
    <tableColumn id="17" xr3:uid="{FB29D498-34EA-4A38-9182-4E4DA6009D98}" name="percent_native" dataDxfId="358" totalsRowDxfId="357">
      <calculatedColumnFormula>Table32356789101112132343210111213610[[#This Row],[alaskan_or_native]]/Table32356789101112132343210111213610[[#This Row],[total]]</calculatedColumnFormula>
    </tableColumn>
    <tableColumn id="7" xr3:uid="{4AD971DD-2329-4CFA-912C-E5BBD6146C7A}" name="asian_american" dataDxfId="356" totalsRowDxfId="355"/>
    <tableColumn id="18" xr3:uid="{F4C07176-21E2-4F09-91EB-5C6270055200}" name="percent_asian_american" dataDxfId="354" totalsRowDxfId="353">
      <calculatedColumnFormula>Table32356789101112132343210111213610[[#This Row],[asian_american]]/Table32356789101112132343210111213610[[#This Row],[total]]</calculatedColumnFormula>
    </tableColumn>
    <tableColumn id="8" xr3:uid="{9434F4E3-0F74-4E96-8A6D-C91C50D29E3E}" name="african_amercian" dataDxfId="352" totalsRowDxfId="351"/>
    <tableColumn id="19" xr3:uid="{A6168B0A-3008-49AE-9846-E6F881B46596}" name="percent_african_amercian" dataDxfId="350" totalsRowDxfId="349">
      <calculatedColumnFormula>Table32356789101112132343210111213610[[#This Row],[african_amercian]]/Table32356789101112132343210111213610[[#This Row],[total]]</calculatedColumnFormula>
    </tableColumn>
    <tableColumn id="9" xr3:uid="{F489FCA0-24D9-4BF0-9502-66F306F2336C}" name="hispanic_american" dataDxfId="348" totalsRowDxfId="347"/>
    <tableColumn id="20" xr3:uid="{3446FA82-288D-4BC0-BD68-7A3CB25B7E1B}" name="percent_hispanic" dataDxfId="346" totalsRowDxfId="345">
      <calculatedColumnFormula>Table32356789101112132343210111213610[[#This Row],[hispanic_american]]/Table32356789101112132343210111213610[[#This Row],[total]]</calculatedColumnFormula>
    </tableColumn>
    <tableColumn id="12" xr3:uid="{0569E272-8079-4F3C-8582-09073166527F}" name="hawaiian_or_islander" dataDxfId="344" totalsRowDxfId="343"/>
    <tableColumn id="21" xr3:uid="{54E584C9-A3EA-40CA-AE88-7C506B8F9BB1}" name="percent_hawaiin_or_islander" dataDxfId="342" totalsRowDxfId="341">
      <calculatedColumnFormula>Table32356789101112132343210111213610[[#This Row],[hawaiian_or_islander]]/Table32356789101112132343210111213610[[#This Row],[total]]</calculatedColumnFormula>
    </tableColumn>
    <tableColumn id="10" xr3:uid="{51F35593-5B10-4C63-8D3B-B1BF000D44CB}" name="white" dataDxfId="340" totalsRowDxfId="339"/>
    <tableColumn id="22" xr3:uid="{349903C2-824C-495A-AC6A-95EEECE3E114}" name="percent_white" dataDxfId="338" totalsRowDxfId="337">
      <calculatedColumnFormula>Table32356789101112132343210111213610[[#This Row],[white]]/Table32356789101112132343210111213610[[#This Row],[total]]</calculatedColumnFormula>
    </tableColumn>
    <tableColumn id="13" xr3:uid="{3C0AECD1-6AA9-4C48-9E08-57C1F63FBCEB}" name="muti_racial" dataDxfId="336" totalsRowDxfId="335"/>
    <tableColumn id="23" xr3:uid="{7EF26384-AE12-4700-A142-B7EA5007D087}" name="percent_multi_racial" dataDxfId="334" totalsRowDxfId="333">
      <calculatedColumnFormula>Table32356789101112132343210111213610[[#This Row],[muti_racial]]/Table32356789101112132343210111213610[[#This Row],[total]]</calculatedColumnFormula>
    </tableColumn>
    <tableColumn id="27" xr3:uid="{E87FB40D-CF64-4E1D-A5CF-D884C57134AF}" name="international" dataDxfId="332" totalsRowDxfId="331"/>
    <tableColumn id="26" xr3:uid="{801D4E2A-8C8D-4813-A692-783C0409AAFF}" name="percent_international" dataDxfId="330" totalsRowDxfId="329">
      <calculatedColumnFormula>Table32356789101112132343210111213610[[#This Row],[international]]/Table32356789101112132343210111213610[[#This Row],[total]]</calculatedColumnFormula>
    </tableColumn>
    <tableColumn id="25" xr3:uid="{69F7C52D-3383-4007-BFE9-F12F1B2AF655}" name="percent_minorites" dataDxfId="328" totalsRowDxfId="327">
      <calculatedColumnFormula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calculatedColumnFormula>
    </tableColumn>
    <tableColumn id="24" xr3:uid="{2F629253-D750-4CE8-91A3-6E17713F57E3}" name="percent_underrepresented_minorites" dataDxfId="326" totalsRowDxfId="325">
      <calculatedColumnFormula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7E28B7-37A0-471E-99C8-71E3E9F98683}" name="Table32356789101112132343210111213" displayName="Table32356789101112132343210111213" ref="A5:Z607" totalsRowShown="0" headerRowDxfId="324" dataDxfId="323" tableBorderDxfId="322">
  <autoFilter ref="A5:Z607" xr:uid="{421BDF90-12AA-4897-9A6A-040F578EF84F}"/>
  <sortState xmlns:xlrd2="http://schemas.microsoft.com/office/spreadsheetml/2017/richdata2" ref="A6:Z607">
    <sortCondition descending="1" ref="D5:D607"/>
  </sortState>
  <tableColumns count="26">
    <tableColumn id="1" xr3:uid="{F0780310-F530-4077-A0EA-941655C2479B}" name="unitid" dataDxfId="321" totalsRowDxfId="320"/>
    <tableColumn id="2" xr3:uid="{85BB0C9E-E6C1-4C8C-9D4F-15C081CC3B29}" name="Institution Name" dataDxfId="319" totalsRowDxfId="318"/>
    <tableColumn id="11" xr3:uid="{ED90BC4F-1814-47A9-AFBB-4B1534BEC218}" name="Median Salary" dataDxfId="317" totalsRowDxfId="316"/>
    <tableColumn id="3" xr3:uid="{6E580428-57E8-41A9-B161-C275A485ACBD}" name="Total" dataDxfId="315" totalsRowDxfId="314"/>
    <tableColumn id="4" xr3:uid="{1B4CF375-1302-4519-9D37-570E2364AE54}" name="Men" dataDxfId="313" totalsRowDxfId="312"/>
    <tableColumn id="15" xr3:uid="{F3239DC3-8B5A-4E6C-A53E-422ECC932F4C}" name="Total % Men" dataDxfId="311" totalsRowDxfId="310">
      <calculatedColumnFormula>Table32356789101112132343210111213[[#This Row],[Men]]/Table32356789101112132343210111213[[#This Row],[Total]]</calculatedColumnFormula>
    </tableColumn>
    <tableColumn id="5" xr3:uid="{08AF0E91-2F8E-45F2-97E8-6D6B6F799C42}" name="Women" dataDxfId="309" totalsRowDxfId="308"/>
    <tableColumn id="16" xr3:uid="{2654363C-DA8A-4408-901F-B2B3B3CF09A3}" name="Total % Women" dataDxfId="307" totalsRowDxfId="306">
      <calculatedColumnFormula>Table32356789101112132343210111213[[#This Row],[Women]]/Table32356789101112132343210111213[[#This Row],[Total]]</calculatedColumnFormula>
    </tableColumn>
    <tableColumn id="6" xr3:uid="{488463F9-A6E8-42D8-8376-BD9F1793DE57}" name="Alaskan Native or Native American" dataDxfId="305" totalsRowDxfId="304"/>
    <tableColumn id="17" xr3:uid="{9E0F758A-2356-42D0-87B9-5FAF5CE100A5}" name="Total % Alaskan Native or Native American" dataDxfId="303" totalsRowDxfId="302">
      <calculatedColumnFormula>Table32356789101112132343210111213[[#This Row],[Alaskan Native or Native American]]/Table32356789101112132343210111213[[#This Row],[Total]]</calculatedColumnFormula>
    </tableColumn>
    <tableColumn id="7" xr3:uid="{D8866CA3-D307-4729-AD53-02049C193664}" name="Asian American" dataDxfId="301" totalsRowDxfId="300"/>
    <tableColumn id="18" xr3:uid="{F32593DB-89DC-4DD8-9DE0-C1D3B89DE5DB}" name="Total % Asian American" dataDxfId="299" totalsRowDxfId="298">
      <calculatedColumnFormula>Table32356789101112132343210111213[[#This Row],[Asian American]]/Table32356789101112132343210111213[[#This Row],[Total]]</calculatedColumnFormula>
    </tableColumn>
    <tableColumn id="8" xr3:uid="{C7C20DED-A6EE-4FCA-A10F-4069BB9CDF42}" name="African American" dataDxfId="297" totalsRowDxfId="296"/>
    <tableColumn id="19" xr3:uid="{E5726A1C-3659-4DE8-9572-AFF2F828A155}" name="Total % African American" dataDxfId="295" totalsRowDxfId="294">
      <calculatedColumnFormula>Table32356789101112132343210111213[[#This Row],[African American]]/Table32356789101112132343210111213[[#This Row],[Total]]</calculatedColumnFormula>
    </tableColumn>
    <tableColumn id="9" xr3:uid="{91F5179C-B3F4-474C-B4F1-B7CE5024DFC5}" name="Hispanic American" dataDxfId="293" totalsRowDxfId="292"/>
    <tableColumn id="20" xr3:uid="{556CBB4D-A6F9-49E0-B5B3-E533814A5185}" name="Total % Hispanic American" dataDxfId="291" totalsRowDxfId="290">
      <calculatedColumnFormula>Table32356789101112132343210111213[[#This Row],[Hispanic American]]/Table32356789101112132343210111213[[#This Row],[Total]]</calculatedColumnFormula>
    </tableColumn>
    <tableColumn id="12" xr3:uid="{8853EC4E-2EA9-47C6-B953-CE642532746F}" name="Hawaiian or Pacific Islander" dataDxfId="289" totalsRowDxfId="288"/>
    <tableColumn id="21" xr3:uid="{A72ECAF8-0597-40F9-BA8F-8F79B1895051}" name="Total % Hawaiian or Pacific Islander" dataDxfId="287" totalsRowDxfId="286">
      <calculatedColumnFormula>Table32356789101112132343210111213[[#This Row],[Hawaiian or Pacific Islander]]/Table32356789101112132343210111213[[#This Row],[Total]]</calculatedColumnFormula>
    </tableColumn>
    <tableColumn id="10" xr3:uid="{4A5D6408-EA5F-4CB6-8667-45EFE6DC93E8}" name="White" dataDxfId="285" totalsRowDxfId="284"/>
    <tableColumn id="22" xr3:uid="{AE954BD9-A673-4092-A1CF-DA7AE64C4D85}" name="Total % White" dataDxfId="283" totalsRowDxfId="282">
      <calculatedColumnFormula>Table32356789101112132343210111213[[#This Row],[White]]/Table32356789101112132343210111213[[#This Row],[Total]]</calculatedColumnFormula>
    </tableColumn>
    <tableColumn id="13" xr3:uid="{048BC884-7044-45DF-BA4A-5F5807142ED8}" name="Multi-racial" dataDxfId="281" totalsRowDxfId="280"/>
    <tableColumn id="23" xr3:uid="{3DBBB682-8348-4E7C-B357-6BBE67B7007E}" name="Total % Multi-racial" dataDxfId="279" totalsRowDxfId="278">
      <calculatedColumnFormula>Table32356789101112132343210111213[[#This Row],[Multi-racial]]/Table32356789101112132343210111213[[#This Row],[Total]]</calculatedColumnFormula>
    </tableColumn>
    <tableColumn id="27" xr3:uid="{A2ED30BE-5C6F-4B61-A630-B019CF867A93}" name="International" dataDxfId="277" totalsRowDxfId="276"/>
    <tableColumn id="26" xr3:uid="{7FCF87BE-FDE1-4F95-8C46-59D112264D52}" name="Total % International" dataDxfId="275" totalsRowDxfId="274">
      <calculatedColumnFormula>Table32356789101112132343210111213[[#This Row],[Total % Minorities]]/Table32356789101112132343210111213[[#This Row],[Total]]</calculatedColumnFormula>
    </tableColumn>
    <tableColumn id="25" xr3:uid="{18C47195-25E4-4CB6-B6C3-F693FB8EAD21}" name="Total % Minorities" dataDxfId="273" totalsRowDxfId="272">
      <calculatedColumnFormula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calculatedColumnFormula>
    </tableColumn>
    <tableColumn id="24" xr3:uid="{9FBCCF28-EEBA-465A-B949-7BF73F6E45A9}" name="Total % Underrepresented Minorities" dataDxfId="271" totalsRowDxfId="270">
      <calculatedColumnFormula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99FB05-1CBC-4367-96D2-39BC46CA7F36}" name="Table32356789101112132343210111213724" displayName="Table32356789101112132343210111213724" ref="A5:Z236" totalsRowShown="0" headerRowDxfId="269" dataDxfId="268" tableBorderDxfId="267">
  <autoFilter ref="A5:Z236" xr:uid="{D60C5CE9-01FC-425C-B7D0-70C244DDE958}"/>
  <sortState xmlns:xlrd2="http://schemas.microsoft.com/office/spreadsheetml/2017/richdata2" ref="A6:Z236">
    <sortCondition descending="1" ref="D5:D236"/>
  </sortState>
  <tableColumns count="26">
    <tableColumn id="1" xr3:uid="{AB3F1C2C-D283-4D06-A9D5-96EA79336BF7}" name="unitid" dataDxfId="266" totalsRowDxfId="265"/>
    <tableColumn id="2" xr3:uid="{5C7B29F0-EB09-413A-A524-FED30271C621}" name="Institution Name" dataDxfId="264" totalsRowDxfId="263"/>
    <tableColumn id="11" xr3:uid="{8C1E8E47-4CEA-4A67-B4AB-476041DAD062}" name="Median Salary" dataDxfId="262"/>
    <tableColumn id="3" xr3:uid="{06C23B1E-BAB6-4E58-9D25-95B21F149806}" name="Total" dataDxfId="261" totalsRowDxfId="260"/>
    <tableColumn id="4" xr3:uid="{8250BB0C-6E4D-4773-A734-AE4DEC7A68C5}" name="Men" dataDxfId="259" totalsRowDxfId="258"/>
    <tableColumn id="15" xr3:uid="{EAB5064C-B609-4F8D-89B2-0CAB1C6C734B}" name="Total % Men" dataDxfId="257" totalsRowDxfId="256">
      <calculatedColumnFormula>Table32356789101112132343210111213724[[#This Row],[Men]]/Table32356789101112132343210111213724[[#This Row],[Total]]</calculatedColumnFormula>
    </tableColumn>
    <tableColumn id="5" xr3:uid="{A780D9A4-3946-48DE-88E9-1579D74FD2EA}" name="Women" dataDxfId="255" totalsRowDxfId="254"/>
    <tableColumn id="16" xr3:uid="{415B8F72-BAC6-4D95-839D-8FCD7822DF61}" name="Total % Women" dataDxfId="253" totalsRowDxfId="252">
      <calculatedColumnFormula>Table32356789101112132343210111213724[[#This Row],[Women]]/Table32356789101112132343210111213724[[#This Row],[Total]]</calculatedColumnFormula>
    </tableColumn>
    <tableColumn id="6" xr3:uid="{BDA842B1-B853-413E-8472-771A11444F4D}" name="Alaskan Native or Native American" dataDxfId="251" totalsRowDxfId="250"/>
    <tableColumn id="17" xr3:uid="{B8C587DC-D3D7-4266-B009-0C756A96A5E6}" name="Total % Alaskan Native or Native American" dataDxfId="249" totalsRowDxfId="248">
      <calculatedColumnFormula>Table32356789101112132343210111213724[[#This Row],[Alaskan Native or Native American]]/Table32356789101112132343210111213724[[#This Row],[Total]]</calculatedColumnFormula>
    </tableColumn>
    <tableColumn id="7" xr3:uid="{882B4254-FB31-4781-AFDD-785E373EEF8E}" name="Asian American" dataDxfId="247" totalsRowDxfId="246"/>
    <tableColumn id="18" xr3:uid="{6CDE75C4-38DA-4A29-AB00-B5E87EE48700}" name="Total % Asian American" dataDxfId="245" totalsRowDxfId="244">
      <calculatedColumnFormula>Table32356789101112132343210111213724[[#This Row],[Asian American]]/Table32356789101112132343210111213724[[#This Row],[Total]]</calculatedColumnFormula>
    </tableColumn>
    <tableColumn id="8" xr3:uid="{2ED126FF-9FC1-487D-B775-1EBF974C7C40}" name="African American" dataDxfId="243" totalsRowDxfId="242"/>
    <tableColumn id="19" xr3:uid="{218B7324-00AD-4273-82C8-FA0D110DD9F4}" name="Total % African American" dataDxfId="241" totalsRowDxfId="240">
      <calculatedColumnFormula>Table32356789101112132343210111213724[[#This Row],[African American]]/Table32356789101112132343210111213724[[#This Row],[Total]]</calculatedColumnFormula>
    </tableColumn>
    <tableColumn id="9" xr3:uid="{5428D91F-FE9B-4DF5-A489-49A88C95309F}" name="Hispanic American" dataDxfId="239" totalsRowDxfId="238"/>
    <tableColumn id="20" xr3:uid="{89F54E6F-44E9-4F25-83E1-C3D7BD22E45D}" name="Total % Hispanic American" dataDxfId="237" totalsRowDxfId="236">
      <calculatedColumnFormula>Table32356789101112132343210111213724[[#This Row],[Hispanic American]]/Table32356789101112132343210111213724[[#This Row],[Total]]</calculatedColumnFormula>
    </tableColumn>
    <tableColumn id="12" xr3:uid="{E8305406-19AB-4D99-A355-7E84A9AFE7AE}" name="Hawaiian or Pacific Islander" dataDxfId="235" totalsRowDxfId="234"/>
    <tableColumn id="21" xr3:uid="{4DB25B42-C37C-4698-9C9C-3D482D804747}" name="Total % Hawaiian or Pacific Islander" dataDxfId="233" totalsRowDxfId="232">
      <calculatedColumnFormula>Table32356789101112132343210111213724[[#This Row],[Hawaiian or Pacific Islander]]/Table32356789101112132343210111213724[[#This Row],[Total]]</calculatedColumnFormula>
    </tableColumn>
    <tableColumn id="10" xr3:uid="{A984AA10-4A9A-4AF8-AF0E-9B78AC1D73DE}" name="White" dataDxfId="231" totalsRowDxfId="230"/>
    <tableColumn id="22" xr3:uid="{DD808702-ED7C-46E2-8CC4-2444C7BD64E6}" name="Total % White" dataDxfId="229" totalsRowDxfId="228">
      <calculatedColumnFormula>Table32356789101112132343210111213724[[#This Row],[White]]/Table32356789101112132343210111213724[[#This Row],[Total]]</calculatedColumnFormula>
    </tableColumn>
    <tableColumn id="13" xr3:uid="{1A4151CE-C56B-4F56-9E77-50C9744B9AD2}" name="Multi-racial" dataDxfId="227" totalsRowDxfId="226"/>
    <tableColumn id="23" xr3:uid="{CEB7D04C-A820-49E2-882D-D04A68097014}" name="Total % Multi-racial" dataDxfId="225" totalsRowDxfId="224">
      <calculatedColumnFormula>Table32356789101112132343210111213724[[#This Row],[Multi-racial]]/Table32356789101112132343210111213724[[#This Row],[Total]]</calculatedColumnFormula>
    </tableColumn>
    <tableColumn id="27" xr3:uid="{8104C486-A16F-4C02-AB22-8721CD10FCB3}" name="International" dataDxfId="223" totalsRowDxfId="222"/>
    <tableColumn id="26" xr3:uid="{3EA90927-B55D-4BE5-BA4C-64D70623CB4B}" name="Total % International" dataDxfId="221" totalsRowDxfId="220">
      <calculatedColumnFormula>Table32356789101112132343210111213724[[#This Row],[International]]/Table32356789101112132343210111213724[[#This Row],[Total]]</calculatedColumnFormula>
    </tableColumn>
    <tableColumn id="25" xr3:uid="{51542BD5-235D-4CCD-9B72-F509DE4863EF}" name="Total % Minorities" dataDxfId="219" totalsRowDxfId="218">
      <calculatedColumnFormula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calculatedColumnFormula>
    </tableColumn>
    <tableColumn id="24" xr3:uid="{F511A0FE-0296-467F-9947-C5BBA4BBDF1E}" name="Total % Underrepresented Minorities" dataDxfId="217" totalsRowDxfId="216">
      <calculatedColumnFormula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calculatedColumnFormula>
    </tableColumn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A741DF-A199-43A8-BE95-C736D1B46D38}" name="Table323567891011121323432101112137" displayName="Table323567891011121323432101112137" ref="A5:Z206" totalsRowShown="0" headerRowDxfId="215" dataDxfId="214" tableBorderDxfId="213">
  <autoFilter ref="A5:Z206" xr:uid="{830F0C4B-A05C-4000-AFB4-8A69C5C989FC}"/>
  <sortState xmlns:xlrd2="http://schemas.microsoft.com/office/spreadsheetml/2017/richdata2" ref="A6:Z206">
    <sortCondition descending="1" ref="D5:D206"/>
  </sortState>
  <tableColumns count="26">
    <tableColumn id="1" xr3:uid="{47CF8D5D-3968-4FF0-80B6-60F7F0EE59E7}" name="unitid" dataDxfId="212" totalsRowDxfId="211"/>
    <tableColumn id="2" xr3:uid="{E2D98675-D031-44EE-8E8E-226C47A4C457}" name="Institution Name" dataDxfId="210" totalsRowDxfId="209"/>
    <tableColumn id="11" xr3:uid="{B2AAF65A-C928-4A55-AB3E-0B38A36281B4}" name="Median Salary" dataDxfId="208"/>
    <tableColumn id="3" xr3:uid="{66B7373D-3FBF-4186-AD73-38263CDDF4C7}" name="Total" dataDxfId="207" totalsRowDxfId="206"/>
    <tableColumn id="4" xr3:uid="{F95D7677-11C4-4614-A675-580A936E368F}" name="Men" dataDxfId="205" totalsRowDxfId="204"/>
    <tableColumn id="15" xr3:uid="{48D18D55-BF7C-4E0E-B66F-357682355E24}" name="Total % Men" dataDxfId="203" totalsRowDxfId="202">
      <calculatedColumnFormula>Table323567891011121323432101112137[[#This Row],[Men]]/Table323567891011121323432101112137[[#This Row],[Total]]</calculatedColumnFormula>
    </tableColumn>
    <tableColumn id="5" xr3:uid="{3E531AC2-525A-4545-ADBD-1B3BE227DAA9}" name="Women" dataDxfId="201" totalsRowDxfId="200"/>
    <tableColumn id="16" xr3:uid="{5695725B-383A-4AE2-80BB-CE2C16489591}" name="Total % Women" dataDxfId="199" totalsRowDxfId="198">
      <calculatedColumnFormula>Table323567891011121323432101112137[[#This Row],[Women]]/Table323567891011121323432101112137[[#This Row],[Total]]</calculatedColumnFormula>
    </tableColumn>
    <tableColumn id="6" xr3:uid="{E78A74D7-91B6-4177-A2AB-D6B5F4EB155C}" name="Alaskan Native or Native American" dataDxfId="197" totalsRowDxfId="196"/>
    <tableColumn id="17" xr3:uid="{E7B1B2E3-186B-46C7-BC52-419704026F42}" name="Total % Alaskan Native or Native American" dataDxfId="195" totalsRowDxfId="194">
      <calculatedColumnFormula>Table323567891011121323432101112137[[#This Row],[Alaskan Native or Native American]]/Table323567891011121323432101112137[[#This Row],[Total]]</calculatedColumnFormula>
    </tableColumn>
    <tableColumn id="7" xr3:uid="{6D018504-451B-47A7-AB95-4D19CFE90F80}" name="Asian American" dataDxfId="193" totalsRowDxfId="192"/>
    <tableColumn id="18" xr3:uid="{DC8F36A3-CC28-4D42-B492-29B7CBE73951}" name="Total % Asian American" dataDxfId="191" totalsRowDxfId="190">
      <calculatedColumnFormula>Table323567891011121323432101112137[[#This Row],[Asian American]]/Table323567891011121323432101112137[[#This Row],[Total]]</calculatedColumnFormula>
    </tableColumn>
    <tableColumn id="8" xr3:uid="{496F9CDE-CD98-42E1-9FA4-19FD614A1B19}" name="African American" dataDxfId="189" totalsRowDxfId="188"/>
    <tableColumn id="19" xr3:uid="{64AE9C71-ED62-462E-8667-3D32068B949F}" name="Total % African American" dataDxfId="187" totalsRowDxfId="186">
      <calculatedColumnFormula>Table323567891011121323432101112137[[#This Row],[African American]]/Table323567891011121323432101112137[[#This Row],[Total]]</calculatedColumnFormula>
    </tableColumn>
    <tableColumn id="9" xr3:uid="{5FA3101E-1350-4CEE-BA7E-3C4D40A4EE8E}" name="Hispanic American" dataDxfId="185" totalsRowDxfId="184"/>
    <tableColumn id="20" xr3:uid="{C18E5254-F6D9-4744-B317-124635F17F35}" name="Total % Hispanic American" dataDxfId="183" totalsRowDxfId="182">
      <calculatedColumnFormula>Table323567891011121323432101112137[[#This Row],[Hispanic American]]/Table323567891011121323432101112137[[#This Row],[Total]]</calculatedColumnFormula>
    </tableColumn>
    <tableColumn id="12" xr3:uid="{3E157158-CD4F-4BA0-BE18-3A5DD2E00126}" name="Hawaiian or Pacific Islander" dataDxfId="181" totalsRowDxfId="180"/>
    <tableColumn id="21" xr3:uid="{0621600B-8BA6-442A-BCF3-31B9995AFFDF}" name="Total % Hawaiian or Pacific Islander" dataDxfId="179" totalsRowDxfId="178">
      <calculatedColumnFormula>Table323567891011121323432101112137[[#This Row],[Hawaiian or Pacific Islander]]/Table323567891011121323432101112137[[#This Row],[Total]]</calculatedColumnFormula>
    </tableColumn>
    <tableColumn id="10" xr3:uid="{5BF44E96-B243-42DB-AF5C-71EFF655386B}" name="White" dataDxfId="177" totalsRowDxfId="176"/>
    <tableColumn id="22" xr3:uid="{FFCFE5D2-6E6D-41C4-8661-9C0FC5599448}" name="Total % White" dataDxfId="175" totalsRowDxfId="174">
      <calculatedColumnFormula>Table323567891011121323432101112137[[#This Row],[White]]/Table323567891011121323432101112137[[#This Row],[Total]]</calculatedColumnFormula>
    </tableColumn>
    <tableColumn id="13" xr3:uid="{F0CF78AF-C919-4ACD-B647-29A24345CDD7}" name="Multi-racial" dataDxfId="173" totalsRowDxfId="172"/>
    <tableColumn id="23" xr3:uid="{FB265852-B2A3-4543-9204-E5E1F47BFAB5}" name="Total % Multi-racial" dataDxfId="171" totalsRowDxfId="170">
      <calculatedColumnFormula>Table323567891011121323432101112137[[#This Row],[Multi-racial]]/Table323567891011121323432101112137[[#This Row],[Total]]</calculatedColumnFormula>
    </tableColumn>
    <tableColumn id="27" xr3:uid="{F5CB7DDE-D2CD-4516-9B2D-C6ACB2938B58}" name="International" dataDxfId="169" totalsRowDxfId="168"/>
    <tableColumn id="26" xr3:uid="{5835CFDF-4CB9-4756-B8C4-FCAA0D91DF9B}" name="Total % International" dataDxfId="167" totalsRowDxfId="166">
      <calculatedColumnFormula>Table323567891011121323432101112137[[#This Row],[International]]/Table323567891011121323432101112137[[#This Row],[Total]]</calculatedColumnFormula>
    </tableColumn>
    <tableColumn id="25" xr3:uid="{4AE83AB4-3B1D-4D96-A2C3-9F564B00049E}" name="Total % Minorities" dataDxfId="165" totalsRowDxfId="164">
      <calculatedColumnFormula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calculatedColumnFormula>
    </tableColumn>
    <tableColumn id="24" xr3:uid="{F1980562-A3D6-4093-A7BE-8290B9194F28}" name="Total % Underrepresented Minorities" dataDxfId="163" totalsRowDxfId="162">
      <calculatedColumnFormula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calculatedColumnFormula>
    </tableColumn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7210EA-5768-40DB-8DDF-5DFC716B72B0}" name="Table323567891011121323432101112137245" displayName="Table323567891011121323432101112137245" ref="A5:Z57" totalsRowShown="0" headerRowDxfId="161" dataDxfId="160" tableBorderDxfId="159">
  <autoFilter ref="A5:Z57" xr:uid="{5B33DDDA-13DD-47CF-BEF6-88C7929E78CA}"/>
  <sortState xmlns:xlrd2="http://schemas.microsoft.com/office/spreadsheetml/2017/richdata2" ref="A6:Z57">
    <sortCondition descending="1" ref="D5:D57"/>
  </sortState>
  <tableColumns count="26">
    <tableColumn id="1" xr3:uid="{3538511E-FC40-477F-B2A3-8112711DD4F3}" name="unitid" dataDxfId="158" totalsRowDxfId="157"/>
    <tableColumn id="2" xr3:uid="{63623858-AED6-4453-961C-3CA5B1BFBEE7}" name="Institution Name" dataDxfId="156" totalsRowDxfId="155"/>
    <tableColumn id="11" xr3:uid="{9CD2B1EC-60E7-46C2-926E-86164CD524F8}" name="Median Salary" dataDxfId="154"/>
    <tableColumn id="3" xr3:uid="{40C1CAE9-A07E-415C-A107-A3E4CD708448}" name="Total" dataDxfId="153" totalsRowDxfId="152"/>
    <tableColumn id="4" xr3:uid="{562548AE-E9C5-4482-A102-024422D18C49}" name="Men" dataDxfId="151" totalsRowDxfId="150"/>
    <tableColumn id="15" xr3:uid="{BF7E500A-BF1D-4FB1-8846-6C3972AC01AA}" name="Total % Men" dataDxfId="149" totalsRowDxfId="148">
      <calculatedColumnFormula>Table323567891011121323432101112137245[[#This Row],[Men]]/Table323567891011121323432101112137245[[#This Row],[Total]]</calculatedColumnFormula>
    </tableColumn>
    <tableColumn id="5" xr3:uid="{9D0D7997-BB70-4F2F-A688-AC41E95793B7}" name="Women" dataDxfId="147" totalsRowDxfId="146"/>
    <tableColumn id="16" xr3:uid="{AE4C7A4B-F2D8-4C5B-82CD-40952950AD5C}" name="Total % Women" dataDxfId="145" totalsRowDxfId="144">
      <calculatedColumnFormula>Table323567891011121323432101112137245[[#This Row],[Women]]/Table323567891011121323432101112137245[[#This Row],[Total]]</calculatedColumnFormula>
    </tableColumn>
    <tableColumn id="6" xr3:uid="{D5CA7BE1-E45D-4492-9738-58DADABE21A7}" name="Alaskan Native or Native American" dataDxfId="143" totalsRowDxfId="142"/>
    <tableColumn id="17" xr3:uid="{7E7913C4-D302-4FAA-9153-DD46D6A7EC3F}" name="Total % Alaskan Native or Native American" dataDxfId="141" totalsRowDxfId="140">
      <calculatedColumnFormula>Table323567891011121323432101112137245[[#This Row],[Alaskan Native or Native American]]/Table323567891011121323432101112137245[[#This Row],[Total]]</calculatedColumnFormula>
    </tableColumn>
    <tableColumn id="7" xr3:uid="{5E3ABF6B-7806-4D3F-A231-55FA17A67BFD}" name="Asian American" dataDxfId="139" totalsRowDxfId="138"/>
    <tableColumn id="18" xr3:uid="{C7B7697B-1B26-4D10-B7DD-AF50E43472CA}" name="Total % Asian American" dataDxfId="137" totalsRowDxfId="136">
      <calculatedColumnFormula>Table323567891011121323432101112137245[[#This Row],[Asian American]]/Table323567891011121323432101112137245[[#This Row],[Total]]</calculatedColumnFormula>
    </tableColumn>
    <tableColumn id="8" xr3:uid="{07F60895-3C8F-4431-89FF-4EF86E192DA8}" name="African American" dataDxfId="135" totalsRowDxfId="134"/>
    <tableColumn id="19" xr3:uid="{8171FC99-81AB-43E0-B8A7-72EB881425B7}" name="Total % African American" dataDxfId="133" totalsRowDxfId="132">
      <calculatedColumnFormula>Table323567891011121323432101112137245[[#This Row],[African American]]/Table323567891011121323432101112137245[[#This Row],[Total]]</calculatedColumnFormula>
    </tableColumn>
    <tableColumn id="9" xr3:uid="{0EF77B95-0FDA-470F-8426-B6199777FAA3}" name="Hispanic American" dataDxfId="131" totalsRowDxfId="130"/>
    <tableColumn id="20" xr3:uid="{B4252379-7AE5-454A-98C8-694DA14BF456}" name="Total % Hispanic American" dataDxfId="129" totalsRowDxfId="128">
      <calculatedColumnFormula>Table323567891011121323432101112137245[[#This Row],[Hispanic American]]/Table323567891011121323432101112137245[[#This Row],[Total]]</calculatedColumnFormula>
    </tableColumn>
    <tableColumn id="12" xr3:uid="{CBFECB0C-5F51-4E94-B102-7FF0B52A1581}" name="Hawaiian or Pacific Islander" dataDxfId="127" totalsRowDxfId="126"/>
    <tableColumn id="21" xr3:uid="{0EC83E7B-53C1-44CD-AE1E-B35F76ABF12B}" name="Total % Hawaiian or Pacific Islander" dataDxfId="125" totalsRowDxfId="124">
      <calculatedColumnFormula>Table323567891011121323432101112137245[[#This Row],[Hawaiian or Pacific Islander]]/Table323567891011121323432101112137245[[#This Row],[Total]]</calculatedColumnFormula>
    </tableColumn>
    <tableColumn id="10" xr3:uid="{93E4E014-651C-4851-9A4B-CB830A7BA8DD}" name="White" dataDxfId="123" totalsRowDxfId="122"/>
    <tableColumn id="22" xr3:uid="{136CDBBE-8ECB-4F8D-B215-8FFC17F95A26}" name="Total % White" dataDxfId="121" totalsRowDxfId="120">
      <calculatedColumnFormula>Table323567891011121323432101112137245[[#This Row],[White]]/Table323567891011121323432101112137245[[#This Row],[Total]]</calculatedColumnFormula>
    </tableColumn>
    <tableColumn id="13" xr3:uid="{154FB25E-36C8-4FE4-8091-3896F8FBD9B4}" name="Multi-racial" dataDxfId="119" totalsRowDxfId="118"/>
    <tableColumn id="23" xr3:uid="{CFDF99C8-60A7-4D27-AA83-FCF9B1C282FD}" name="Total % Multi-racial" dataDxfId="117" totalsRowDxfId="116">
      <calculatedColumnFormula>Table323567891011121323432101112137245[[#This Row],[Multi-racial]]/Table323567891011121323432101112137245[[#This Row],[Total]]</calculatedColumnFormula>
    </tableColumn>
    <tableColumn id="27" xr3:uid="{0BCD1C7E-A88D-4CE5-9546-D634FC9D7731}" name="International" dataDxfId="115" totalsRowDxfId="114"/>
    <tableColumn id="26" xr3:uid="{834DA5E4-0B21-4F00-BC06-120A5B64B199}" name="Total % International" dataDxfId="113" totalsRowDxfId="112">
      <calculatedColumnFormula>Table323567891011121323432101112137245[[#This Row],[International]]/Table323567891011121323432101112137245[[#This Row],[Total]]</calculatedColumnFormula>
    </tableColumn>
    <tableColumn id="25" xr3:uid="{8FD3BD14-93A7-47E4-98E1-A83AB5A53FBA}" name="Total % Minorities" dataDxfId="111" totalsRowDxfId="110">
      <calculatedColumnFormula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calculatedColumnFormula>
    </tableColumn>
    <tableColumn id="24" xr3:uid="{6595998C-5B9A-4E9C-ADC4-8898B1D61CAD}" name="Total % Underrepresented Minorities" dataDxfId="109" totalsRowDxfId="108">
      <calculatedColumnFormula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calculatedColumnFormula>
    </tableColumn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9A9B2B-E933-46CF-B095-BCC4E2408FD1}" name="Table3235678910111213234321011121372458" displayName="Table3235678910111213234321011121372458" ref="A5:Z160" totalsRowShown="0" headerRowDxfId="107" dataDxfId="106" tableBorderDxfId="105">
  <autoFilter ref="A5:Z160" xr:uid="{C397EF29-309B-4E9E-BA1E-BCF902F1F43A}"/>
  <sortState xmlns:xlrd2="http://schemas.microsoft.com/office/spreadsheetml/2017/richdata2" ref="A6:Z160">
    <sortCondition descending="1" ref="D5:D160"/>
  </sortState>
  <tableColumns count="26">
    <tableColumn id="1" xr3:uid="{0892C18D-50DF-4526-93C4-A1971355763F}" name="unitid" dataDxfId="104" totalsRowDxfId="103"/>
    <tableColumn id="2" xr3:uid="{2B3092F2-4435-4C60-9F1A-65BE72E2EEF0}" name="Institution Name" dataDxfId="102" totalsRowDxfId="101"/>
    <tableColumn id="11" xr3:uid="{A25E1237-9AD3-4599-8955-3B676895EFE6}" name="Median Salary" dataDxfId="100"/>
    <tableColumn id="3" xr3:uid="{022222EB-5453-4C83-9615-87808341C8D9}" name="Total" dataDxfId="99" totalsRowDxfId="98"/>
    <tableColumn id="4" xr3:uid="{274218CB-8191-4EE6-9AAF-5256AF19E18F}" name="Men" dataDxfId="97" totalsRowDxfId="96"/>
    <tableColumn id="15" xr3:uid="{F98C6D29-B56C-4AD3-AC73-F04D8408B294}" name="Total % Men" dataDxfId="95" totalsRowDxfId="94">
      <calculatedColumnFormula>Table3235678910111213234321011121372458[[#This Row],[Men]]/Table3235678910111213234321011121372458[[#This Row],[Total]]</calculatedColumnFormula>
    </tableColumn>
    <tableColumn id="5" xr3:uid="{B4472708-473A-4BB4-BD3F-996790D8F22A}" name="Women" dataDxfId="93" totalsRowDxfId="92"/>
    <tableColumn id="16" xr3:uid="{1B979159-CC64-47BC-A521-7271368C24FE}" name="Total % Women" dataDxfId="91" totalsRowDxfId="90">
      <calculatedColumnFormula>Table3235678910111213234321011121372458[[#This Row],[Women]]/Table3235678910111213234321011121372458[[#This Row],[Total]]</calculatedColumnFormula>
    </tableColumn>
    <tableColumn id="6" xr3:uid="{A1B68527-729F-4C83-BFAF-D87B714D8B15}" name="Alaskan Native or Native American" dataDxfId="89" totalsRowDxfId="88"/>
    <tableColumn id="17" xr3:uid="{3B1332D6-31F0-46F1-B17F-084FE5B96023}" name="Total % Alaskan Native or Native American" dataDxfId="87" totalsRowDxfId="86">
      <calculatedColumnFormula>Table3235678910111213234321011121372458[[#This Row],[Alaskan Native or Native American]]/Table3235678910111213234321011121372458[[#This Row],[Total]]</calculatedColumnFormula>
    </tableColumn>
    <tableColumn id="7" xr3:uid="{6FEF8625-3EC6-4A0F-8E6B-37D79903D578}" name="Asian American" dataDxfId="85" totalsRowDxfId="84"/>
    <tableColumn id="18" xr3:uid="{C8C1BADC-B647-42F7-997F-39BECD66E151}" name="Total % Asian American" dataDxfId="83" totalsRowDxfId="82">
      <calculatedColumnFormula>Table3235678910111213234321011121372458[[#This Row],[Asian American]]/Table3235678910111213234321011121372458[[#This Row],[Total]]</calculatedColumnFormula>
    </tableColumn>
    <tableColumn id="8" xr3:uid="{316D8A7A-2E88-4CE7-BE73-5173034D8DDE}" name="African American" dataDxfId="81" totalsRowDxfId="80"/>
    <tableColumn id="19" xr3:uid="{1A38D7CB-6019-4388-9F2B-9A83A8AFF491}" name="Total % African American" dataDxfId="79" totalsRowDxfId="78">
      <calculatedColumnFormula>Table3235678910111213234321011121372458[[#This Row],[African American]]/Table3235678910111213234321011121372458[[#This Row],[Total]]</calculatedColumnFormula>
    </tableColumn>
    <tableColumn id="9" xr3:uid="{EA584314-477A-45FA-B683-29FDAE9397C6}" name="Hispanic American" dataDxfId="77" totalsRowDxfId="76"/>
    <tableColumn id="20" xr3:uid="{D1D43093-D6F6-41E8-98C7-2DD1FB8A4530}" name="Total % Hispanic American" dataDxfId="75" totalsRowDxfId="74">
      <calculatedColumnFormula>Table3235678910111213234321011121372458[[#This Row],[Hispanic American]]/Table3235678910111213234321011121372458[[#This Row],[Total]]</calculatedColumnFormula>
    </tableColumn>
    <tableColumn id="12" xr3:uid="{DCA77375-8E59-4FE7-BB41-1CE319951CED}" name="Hawaiian or Pacific Islander" dataDxfId="73" totalsRowDxfId="72"/>
    <tableColumn id="21" xr3:uid="{57DF7CF2-66E2-42E3-AFB3-0F88DFEF7E85}" name="Total % Hawaiian or Pacific Islander" dataDxfId="71" totalsRowDxfId="70">
      <calculatedColumnFormula>Table3235678910111213234321011121372458[[#This Row],[Hawaiian or Pacific Islander]]/Table3235678910111213234321011121372458[[#This Row],[Total]]</calculatedColumnFormula>
    </tableColumn>
    <tableColumn id="10" xr3:uid="{FDEC9B25-65AF-4C73-8C08-066DE7142EA3}" name="White" dataDxfId="69" totalsRowDxfId="68"/>
    <tableColumn id="22" xr3:uid="{4230ADD8-2240-4EBE-AA16-7814A358D8EA}" name="Total % White" dataDxfId="67" totalsRowDxfId="66">
      <calculatedColumnFormula>Table3235678910111213234321011121372458[[#This Row],[White]]/Table3235678910111213234321011121372458[[#This Row],[Total]]</calculatedColumnFormula>
    </tableColumn>
    <tableColumn id="13" xr3:uid="{520A5C6D-7919-468B-975B-3EBA9A3DD71F}" name="Multi-racial" dataDxfId="65" totalsRowDxfId="64"/>
    <tableColumn id="23" xr3:uid="{83186F7F-A187-4BC3-B5E0-060C0BAB782C}" name="Total % Multi-racial" dataDxfId="63" totalsRowDxfId="62">
      <calculatedColumnFormula>Table3235678910111213234321011121372458[[#This Row],[Multi-racial]]/Table3235678910111213234321011121372458[[#This Row],[Total]]</calculatedColumnFormula>
    </tableColumn>
    <tableColumn id="27" xr3:uid="{CCAD0565-87C0-4876-AEE1-42FE68B6344D}" name="International" dataDxfId="61" totalsRowDxfId="60"/>
    <tableColumn id="26" xr3:uid="{D77F62A2-3FBB-42D4-A82E-AF4A877B11C2}" name="Total % International" dataDxfId="59" totalsRowDxfId="58">
      <calculatedColumnFormula>Table3235678910111213234321011121372458[[#This Row],[International]]/Table3235678910111213234321011121372458[[#This Row],[Total]]</calculatedColumnFormula>
    </tableColumn>
    <tableColumn id="25" xr3:uid="{1F63AD91-9F59-4F4C-8948-F7F8BF3A8756}" name="Total % Minorities" dataDxfId="57" totalsRowDxfId="56">
      <calculatedColumnFormula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calculatedColumnFormula>
    </tableColumn>
    <tableColumn id="24" xr3:uid="{6165810F-7BF8-48ED-B283-1F8C794776B0}" name="Total % Underrepresented Minorities" dataDxfId="55" totalsRowDxfId="54">
      <calculatedColumnFormula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calculatedColumnFormula>
    </tableColumn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FE15CA-D040-4542-81E7-6546A75AC856}" name="Table32356789101112132343210111213724589" displayName="Table32356789101112132343210111213724589" ref="A5:Z74" totalsRowShown="0" headerRowDxfId="53" dataDxfId="52" tableBorderDxfId="51">
  <autoFilter ref="A5:Z74" xr:uid="{49B4EDA2-1785-4A24-A14F-511A3D64E915}"/>
  <sortState xmlns:xlrd2="http://schemas.microsoft.com/office/spreadsheetml/2017/richdata2" ref="A6:Z74">
    <sortCondition descending="1" ref="D5:D74"/>
  </sortState>
  <tableColumns count="26">
    <tableColumn id="1" xr3:uid="{98929D61-EA9C-4469-8772-618FE7503DDA}" name="unitid" dataDxfId="50" totalsRowDxfId="49"/>
    <tableColumn id="2" xr3:uid="{7B1F31D4-B0D1-4136-9269-BC7E1B8F166E}" name="Institution Name" dataDxfId="48" totalsRowDxfId="47"/>
    <tableColumn id="11" xr3:uid="{9D2C0177-9D7E-4562-90C7-B353446AD391}" name="Median Salary" dataDxfId="46"/>
    <tableColumn id="3" xr3:uid="{2266CFD5-8E7D-4312-998C-BECE28E9BC2C}" name="Total" dataDxfId="45" totalsRowDxfId="44"/>
    <tableColumn id="4" xr3:uid="{47BB37B0-FFC6-4A5B-BC8B-605A35273634}" name="Men" dataDxfId="43" totalsRowDxfId="42"/>
    <tableColumn id="15" xr3:uid="{ED9DF899-08EC-49D7-A5FF-73748941533E}" name="Total % Men" dataDxfId="41" totalsRowDxfId="40">
      <calculatedColumnFormula>Table32356789101112132343210111213724589[[#This Row],[Men]]/Table32356789101112132343210111213724589[[#This Row],[Total]]</calculatedColumnFormula>
    </tableColumn>
    <tableColumn id="5" xr3:uid="{E4D67B84-FB53-46FB-ACDF-49B882212334}" name="Women" dataDxfId="39" totalsRowDxfId="38"/>
    <tableColumn id="16" xr3:uid="{ADE9C83F-2F1E-4FD4-9E1A-03C8E81A098C}" name="Total % Women" dataDxfId="37" totalsRowDxfId="36">
      <calculatedColumnFormula>Table32356789101112132343210111213724589[[#This Row],[Women]]/Table32356789101112132343210111213724589[[#This Row],[Total]]</calculatedColumnFormula>
    </tableColumn>
    <tableColumn id="6" xr3:uid="{88821D0F-1DEB-46A5-BD60-ED664EBA0729}" name="Alaskan Native or Native American" dataDxfId="35" totalsRowDxfId="34"/>
    <tableColumn id="17" xr3:uid="{FD0E5EC3-2B43-4887-8748-E75AFE5EBB7C}" name="Total % Alaskan Native or Native American" dataDxfId="33" totalsRowDxfId="32">
      <calculatedColumnFormula>Table32356789101112132343210111213724589[[#This Row],[Alaskan Native or Native American]]/Table32356789101112132343210111213724589[[#This Row],[Total]]</calculatedColumnFormula>
    </tableColumn>
    <tableColumn id="7" xr3:uid="{00320C94-6FA9-4F57-B033-9F1E64F4D798}" name="Asian American" dataDxfId="31" totalsRowDxfId="30"/>
    <tableColumn id="18" xr3:uid="{31F33D0C-F111-445C-82DD-B6FB78CFC720}" name="Total % Asian American" dataDxfId="29" totalsRowDxfId="28">
      <calculatedColumnFormula>Table32356789101112132343210111213724589[[#This Row],[Asian American]]/Table32356789101112132343210111213724589[[#This Row],[Total]]</calculatedColumnFormula>
    </tableColumn>
    <tableColumn id="8" xr3:uid="{7E48A973-6B4A-4FB6-9215-6AE8C1AFD628}" name="African American" dataDxfId="27" totalsRowDxfId="26"/>
    <tableColumn id="19" xr3:uid="{A84FFBE6-1ED4-44B4-B2ED-4E9D74FEABF3}" name="Total % African American" dataDxfId="25" totalsRowDxfId="24">
      <calculatedColumnFormula>Table32356789101112132343210111213724589[[#This Row],[African American]]/Table32356789101112132343210111213724589[[#This Row],[Total]]</calculatedColumnFormula>
    </tableColumn>
    <tableColumn id="9" xr3:uid="{E7F44442-A3F3-423A-987D-FFFFD5083ED6}" name="Hispanic American" dataDxfId="23" totalsRowDxfId="22"/>
    <tableColumn id="20" xr3:uid="{762B02C3-C687-4C2C-BACB-C6706FD2FCEC}" name="Total % Hispanic American" dataDxfId="21" totalsRowDxfId="20">
      <calculatedColumnFormula>Table32356789101112132343210111213724589[[#This Row],[Hispanic American]]/Table32356789101112132343210111213724589[[#This Row],[Total]]</calculatedColumnFormula>
    </tableColumn>
    <tableColumn id="12" xr3:uid="{10DE761B-6649-4983-9D46-EF4E30B1D985}" name="Hawaiian or Pacific Islander" dataDxfId="19" totalsRowDxfId="18"/>
    <tableColumn id="21" xr3:uid="{98799BA4-9A19-4778-B63C-303008AFEB5D}" name="Total % Hawaiian or Pacific Islander" dataDxfId="17" totalsRowDxfId="16">
      <calculatedColumnFormula>Table32356789101112132343210111213724589[[#This Row],[Hawaiian or Pacific Islander]]/Table32356789101112132343210111213724589[[#This Row],[Total]]</calculatedColumnFormula>
    </tableColumn>
    <tableColumn id="10" xr3:uid="{3DD22519-9614-4FB0-A297-918B36E8EB8E}" name="White" dataDxfId="15" totalsRowDxfId="14"/>
    <tableColumn id="22" xr3:uid="{86E0E023-FB62-4BDC-9E61-9244F54D9399}" name="Total % White" dataDxfId="13" totalsRowDxfId="12">
      <calculatedColumnFormula>Table32356789101112132343210111213724589[[#This Row],[White]]/Table32356789101112132343210111213724589[[#This Row],[Total]]</calculatedColumnFormula>
    </tableColumn>
    <tableColumn id="13" xr3:uid="{6B5E4749-A514-40CB-A79E-A9465EE214C7}" name="Multi-racial" dataDxfId="11" totalsRowDxfId="10"/>
    <tableColumn id="23" xr3:uid="{B09D387F-7299-47BA-A7D1-857373FB10FF}" name="Total % Multi-racial" dataDxfId="9" totalsRowDxfId="8">
      <calculatedColumnFormula>Table32356789101112132343210111213724589[[#This Row],[Multi-racial]]/Table32356789101112132343210111213724589[[#This Row],[Total]]</calculatedColumnFormula>
    </tableColumn>
    <tableColumn id="27" xr3:uid="{1407C06F-A351-42AC-95DF-74AF1073BB23}" name="International" dataDxfId="7" totalsRowDxfId="6"/>
    <tableColumn id="26" xr3:uid="{AE6941D6-416C-4239-840A-5CE778D5E8BE}" name="Total % International" dataDxfId="5" totalsRowDxfId="4">
      <calculatedColumnFormula>Table32356789101112132343210111213724589[[#This Row],[International]]/Table32356789101112132343210111213724589[[#This Row],[Total]]</calculatedColumnFormula>
    </tableColumn>
    <tableColumn id="25" xr3:uid="{9568CEF8-0836-4508-98BB-BEDF44FC1E63}" name="Total % Minorities" dataDxfId="3" totalsRowDxfId="2">
      <calculatedColumnFormula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calculatedColumnFormula>
    </tableColumn>
    <tableColumn id="24" xr3:uid="{EDCCDB32-6530-4ADE-BD72-6572906DAA3F}" name="Total % Underrepresented Minorities" dataDxfId="1" totalsRowDxfId="0">
      <calculatedColumnFormula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hyperlink" Target="http://www.naceweb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aceweb.org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aceweb.org/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aceweb.org/" TargetMode="Externa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naceweb.org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naceweb.org/" TargetMode="Externa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C885-C045-4BB2-BE08-B8C0F0B65B48}">
  <dimension ref="A1:Y1396"/>
  <sheetViews>
    <sheetView tabSelected="1" zoomScaleNormal="100" workbookViewId="0">
      <selection activeCell="A8" sqref="A8"/>
    </sheetView>
  </sheetViews>
  <sheetFormatPr defaultColWidth="8.77734375" defaultRowHeight="20" customHeight="1"/>
  <cols>
    <col min="1" max="1" width="15.44140625" style="1" customWidth="1"/>
    <col min="2" max="2" width="62.33203125" style="1" bestFit="1" customWidth="1"/>
    <col min="3" max="4" width="8.77734375" style="1"/>
    <col min="5" max="5" width="9.109375" style="8" customWidth="1"/>
    <col min="6" max="6" width="10.109375" style="1" customWidth="1"/>
    <col min="7" max="7" width="10.109375" style="8" customWidth="1"/>
    <col min="8" max="8" width="20.6640625" style="1" customWidth="1"/>
    <col min="9" max="9" width="21.44140625" style="8" customWidth="1"/>
    <col min="10" max="10" width="14.33203125" style="1" customWidth="1"/>
    <col min="11" max="11" width="19.44140625" style="8" customWidth="1"/>
    <col min="12" max="12" width="13.77734375" style="1" customWidth="1"/>
    <col min="13" max="13" width="18" style="8" customWidth="1"/>
    <col min="14" max="14" width="11" style="1" customWidth="1"/>
    <col min="15" max="15" width="19.109375" style="8" customWidth="1"/>
    <col min="16" max="16" width="14.33203125" style="1" customWidth="1"/>
    <col min="17" max="17" width="15.44140625" style="8" customWidth="1"/>
    <col min="18" max="18" width="11.109375" style="1" customWidth="1"/>
    <col min="19" max="19" width="9.6640625" style="8" customWidth="1"/>
    <col min="20" max="20" width="17.44140625" style="1" customWidth="1"/>
    <col min="21" max="21" width="13.77734375" style="8" customWidth="1"/>
    <col min="22" max="22" width="17.6640625" style="8" customWidth="1"/>
    <col min="23" max="23" width="16.44140625" style="8" customWidth="1"/>
    <col min="24" max="24" width="14.77734375" style="8" customWidth="1"/>
    <col min="25" max="25" width="22.44140625" style="8" customWidth="1"/>
    <col min="26" max="16384" width="8.77734375" style="1"/>
  </cols>
  <sheetData>
    <row r="1" spans="1:25" s="3" customFormat="1" ht="28.8">
      <c r="A1" s="3" t="s">
        <v>0</v>
      </c>
      <c r="B1" s="4" t="s">
        <v>1428</v>
      </c>
      <c r="C1" s="3" t="s">
        <v>1429</v>
      </c>
      <c r="D1" s="3" t="s">
        <v>1430</v>
      </c>
      <c r="E1" s="5" t="s">
        <v>1431</v>
      </c>
      <c r="F1" s="3" t="s">
        <v>1432</v>
      </c>
      <c r="G1" s="5" t="s">
        <v>1433</v>
      </c>
      <c r="H1" s="6" t="s">
        <v>1434</v>
      </c>
      <c r="I1" s="5" t="s">
        <v>1435</v>
      </c>
      <c r="J1" s="6" t="s">
        <v>1436</v>
      </c>
      <c r="K1" s="5" t="s">
        <v>1437</v>
      </c>
      <c r="L1" s="6" t="s">
        <v>1438</v>
      </c>
      <c r="M1" s="5" t="s">
        <v>1439</v>
      </c>
      <c r="N1" s="6" t="s">
        <v>1440</v>
      </c>
      <c r="O1" s="5" t="s">
        <v>1441</v>
      </c>
      <c r="P1" s="6" t="s">
        <v>1442</v>
      </c>
      <c r="Q1" s="5" t="s">
        <v>1443</v>
      </c>
      <c r="R1" s="6" t="s">
        <v>1444</v>
      </c>
      <c r="S1" s="5" t="s">
        <v>1445</v>
      </c>
      <c r="T1" s="6" t="s">
        <v>1446</v>
      </c>
      <c r="U1" s="5" t="s">
        <v>1447</v>
      </c>
      <c r="V1" s="5" t="s">
        <v>1448</v>
      </c>
      <c r="W1" s="5" t="s">
        <v>1449</v>
      </c>
      <c r="X1" s="5" t="s">
        <v>1450</v>
      </c>
      <c r="Y1" s="5" t="s">
        <v>1451</v>
      </c>
    </row>
    <row r="2" spans="1:25" ht="20" customHeight="1">
      <c r="A2" s="1">
        <v>163204</v>
      </c>
      <c r="B2" s="1" t="s">
        <v>917</v>
      </c>
      <c r="C2" s="10">
        <v>2100</v>
      </c>
      <c r="D2" s="10">
        <v>1635</v>
      </c>
      <c r="E2" s="8">
        <f>Table32356789101112132343210111213610[[#This Row],[men]]/Table32356789101112132343210111213610[[#This Row],[total]]</f>
        <v>0.77857142857142858</v>
      </c>
      <c r="F2" s="1">
        <v>465</v>
      </c>
      <c r="G2" s="8">
        <f>Table32356789101112132343210111213610[[#This Row],[women]]/Table32356789101112132343210111213610[[#This Row],[total]]</f>
        <v>0.22142857142857142</v>
      </c>
      <c r="H2" s="1">
        <v>3</v>
      </c>
      <c r="I2" s="8">
        <f>Table32356789101112132343210111213610[[#This Row],[alaskan_or_native]]/Table32356789101112132343210111213610[[#This Row],[total]]</f>
        <v>1.4285714285714286E-3</v>
      </c>
      <c r="J2" s="1">
        <v>139</v>
      </c>
      <c r="K2" s="8">
        <f>Table32356789101112132343210111213610[[#This Row],[asian_american]]/Table32356789101112132343210111213610[[#This Row],[total]]</f>
        <v>6.6190476190476188E-2</v>
      </c>
      <c r="L2" s="1">
        <v>459</v>
      </c>
      <c r="M2" s="8">
        <f>Table32356789101112132343210111213610[[#This Row],[african_amercian]]/Table32356789101112132343210111213610[[#This Row],[total]]</f>
        <v>0.21857142857142858</v>
      </c>
      <c r="N2" s="1">
        <v>208</v>
      </c>
      <c r="O2" s="8">
        <f>Table32356789101112132343210111213610[[#This Row],[hispanic_american]]/Table32356789101112132343210111213610[[#This Row],[total]]</f>
        <v>9.9047619047619051E-2</v>
      </c>
      <c r="P2" s="1">
        <v>11</v>
      </c>
      <c r="Q2" s="8">
        <f>Table32356789101112132343210111213610[[#This Row],[hawaiian_or_islander]]/Table32356789101112132343210111213610[[#This Row],[total]]</f>
        <v>5.2380952380952379E-3</v>
      </c>
      <c r="R2" s="10">
        <v>959</v>
      </c>
      <c r="S2" s="8">
        <f>Table32356789101112132343210111213610[[#This Row],[white]]/Table32356789101112132343210111213610[[#This Row],[total]]</f>
        <v>0.45666666666666667</v>
      </c>
      <c r="T2" s="1">
        <v>83</v>
      </c>
      <c r="U2" s="8">
        <f>Table32356789101112132343210111213610[[#This Row],[muti_racial]]/Table32356789101112132343210111213610[[#This Row],[total]]</f>
        <v>3.9523809523809524E-2</v>
      </c>
      <c r="V2" s="1">
        <v>23</v>
      </c>
      <c r="W2" s="8">
        <f>Table32356789101112132343210111213610[[#This Row],[international]]/Table32356789101112132343210111213610[[#This Row],[total]]</f>
        <v>1.0952380952380953E-2</v>
      </c>
      <c r="X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</v>
      </c>
      <c r="Y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0.3638095238095238</v>
      </c>
    </row>
    <row r="3" spans="1:25" ht="20" customHeight="1">
      <c r="A3" s="12">
        <v>433387</v>
      </c>
      <c r="B3" s="12" t="s">
        <v>1171</v>
      </c>
      <c r="C3" s="13">
        <v>1542</v>
      </c>
      <c r="D3" s="13">
        <v>1420</v>
      </c>
      <c r="E3" s="14">
        <f>Table32356789101112132343210111213610[[#This Row],[men]]/Table32356789101112132343210111213610[[#This Row],[total]]</f>
        <v>0.920881971465629</v>
      </c>
      <c r="F3" s="12">
        <v>122</v>
      </c>
      <c r="G3" s="14">
        <f>Table32356789101112132343210111213610[[#This Row],[women]]/Table32356789101112132343210111213610[[#This Row],[total]]</f>
        <v>7.9118028534370943E-2</v>
      </c>
      <c r="H3" s="12">
        <v>8</v>
      </c>
      <c r="I3" s="14">
        <f>Table32356789101112132343210111213610[[#This Row],[alaskan_or_native]]/Table32356789101112132343210111213610[[#This Row],[total]]</f>
        <v>5.1880674448767832E-3</v>
      </c>
      <c r="J3" s="12">
        <v>50</v>
      </c>
      <c r="K3" s="14">
        <f>Table32356789101112132343210111213610[[#This Row],[asian_american]]/Table32356789101112132343210111213610[[#This Row],[total]]</f>
        <v>3.2425421530479899E-2</v>
      </c>
      <c r="L3" s="12">
        <v>86</v>
      </c>
      <c r="M3" s="14">
        <f>Table32356789101112132343210111213610[[#This Row],[african_amercian]]/Table32356789101112132343210111213610[[#This Row],[total]]</f>
        <v>5.5771725032425425E-2</v>
      </c>
      <c r="N3" s="12">
        <v>134</v>
      </c>
      <c r="O3" s="14">
        <f>Table32356789101112132343210111213610[[#This Row],[hispanic_american]]/Table32356789101112132343210111213610[[#This Row],[total]]</f>
        <v>8.6900129701686118E-2</v>
      </c>
      <c r="P3" s="12">
        <v>3</v>
      </c>
      <c r="Q3" s="14">
        <f>Table32356789101112132343210111213610[[#This Row],[hawaiian_or_islander]]/Table32356789101112132343210111213610[[#This Row],[total]]</f>
        <v>1.9455252918287938E-3</v>
      </c>
      <c r="R3" s="13">
        <v>1145</v>
      </c>
      <c r="S3" s="14">
        <f>Table32356789101112132343210111213610[[#This Row],[white]]/Table32356789101112132343210111213610[[#This Row],[total]]</f>
        <v>0.74254215304798965</v>
      </c>
      <c r="T3" s="12">
        <v>64</v>
      </c>
      <c r="U3" s="14">
        <f>Table32356789101112132343210111213610[[#This Row],[muti_racial]]/Table32356789101112132343210111213610[[#This Row],[total]]</f>
        <v>4.1504539559014265E-2</v>
      </c>
      <c r="V3" s="12">
        <v>3</v>
      </c>
      <c r="W3" s="14">
        <f>Table32356789101112132343210111213610[[#This Row],[international]]/Table32356789101112132343210111213610[[#This Row],[total]]</f>
        <v>1.9455252918287938E-3</v>
      </c>
      <c r="X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0.22373540856031129</v>
      </c>
      <c r="Y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0.19130998702983137</v>
      </c>
    </row>
    <row r="4" spans="1:25" ht="20" customHeight="1">
      <c r="A4" s="1">
        <v>484613</v>
      </c>
      <c r="B4" s="1" t="s">
        <v>1214</v>
      </c>
      <c r="C4" s="10">
        <v>1113</v>
      </c>
      <c r="D4" s="10">
        <v>879</v>
      </c>
      <c r="E4" s="8">
        <f>Table32356789101112132343210111213610[[#This Row],[men]]/Table32356789101112132343210111213610[[#This Row],[total]]</f>
        <v>0.78975741239892183</v>
      </c>
      <c r="F4" s="1">
        <v>234</v>
      </c>
      <c r="G4" s="8">
        <f>Table32356789101112132343210111213610[[#This Row],[women]]/Table32356789101112132343210111213610[[#This Row],[total]]</f>
        <v>0.21024258760107817</v>
      </c>
      <c r="H4" s="1">
        <v>10</v>
      </c>
      <c r="I4" s="8">
        <f>Table32356789101112132343210111213610[[#This Row],[alaskan_or_native]]/Table32356789101112132343210111213610[[#This Row],[total]]</f>
        <v>8.9847259658580418E-3</v>
      </c>
      <c r="J4" s="1">
        <v>38</v>
      </c>
      <c r="K4" s="8">
        <f>Table32356789101112132343210111213610[[#This Row],[asian_american]]/Table32356789101112132343210111213610[[#This Row],[total]]</f>
        <v>3.4141958670260555E-2</v>
      </c>
      <c r="L4" s="1">
        <v>154</v>
      </c>
      <c r="M4" s="8">
        <f>Table32356789101112132343210111213610[[#This Row],[african_amercian]]/Table32356789101112132343210111213610[[#This Row],[total]]</f>
        <v>0.13836477987421383</v>
      </c>
      <c r="N4" s="1">
        <v>127</v>
      </c>
      <c r="O4" s="8">
        <f>Table32356789101112132343210111213610[[#This Row],[hispanic_american]]/Table32356789101112132343210111213610[[#This Row],[total]]</f>
        <v>0.11410601976639713</v>
      </c>
      <c r="P4" s="1">
        <v>8</v>
      </c>
      <c r="Q4" s="8">
        <f>Table32356789101112132343210111213610[[#This Row],[hawaiian_or_islander]]/Table32356789101112132343210111213610[[#This Row],[total]]</f>
        <v>7.1877807726864335E-3</v>
      </c>
      <c r="R4" s="10">
        <v>532</v>
      </c>
      <c r="S4" s="8">
        <f>Table32356789101112132343210111213610[[#This Row],[white]]/Table32356789101112132343210111213610[[#This Row],[total]]</f>
        <v>0.4779874213836478</v>
      </c>
      <c r="T4" s="1">
        <v>36</v>
      </c>
      <c r="U4" s="8">
        <f>Table32356789101112132343210111213610[[#This Row],[muti_racial]]/Table32356789101112132343210111213610[[#This Row],[total]]</f>
        <v>3.2345013477088951E-2</v>
      </c>
      <c r="V4" s="1">
        <v>35</v>
      </c>
      <c r="W4" s="8">
        <f>Table32356789101112132343210111213610[[#This Row],[international]]/Table32356789101112132343210111213610[[#This Row],[total]]</f>
        <v>3.1446540880503145E-2</v>
      </c>
      <c r="X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0.33513027852650495</v>
      </c>
      <c r="Y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0.30098831985624436</v>
      </c>
    </row>
    <row r="5" spans="1:25" ht="20" customHeight="1">
      <c r="A5" s="12">
        <v>214777</v>
      </c>
      <c r="B5" s="12" t="s">
        <v>13</v>
      </c>
      <c r="C5" s="12">
        <v>996</v>
      </c>
      <c r="D5" s="12">
        <v>694</v>
      </c>
      <c r="E5" s="14">
        <f>Table32356789101112132343210111213610[[#This Row],[men]]/Table32356789101112132343210111213610[[#This Row],[total]]</f>
        <v>0.69678714859437751</v>
      </c>
      <c r="F5" s="12">
        <v>302</v>
      </c>
      <c r="G5" s="14">
        <f>Table32356789101112132343210111213610[[#This Row],[women]]/Table32356789101112132343210111213610[[#This Row],[total]]</f>
        <v>0.30321285140562249</v>
      </c>
      <c r="H5" s="12">
        <v>1</v>
      </c>
      <c r="I5" s="14">
        <f>Table32356789101112132343210111213610[[#This Row],[alaskan_or_native]]/Table32356789101112132343210111213610[[#This Row],[total]]</f>
        <v>1.004016064257028E-3</v>
      </c>
      <c r="J5" s="12">
        <v>136</v>
      </c>
      <c r="K5" s="14">
        <f>Table32356789101112132343210111213610[[#This Row],[asian_american]]/Table32356789101112132343210111213610[[#This Row],[total]]</f>
        <v>0.13654618473895583</v>
      </c>
      <c r="L5" s="12">
        <v>19</v>
      </c>
      <c r="M5" s="14">
        <f>Table32356789101112132343210111213610[[#This Row],[african_amercian]]/Table32356789101112132343210111213610[[#This Row],[total]]</f>
        <v>1.9076305220883535E-2</v>
      </c>
      <c r="N5" s="12">
        <v>37</v>
      </c>
      <c r="O5" s="14">
        <f>Table32356789101112132343210111213610[[#This Row],[hispanic_american]]/Table32356789101112132343210111213610[[#This Row],[total]]</f>
        <v>3.7148594377510037E-2</v>
      </c>
      <c r="P5" s="12">
        <v>1</v>
      </c>
      <c r="Q5" s="14">
        <f>Table32356789101112132343210111213610[[#This Row],[hawaiian_or_islander]]/Table32356789101112132343210111213610[[#This Row],[total]]</f>
        <v>1.004016064257028E-3</v>
      </c>
      <c r="R5" s="13">
        <v>619</v>
      </c>
      <c r="S5" s="14">
        <f>Table32356789101112132343210111213610[[#This Row],[white]]/Table32356789101112132343210111213610[[#This Row],[total]]</f>
        <v>0.62148594377510036</v>
      </c>
      <c r="T5" s="12">
        <v>30</v>
      </c>
      <c r="U5" s="14">
        <f>Table32356789101112132343210111213610[[#This Row],[muti_racial]]/Table32356789101112132343210111213610[[#This Row],[total]]</f>
        <v>3.0120481927710843E-2</v>
      </c>
      <c r="V5" s="12">
        <v>129</v>
      </c>
      <c r="W5" s="14">
        <f>Table32356789101112132343210111213610[[#This Row],[international]]/Table32356789101112132343210111213610[[#This Row],[total]]</f>
        <v>0.12951807228915663</v>
      </c>
      <c r="X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0.22489959839357429</v>
      </c>
      <c r="Y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8.8353413654618476E-2</v>
      </c>
    </row>
    <row r="6" spans="1:25" ht="20" customHeight="1">
      <c r="A6" s="1">
        <v>170976</v>
      </c>
      <c r="B6" s="1" t="s">
        <v>179</v>
      </c>
      <c r="C6" s="1">
        <v>798</v>
      </c>
      <c r="D6" s="1">
        <v>605</v>
      </c>
      <c r="E6" s="8">
        <f>Table32356789101112132343210111213610[[#This Row],[men]]/Table32356789101112132343210111213610[[#This Row],[total]]</f>
        <v>0.75814536340852134</v>
      </c>
      <c r="F6" s="1">
        <v>193</v>
      </c>
      <c r="G6" s="8">
        <f>Table32356789101112132343210111213610[[#This Row],[women]]/Table32356789101112132343210111213610[[#This Row],[total]]</f>
        <v>0.24185463659147868</v>
      </c>
      <c r="H6" s="1">
        <v>1</v>
      </c>
      <c r="I6" s="8">
        <f>Table32356789101112132343210111213610[[#This Row],[alaskan_or_native]]/Table32356789101112132343210111213610[[#This Row],[total]]</f>
        <v>1.2531328320802004E-3</v>
      </c>
      <c r="J6" s="1">
        <v>177</v>
      </c>
      <c r="K6" s="8">
        <f>Table32356789101112132343210111213610[[#This Row],[asian_american]]/Table32356789101112132343210111213610[[#This Row],[total]]</f>
        <v>0.22180451127819548</v>
      </c>
      <c r="L6" s="1">
        <v>8</v>
      </c>
      <c r="M6" s="8">
        <f>Table32356789101112132343210111213610[[#This Row],[african_amercian]]/Table32356789101112132343210111213610[[#This Row],[total]]</f>
        <v>1.0025062656641603E-2</v>
      </c>
      <c r="N6" s="1">
        <v>20</v>
      </c>
      <c r="O6" s="8">
        <f>Table32356789101112132343210111213610[[#This Row],[hispanic_american]]/Table32356789101112132343210111213610[[#This Row],[total]]</f>
        <v>2.5062656641604009E-2</v>
      </c>
      <c r="P6" s="1">
        <v>0</v>
      </c>
      <c r="Q6" s="8">
        <f>Table32356789101112132343210111213610[[#This Row],[hawaiian_or_islander]]/Table32356789101112132343210111213610[[#This Row],[total]]</f>
        <v>0</v>
      </c>
      <c r="R6" s="10">
        <v>391</v>
      </c>
      <c r="S6" s="8">
        <f>Table32356789101112132343210111213610[[#This Row],[white]]/Table32356789101112132343210111213610[[#This Row],[total]]</f>
        <v>0.4899749373433584</v>
      </c>
      <c r="T6" s="1">
        <v>24</v>
      </c>
      <c r="U6" s="8">
        <f>Table32356789101112132343210111213610[[#This Row],[muti_racial]]/Table32356789101112132343210111213610[[#This Row],[total]]</f>
        <v>3.007518796992481E-2</v>
      </c>
      <c r="V6" s="1">
        <v>123</v>
      </c>
      <c r="W6" s="8">
        <f>Table32356789101112132343210111213610[[#This Row],[international]]/Table32356789101112132343210111213610[[#This Row],[total]]</f>
        <v>0.15413533834586465</v>
      </c>
      <c r="X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0.2882205513784461</v>
      </c>
      <c r="Y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6.6416040100250623E-2</v>
      </c>
    </row>
    <row r="7" spans="1:25" ht="20" customHeight="1">
      <c r="A7" s="12">
        <v>186380</v>
      </c>
      <c r="B7" s="12" t="s">
        <v>329</v>
      </c>
      <c r="C7" s="12">
        <v>753</v>
      </c>
      <c r="D7" s="12">
        <v>604</v>
      </c>
      <c r="E7" s="14">
        <f>Table32356789101112132343210111213610[[#This Row],[men]]/Table32356789101112132343210111213610[[#This Row],[total]]</f>
        <v>0.80212483399734391</v>
      </c>
      <c r="F7" s="12">
        <v>149</v>
      </c>
      <c r="G7" s="14">
        <f>Table32356789101112132343210111213610[[#This Row],[women]]/Table32356789101112132343210111213610[[#This Row],[total]]</f>
        <v>0.19787516600265603</v>
      </c>
      <c r="H7" s="12">
        <v>1</v>
      </c>
      <c r="I7" s="14">
        <f>Table32356789101112132343210111213610[[#This Row],[alaskan_or_native]]/Table32356789101112132343210111213610[[#This Row],[total]]</f>
        <v>1.3280212483399733E-3</v>
      </c>
      <c r="J7" s="12">
        <v>293</v>
      </c>
      <c r="K7" s="14">
        <f>Table32356789101112132343210111213610[[#This Row],[asian_american]]/Table32356789101112132343210111213610[[#This Row],[total]]</f>
        <v>0.38911022576361221</v>
      </c>
      <c r="L7" s="12">
        <v>38</v>
      </c>
      <c r="M7" s="14">
        <f>Table32356789101112132343210111213610[[#This Row],[african_amercian]]/Table32356789101112132343210111213610[[#This Row],[total]]</f>
        <v>5.0464807436918988E-2</v>
      </c>
      <c r="N7" s="12">
        <v>70</v>
      </c>
      <c r="O7" s="14">
        <f>Table32356789101112132343210111213610[[#This Row],[hispanic_american]]/Table32356789101112132343210111213610[[#This Row],[total]]</f>
        <v>9.2961487383798141E-2</v>
      </c>
      <c r="P7" s="12">
        <v>3</v>
      </c>
      <c r="Q7" s="14">
        <f>Table32356789101112132343210111213610[[#This Row],[hawaiian_or_islander]]/Table32356789101112132343210111213610[[#This Row],[total]]</f>
        <v>3.9840637450199202E-3</v>
      </c>
      <c r="R7" s="13">
        <v>230</v>
      </c>
      <c r="S7" s="14">
        <f>Table32356789101112132343210111213610[[#This Row],[white]]/Table32356789101112132343210111213610[[#This Row],[total]]</f>
        <v>0.3054448871181939</v>
      </c>
      <c r="T7" s="12">
        <v>21</v>
      </c>
      <c r="U7" s="14">
        <f>Table32356789101112132343210111213610[[#This Row],[muti_racial]]/Table32356789101112132343210111213610[[#This Row],[total]]</f>
        <v>2.7888446215139442E-2</v>
      </c>
      <c r="V7" s="12">
        <v>82</v>
      </c>
      <c r="W7" s="14">
        <f>Table32356789101112132343210111213610[[#This Row],[international]]/Table32356789101112132343210111213610[[#This Row],[total]]</f>
        <v>0.10889774236387782</v>
      </c>
      <c r="X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0.56573705179282874</v>
      </c>
      <c r="Y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0.17662682602921648</v>
      </c>
    </row>
    <row r="8" spans="1:25" ht="20" customHeight="1">
      <c r="A8" s="1">
        <v>151351</v>
      </c>
      <c r="B8" s="1" t="s">
        <v>490</v>
      </c>
      <c r="C8" s="1">
        <v>675</v>
      </c>
      <c r="D8" s="1">
        <v>533</v>
      </c>
      <c r="E8" s="8">
        <f>Table32356789101112132343210111213610[[#This Row],[men]]/Table32356789101112132343210111213610[[#This Row],[total]]</f>
        <v>0.78962962962962968</v>
      </c>
      <c r="F8" s="1">
        <v>142</v>
      </c>
      <c r="G8" s="8">
        <f>Table32356789101112132343210111213610[[#This Row],[women]]/Table32356789101112132343210111213610[[#This Row],[total]]</f>
        <v>0.21037037037037037</v>
      </c>
      <c r="H8" s="1">
        <v>3</v>
      </c>
      <c r="I8" s="8">
        <f>Table32356789101112132343210111213610[[#This Row],[alaskan_or_native]]/Table32356789101112132343210111213610[[#This Row],[total]]</f>
        <v>4.4444444444444444E-3</v>
      </c>
      <c r="J8" s="1">
        <v>41</v>
      </c>
      <c r="K8" s="8">
        <f>Table32356789101112132343210111213610[[#This Row],[asian_american]]/Table32356789101112132343210111213610[[#This Row],[total]]</f>
        <v>6.0740740740740741E-2</v>
      </c>
      <c r="L8" s="1">
        <v>19</v>
      </c>
      <c r="M8" s="8">
        <f>Table32356789101112132343210111213610[[#This Row],[african_amercian]]/Table32356789101112132343210111213610[[#This Row],[total]]</f>
        <v>2.8148148148148148E-2</v>
      </c>
      <c r="N8" s="1">
        <v>23</v>
      </c>
      <c r="O8" s="8">
        <f>Table32356789101112132343210111213610[[#This Row],[hispanic_american]]/Table32356789101112132343210111213610[[#This Row],[total]]</f>
        <v>3.4074074074074076E-2</v>
      </c>
      <c r="P8" s="1">
        <v>0</v>
      </c>
      <c r="Q8" s="8">
        <f>Table32356789101112132343210111213610[[#This Row],[hawaiian_or_islander]]/Table32356789101112132343210111213610[[#This Row],[total]]</f>
        <v>0</v>
      </c>
      <c r="R8" s="10">
        <v>465</v>
      </c>
      <c r="S8" s="8">
        <f>Table32356789101112132343210111213610[[#This Row],[white]]/Table32356789101112132343210111213610[[#This Row],[total]]</f>
        <v>0.68888888888888888</v>
      </c>
      <c r="T8" s="1">
        <v>16</v>
      </c>
      <c r="U8" s="8">
        <f>Table32356789101112132343210111213610[[#This Row],[muti_racial]]/Table32356789101112132343210111213610[[#This Row],[total]]</f>
        <v>2.3703703703703703E-2</v>
      </c>
      <c r="V8" s="1">
        <v>106</v>
      </c>
      <c r="W8" s="8">
        <f>Table32356789101112132343210111213610[[#This Row],[international]]/Table32356789101112132343210111213610[[#This Row],[total]]</f>
        <v>0.15703703703703703</v>
      </c>
      <c r="X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0.15111111111111111</v>
      </c>
      <c r="Y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9.0370370370370365E-2</v>
      </c>
    </row>
    <row r="9" spans="1:25" ht="20" customHeight="1">
      <c r="A9" s="12">
        <v>163286</v>
      </c>
      <c r="B9" s="12" t="s">
        <v>168</v>
      </c>
      <c r="C9" s="12">
        <v>669</v>
      </c>
      <c r="D9" s="12">
        <v>514</v>
      </c>
      <c r="E9" s="14">
        <f>Table32356789101112132343210111213610[[#This Row],[men]]/Table32356789101112132343210111213610[[#This Row],[total]]</f>
        <v>0.76831091180866962</v>
      </c>
      <c r="F9" s="12">
        <v>155</v>
      </c>
      <c r="G9" s="14">
        <f>Table32356789101112132343210111213610[[#This Row],[women]]/Table32356789101112132343210111213610[[#This Row],[total]]</f>
        <v>0.23168908819133036</v>
      </c>
      <c r="H9" s="12">
        <v>0</v>
      </c>
      <c r="I9" s="14">
        <f>Table32356789101112132343210111213610[[#This Row],[alaskan_or_native]]/Table32356789101112132343210111213610[[#This Row],[total]]</f>
        <v>0</v>
      </c>
      <c r="J9" s="12">
        <v>216</v>
      </c>
      <c r="K9" s="14">
        <f>Table32356789101112132343210111213610[[#This Row],[asian_american]]/Table32356789101112132343210111213610[[#This Row],[total]]</f>
        <v>0.32286995515695066</v>
      </c>
      <c r="L9" s="12">
        <v>53</v>
      </c>
      <c r="M9" s="14">
        <f>Table32356789101112132343210111213610[[#This Row],[african_amercian]]/Table32356789101112132343210111213610[[#This Row],[total]]</f>
        <v>7.9222720478325862E-2</v>
      </c>
      <c r="N9" s="12">
        <v>46</v>
      </c>
      <c r="O9" s="14">
        <f>Table32356789101112132343210111213610[[#This Row],[hispanic_american]]/Table32356789101112132343210111213610[[#This Row],[total]]</f>
        <v>6.8759342301943194E-2</v>
      </c>
      <c r="P9" s="12">
        <v>1</v>
      </c>
      <c r="Q9" s="14">
        <f>Table32356789101112132343210111213610[[#This Row],[hawaiian_or_islander]]/Table32356789101112132343210111213610[[#This Row],[total]]</f>
        <v>1.4947683109118087E-3</v>
      </c>
      <c r="R9" s="13">
        <v>263</v>
      </c>
      <c r="S9" s="14">
        <f>Table32356789101112132343210111213610[[#This Row],[white]]/Table32356789101112132343210111213610[[#This Row],[total]]</f>
        <v>0.39312406576980569</v>
      </c>
      <c r="T9" s="12">
        <v>25</v>
      </c>
      <c r="U9" s="14">
        <f>Table32356789101112132343210111213610[[#This Row],[muti_racial]]/Table32356789101112132343210111213610[[#This Row],[total]]</f>
        <v>3.7369207772795218E-2</v>
      </c>
      <c r="V9" s="12">
        <v>55</v>
      </c>
      <c r="W9" s="14">
        <f>Table32356789101112132343210111213610[[#This Row],[international]]/Table32356789101112132343210111213610[[#This Row],[total]]</f>
        <v>8.2212257100149483E-2</v>
      </c>
      <c r="X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0.50971599402092671</v>
      </c>
      <c r="Y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0.18684603886397608</v>
      </c>
    </row>
    <row r="10" spans="1:25" ht="20" customHeight="1">
      <c r="A10" s="1">
        <v>110653</v>
      </c>
      <c r="B10" s="1" t="s">
        <v>94</v>
      </c>
      <c r="C10" s="1">
        <v>636</v>
      </c>
      <c r="D10" s="1">
        <v>494</v>
      </c>
      <c r="E10" s="8">
        <f>Table32356789101112132343210111213610[[#This Row],[men]]/Table32356789101112132343210111213610[[#This Row],[total]]</f>
        <v>0.77672955974842772</v>
      </c>
      <c r="F10" s="1">
        <v>142</v>
      </c>
      <c r="G10" s="8">
        <f>Table32356789101112132343210111213610[[#This Row],[women]]/Table32356789101112132343210111213610[[#This Row],[total]]</f>
        <v>0.22327044025157233</v>
      </c>
      <c r="H10" s="1">
        <v>1</v>
      </c>
      <c r="I10" s="8">
        <f>Table32356789101112132343210111213610[[#This Row],[alaskan_or_native]]/Table32356789101112132343210111213610[[#This Row],[total]]</f>
        <v>1.5723270440251573E-3</v>
      </c>
      <c r="J10" s="1">
        <v>345</v>
      </c>
      <c r="K10" s="8">
        <f>Table32356789101112132343210111213610[[#This Row],[asian_american]]/Table32356789101112132343210111213610[[#This Row],[total]]</f>
        <v>0.54245283018867929</v>
      </c>
      <c r="L10" s="1">
        <v>8</v>
      </c>
      <c r="M10" s="8">
        <f>Table32356789101112132343210111213610[[#This Row],[african_amercian]]/Table32356789101112132343210111213610[[#This Row],[total]]</f>
        <v>1.2578616352201259E-2</v>
      </c>
      <c r="N10" s="1">
        <v>76</v>
      </c>
      <c r="O10" s="8">
        <f>Table32356789101112132343210111213610[[#This Row],[hispanic_american]]/Table32356789101112132343210111213610[[#This Row],[total]]</f>
        <v>0.11949685534591195</v>
      </c>
      <c r="P10" s="1">
        <v>1</v>
      </c>
      <c r="Q10" s="8">
        <f>Table32356789101112132343210111213610[[#This Row],[hawaiian_or_islander]]/Table32356789101112132343210111213610[[#This Row],[total]]</f>
        <v>1.5723270440251573E-3</v>
      </c>
      <c r="R10" s="10">
        <v>97</v>
      </c>
      <c r="S10" s="8">
        <f>Table32356789101112132343210111213610[[#This Row],[white]]/Table32356789101112132343210111213610[[#This Row],[total]]</f>
        <v>0.15251572327044025</v>
      </c>
      <c r="T10" s="1">
        <v>20</v>
      </c>
      <c r="U10" s="8">
        <f>Table32356789101112132343210111213610[[#This Row],[muti_racial]]/Table32356789101112132343210111213610[[#This Row],[total]]</f>
        <v>3.1446540880503145E-2</v>
      </c>
      <c r="V10" s="1">
        <v>77</v>
      </c>
      <c r="W10" s="8">
        <f>Table32356789101112132343210111213610[[#This Row],[international]]/Table32356789101112132343210111213610[[#This Row],[total]]</f>
        <v>0.12106918238993711</v>
      </c>
      <c r="X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0.70911949685534592</v>
      </c>
      <c r="Y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1" spans="1:25" ht="20" customHeight="1">
      <c r="A11" s="12">
        <v>139755</v>
      </c>
      <c r="B11" s="12" t="s">
        <v>58</v>
      </c>
      <c r="C11" s="12">
        <v>597</v>
      </c>
      <c r="D11" s="12">
        <v>472</v>
      </c>
      <c r="E11" s="14">
        <f>Table32356789101112132343210111213610[[#This Row],[men]]/Table32356789101112132343210111213610[[#This Row],[total]]</f>
        <v>0.79061976549413737</v>
      </c>
      <c r="F11" s="12">
        <v>125</v>
      </c>
      <c r="G11" s="14">
        <f>Table32356789101112132343210111213610[[#This Row],[women]]/Table32356789101112132343210111213610[[#This Row],[total]]</f>
        <v>0.20938023450586266</v>
      </c>
      <c r="H11" s="12">
        <v>1</v>
      </c>
      <c r="I11" s="14">
        <f>Table32356789101112132343210111213610[[#This Row],[alaskan_or_native]]/Table32356789101112132343210111213610[[#This Row],[total]]</f>
        <v>1.6750418760469012E-3</v>
      </c>
      <c r="J11" s="12">
        <v>179</v>
      </c>
      <c r="K11" s="14">
        <f>Table32356789101112132343210111213610[[#This Row],[asian_american]]/Table32356789101112132343210111213610[[#This Row],[total]]</f>
        <v>0.29983249581239529</v>
      </c>
      <c r="L11" s="12">
        <v>24</v>
      </c>
      <c r="M11" s="14">
        <f>Table32356789101112132343210111213610[[#This Row],[african_amercian]]/Table32356789101112132343210111213610[[#This Row],[total]]</f>
        <v>4.0201005025125629E-2</v>
      </c>
      <c r="N11" s="12">
        <v>32</v>
      </c>
      <c r="O11" s="14">
        <f>Table32356789101112132343210111213610[[#This Row],[hispanic_american]]/Table32356789101112132343210111213610[[#This Row],[total]]</f>
        <v>5.3601340033500838E-2</v>
      </c>
      <c r="P11" s="12">
        <v>0</v>
      </c>
      <c r="Q11" s="14">
        <f>Table32356789101112132343210111213610[[#This Row],[hawaiian_or_islander]]/Table32356789101112132343210111213610[[#This Row],[total]]</f>
        <v>0</v>
      </c>
      <c r="R11" s="13">
        <v>227</v>
      </c>
      <c r="S11" s="14">
        <f>Table32356789101112132343210111213610[[#This Row],[white]]/Table32356789101112132343210111213610[[#This Row],[total]]</f>
        <v>0.38023450586264657</v>
      </c>
      <c r="T11" s="12">
        <v>22</v>
      </c>
      <c r="U11" s="14">
        <f>Table32356789101112132343210111213610[[#This Row],[muti_racial]]/Table32356789101112132343210111213610[[#This Row],[total]]</f>
        <v>3.6850921273031828E-2</v>
      </c>
      <c r="V11" s="12">
        <v>95</v>
      </c>
      <c r="W11" s="14">
        <f>Table32356789101112132343210111213610[[#This Row],[international]]/Table32356789101112132343210111213610[[#This Row],[total]]</f>
        <v>0.15912897822445563</v>
      </c>
      <c r="X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0.43216080402010049</v>
      </c>
      <c r="Y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0.13232830820770519</v>
      </c>
    </row>
    <row r="12" spans="1:25" ht="20" customHeight="1">
      <c r="A12" s="1">
        <v>449339</v>
      </c>
      <c r="B12" s="1" t="s">
        <v>475</v>
      </c>
      <c r="C12" s="1">
        <v>594</v>
      </c>
      <c r="D12" s="1">
        <v>498</v>
      </c>
      <c r="E12" s="8">
        <f>Table32356789101112132343210111213610[[#This Row],[men]]/Table32356789101112132343210111213610[[#This Row],[total]]</f>
        <v>0.83838383838383834</v>
      </c>
      <c r="F12" s="1">
        <v>96</v>
      </c>
      <c r="G12" s="8">
        <f>Table32356789101112132343210111213610[[#This Row],[women]]/Table32356789101112132343210111213610[[#This Row],[total]]</f>
        <v>0.16161616161616163</v>
      </c>
      <c r="H12" s="1">
        <v>5</v>
      </c>
      <c r="I12" s="8">
        <f>Table32356789101112132343210111213610[[#This Row],[alaskan_or_native]]/Table32356789101112132343210111213610[[#This Row],[total]]</f>
        <v>8.4175084175084174E-3</v>
      </c>
      <c r="J12" s="1">
        <v>12</v>
      </c>
      <c r="K12" s="8">
        <f>Table32356789101112132343210111213610[[#This Row],[asian_american]]/Table32356789101112132343210111213610[[#This Row],[total]]</f>
        <v>2.0202020202020204E-2</v>
      </c>
      <c r="L12" s="1">
        <v>81</v>
      </c>
      <c r="M12" s="8">
        <f>Table32356789101112132343210111213610[[#This Row],[african_amercian]]/Table32356789101112132343210111213610[[#This Row],[total]]</f>
        <v>0.13636363636363635</v>
      </c>
      <c r="N12" s="1">
        <v>56</v>
      </c>
      <c r="O12" s="8">
        <f>Table32356789101112132343210111213610[[#This Row],[hispanic_american]]/Table32356789101112132343210111213610[[#This Row],[total]]</f>
        <v>9.4276094276094277E-2</v>
      </c>
      <c r="P12" s="1">
        <v>3</v>
      </c>
      <c r="Q12" s="8">
        <f>Table32356789101112132343210111213610[[#This Row],[hawaiian_or_islander]]/Table32356789101112132343210111213610[[#This Row],[total]]</f>
        <v>5.0505050505050509E-3</v>
      </c>
      <c r="R12" s="10">
        <v>381</v>
      </c>
      <c r="S12" s="8">
        <f>Table32356789101112132343210111213610[[#This Row],[white]]/Table32356789101112132343210111213610[[#This Row],[total]]</f>
        <v>0.64141414141414144</v>
      </c>
      <c r="T12" s="1">
        <v>18</v>
      </c>
      <c r="U12" s="8">
        <f>Table32356789101112132343210111213610[[#This Row],[muti_racial]]/Table32356789101112132343210111213610[[#This Row],[total]]</f>
        <v>3.0303030303030304E-2</v>
      </c>
      <c r="V12" s="1">
        <v>7</v>
      </c>
      <c r="W12" s="8">
        <f>Table32356789101112132343210111213610[[#This Row],[international]]/Table32356789101112132343210111213610[[#This Row],[total]]</f>
        <v>1.1784511784511785E-2</v>
      </c>
      <c r="X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0.2946127946127946</v>
      </c>
      <c r="Y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0.27441077441077444</v>
      </c>
    </row>
    <row r="13" spans="1:25" ht="20" customHeight="1">
      <c r="A13" s="12">
        <v>236948</v>
      </c>
      <c r="B13" s="12" t="s">
        <v>299</v>
      </c>
      <c r="C13" s="12">
        <v>582</v>
      </c>
      <c r="D13" s="12">
        <v>372</v>
      </c>
      <c r="E13" s="14">
        <f>Table32356789101112132343210111213610[[#This Row],[men]]/Table32356789101112132343210111213610[[#This Row],[total]]</f>
        <v>0.63917525773195871</v>
      </c>
      <c r="F13" s="12">
        <v>210</v>
      </c>
      <c r="G13" s="14">
        <f>Table32356789101112132343210111213610[[#This Row],[women]]/Table32356789101112132343210111213610[[#This Row],[total]]</f>
        <v>0.36082474226804123</v>
      </c>
      <c r="H13" s="12">
        <v>1</v>
      </c>
      <c r="I13" s="14">
        <f>Table32356789101112132343210111213610[[#This Row],[alaskan_or_native]]/Table32356789101112132343210111213610[[#This Row],[total]]</f>
        <v>1.718213058419244E-3</v>
      </c>
      <c r="J13" s="12">
        <v>187</v>
      </c>
      <c r="K13" s="14">
        <f>Table32356789101112132343210111213610[[#This Row],[asian_american]]/Table32356789101112132343210111213610[[#This Row],[total]]</f>
        <v>0.32130584192439865</v>
      </c>
      <c r="L13" s="12">
        <v>9</v>
      </c>
      <c r="M13" s="14">
        <f>Table32356789101112132343210111213610[[#This Row],[african_amercian]]/Table32356789101112132343210111213610[[#This Row],[total]]</f>
        <v>1.5463917525773196E-2</v>
      </c>
      <c r="N13" s="12">
        <v>13</v>
      </c>
      <c r="O13" s="14">
        <f>Table32356789101112132343210111213610[[#This Row],[hispanic_american]]/Table32356789101112132343210111213610[[#This Row],[total]]</f>
        <v>2.2336769759450172E-2</v>
      </c>
      <c r="P13" s="12">
        <v>2</v>
      </c>
      <c r="Q13" s="14">
        <f>Table32356789101112132343210111213610[[#This Row],[hawaiian_or_islander]]/Table32356789101112132343210111213610[[#This Row],[total]]</f>
        <v>3.4364261168384879E-3</v>
      </c>
      <c r="R13" s="13">
        <v>228</v>
      </c>
      <c r="S13" s="14">
        <f>Table32356789101112132343210111213610[[#This Row],[white]]/Table32356789101112132343210111213610[[#This Row],[total]]</f>
        <v>0.39175257731958762</v>
      </c>
      <c r="T13" s="12">
        <v>44</v>
      </c>
      <c r="U13" s="14">
        <f>Table32356789101112132343210111213610[[#This Row],[muti_racial]]/Table32356789101112132343210111213610[[#This Row],[total]]</f>
        <v>7.560137457044673E-2</v>
      </c>
      <c r="V13" s="12">
        <v>82</v>
      </c>
      <c r="W13" s="14">
        <f>Table32356789101112132343210111213610[[#This Row],[international]]/Table32356789101112132343210111213610[[#This Row],[total]]</f>
        <v>0.14089347079037801</v>
      </c>
      <c r="X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0.43986254295532645</v>
      </c>
      <c r="Y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0.11855670103092783</v>
      </c>
    </row>
    <row r="14" spans="1:25" ht="20" customHeight="1">
      <c r="A14" s="1">
        <v>209542</v>
      </c>
      <c r="B14" s="1" t="s">
        <v>21</v>
      </c>
      <c r="C14" s="1">
        <v>564</v>
      </c>
      <c r="D14" s="1">
        <v>465</v>
      </c>
      <c r="E14" s="8">
        <f>Table32356789101112132343210111213610[[#This Row],[men]]/Table32356789101112132343210111213610[[#This Row],[total]]</f>
        <v>0.82446808510638303</v>
      </c>
      <c r="F14" s="1">
        <v>99</v>
      </c>
      <c r="G14" s="8">
        <f>Table32356789101112132343210111213610[[#This Row],[women]]/Table32356789101112132343210111213610[[#This Row],[total]]</f>
        <v>0.17553191489361702</v>
      </c>
      <c r="H14" s="1">
        <v>0</v>
      </c>
      <c r="I14" s="8">
        <f>Table32356789101112132343210111213610[[#This Row],[alaskan_or_native]]/Table32356789101112132343210111213610[[#This Row],[total]]</f>
        <v>0</v>
      </c>
      <c r="J14" s="1">
        <v>92</v>
      </c>
      <c r="K14" s="8">
        <f>Table32356789101112132343210111213610[[#This Row],[asian_american]]/Table32356789101112132343210111213610[[#This Row],[total]]</f>
        <v>0.16312056737588654</v>
      </c>
      <c r="L14" s="1">
        <v>5</v>
      </c>
      <c r="M14" s="8">
        <f>Table32356789101112132343210111213610[[#This Row],[african_amercian]]/Table32356789101112132343210111213610[[#This Row],[total]]</f>
        <v>8.8652482269503553E-3</v>
      </c>
      <c r="N14" s="1">
        <v>36</v>
      </c>
      <c r="O14" s="8">
        <f>Table32356789101112132343210111213610[[#This Row],[hispanic_american]]/Table32356789101112132343210111213610[[#This Row],[total]]</f>
        <v>6.3829787234042548E-2</v>
      </c>
      <c r="P14" s="1">
        <v>0</v>
      </c>
      <c r="Q14" s="8">
        <f>Table32356789101112132343210111213610[[#This Row],[hawaiian_or_islander]]/Table32356789101112132343210111213610[[#This Row],[total]]</f>
        <v>0</v>
      </c>
      <c r="R14" s="10">
        <v>340</v>
      </c>
      <c r="S14" s="8">
        <f>Table32356789101112132343210111213610[[#This Row],[white]]/Table32356789101112132343210111213610[[#This Row],[total]]</f>
        <v>0.6028368794326241</v>
      </c>
      <c r="T14" s="1">
        <v>23</v>
      </c>
      <c r="U14" s="8">
        <f>Table32356789101112132343210111213610[[#This Row],[muti_racial]]/Table32356789101112132343210111213610[[#This Row],[total]]</f>
        <v>4.0780141843971635E-2</v>
      </c>
      <c r="V14" s="1">
        <v>38</v>
      </c>
      <c r="W14" s="8">
        <f>Table32356789101112132343210111213610[[#This Row],[international]]/Table32356789101112132343210111213610[[#This Row],[total]]</f>
        <v>6.7375886524822695E-2</v>
      </c>
      <c r="X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0.27659574468085107</v>
      </c>
      <c r="Y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0.11347517730496454</v>
      </c>
    </row>
    <row r="15" spans="1:25" ht="20" customHeight="1">
      <c r="A15" s="12">
        <v>243780</v>
      </c>
      <c r="B15" s="12" t="s">
        <v>8</v>
      </c>
      <c r="C15" s="12">
        <v>556</v>
      </c>
      <c r="D15" s="12">
        <v>449</v>
      </c>
      <c r="E15" s="14">
        <f>Table32356789101112132343210111213610[[#This Row],[men]]/Table32356789101112132343210111213610[[#This Row],[total]]</f>
        <v>0.80755395683453235</v>
      </c>
      <c r="F15" s="12">
        <v>107</v>
      </c>
      <c r="G15" s="14">
        <f>Table32356789101112132343210111213610[[#This Row],[women]]/Table32356789101112132343210111213610[[#This Row],[total]]</f>
        <v>0.19244604316546762</v>
      </c>
      <c r="H15" s="12">
        <v>0</v>
      </c>
      <c r="I15" s="14">
        <f>Table32356789101112132343210111213610[[#This Row],[alaskan_or_native]]/Table32356789101112132343210111213610[[#This Row],[total]]</f>
        <v>0</v>
      </c>
      <c r="J15" s="12">
        <v>73</v>
      </c>
      <c r="K15" s="14">
        <f>Table32356789101112132343210111213610[[#This Row],[asian_american]]/Table32356789101112132343210111213610[[#This Row],[total]]</f>
        <v>0.13129496402877697</v>
      </c>
      <c r="L15" s="12">
        <v>16</v>
      </c>
      <c r="M15" s="14">
        <f>Table32356789101112132343210111213610[[#This Row],[african_amercian]]/Table32356789101112132343210111213610[[#This Row],[total]]</f>
        <v>2.8776978417266189E-2</v>
      </c>
      <c r="N15" s="12">
        <v>19</v>
      </c>
      <c r="O15" s="14">
        <f>Table32356789101112132343210111213610[[#This Row],[hispanic_american]]/Table32356789101112132343210111213610[[#This Row],[total]]</f>
        <v>3.41726618705036E-2</v>
      </c>
      <c r="P15" s="12">
        <v>0</v>
      </c>
      <c r="Q15" s="14">
        <f>Table32356789101112132343210111213610[[#This Row],[hawaiian_or_islander]]/Table32356789101112132343210111213610[[#This Row],[total]]</f>
        <v>0</v>
      </c>
      <c r="R15" s="13">
        <v>278</v>
      </c>
      <c r="S15" s="14">
        <f>Table32356789101112132343210111213610[[#This Row],[white]]/Table32356789101112132343210111213610[[#This Row],[total]]</f>
        <v>0.5</v>
      </c>
      <c r="T15" s="12">
        <v>12</v>
      </c>
      <c r="U15" s="14">
        <f>Table32356789101112132343210111213610[[#This Row],[muti_racial]]/Table32356789101112132343210111213610[[#This Row],[total]]</f>
        <v>2.1582733812949641E-2</v>
      </c>
      <c r="V15" s="12">
        <v>151</v>
      </c>
      <c r="W15" s="14">
        <f>Table32356789101112132343210111213610[[#This Row],[international]]/Table32356789101112132343210111213610[[#This Row],[total]]</f>
        <v>0.27158273381294962</v>
      </c>
      <c r="X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0.21582733812949639</v>
      </c>
      <c r="Y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8.4532374100719426E-2</v>
      </c>
    </row>
    <row r="16" spans="1:25" ht="20" customHeight="1">
      <c r="A16" s="1">
        <v>110714</v>
      </c>
      <c r="B16" s="1" t="s">
        <v>313</v>
      </c>
      <c r="C16" s="1">
        <v>550</v>
      </c>
      <c r="D16" s="1">
        <v>455</v>
      </c>
      <c r="E16" s="8">
        <f>Table32356789101112132343210111213610[[#This Row],[men]]/Table32356789101112132343210111213610[[#This Row],[total]]</f>
        <v>0.82727272727272727</v>
      </c>
      <c r="F16" s="1">
        <v>95</v>
      </c>
      <c r="G16" s="8">
        <f>Table32356789101112132343210111213610[[#This Row],[women]]/Table32356789101112132343210111213610[[#This Row],[total]]</f>
        <v>0.17272727272727273</v>
      </c>
      <c r="H16" s="1">
        <v>0</v>
      </c>
      <c r="I16" s="8">
        <f>Table32356789101112132343210111213610[[#This Row],[alaskan_or_native]]/Table32356789101112132343210111213610[[#This Row],[total]]</f>
        <v>0</v>
      </c>
      <c r="J16" s="1">
        <v>200</v>
      </c>
      <c r="K16" s="8">
        <f>Table32356789101112132343210111213610[[#This Row],[asian_american]]/Table32356789101112132343210111213610[[#This Row],[total]]</f>
        <v>0.36363636363636365</v>
      </c>
      <c r="L16" s="1">
        <v>4</v>
      </c>
      <c r="M16" s="8">
        <f>Table32356789101112132343210111213610[[#This Row],[african_amercian]]/Table32356789101112132343210111213610[[#This Row],[total]]</f>
        <v>7.2727272727272727E-3</v>
      </c>
      <c r="N16" s="1">
        <v>55</v>
      </c>
      <c r="O16" s="8">
        <f>Table32356789101112132343210111213610[[#This Row],[hispanic_american]]/Table32356789101112132343210111213610[[#This Row],[total]]</f>
        <v>0.1</v>
      </c>
      <c r="P16" s="1">
        <v>1</v>
      </c>
      <c r="Q16" s="8">
        <f>Table32356789101112132343210111213610[[#This Row],[hawaiian_or_islander]]/Table32356789101112132343210111213610[[#This Row],[total]]</f>
        <v>1.8181818181818182E-3</v>
      </c>
      <c r="R16" s="1">
        <v>195</v>
      </c>
      <c r="S16" s="8">
        <f>Table32356789101112132343210111213610[[#This Row],[white]]/Table32356789101112132343210111213610[[#This Row],[total]]</f>
        <v>0.35454545454545455</v>
      </c>
      <c r="T16" s="1">
        <v>50</v>
      </c>
      <c r="U16" s="8">
        <f>Table32356789101112132343210111213610[[#This Row],[muti_racial]]/Table32356789101112132343210111213610[[#This Row],[total]]</f>
        <v>9.0909090909090912E-2</v>
      </c>
      <c r="V16" s="1">
        <v>33</v>
      </c>
      <c r="W16" s="8">
        <f>Table32356789101112132343210111213610[[#This Row],[international]]/Table32356789101112132343210111213610[[#This Row],[total]]</f>
        <v>0.06</v>
      </c>
      <c r="X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0.5636363636363636</v>
      </c>
      <c r="Y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7" spans="1:25" ht="20" customHeight="1">
      <c r="A17" s="12">
        <v>110680</v>
      </c>
      <c r="B17" s="12" t="s">
        <v>96</v>
      </c>
      <c r="C17" s="12">
        <v>540</v>
      </c>
      <c r="D17" s="12">
        <v>447</v>
      </c>
      <c r="E17" s="14">
        <f>Table32356789101112132343210111213610[[#This Row],[men]]/Table32356789101112132343210111213610[[#This Row],[total]]</f>
        <v>0.82777777777777772</v>
      </c>
      <c r="F17" s="12">
        <v>93</v>
      </c>
      <c r="G17" s="14">
        <f>Table32356789101112132343210111213610[[#This Row],[women]]/Table32356789101112132343210111213610[[#This Row],[total]]</f>
        <v>0.17222222222222222</v>
      </c>
      <c r="H17" s="12">
        <v>0</v>
      </c>
      <c r="I17" s="14">
        <f>Table32356789101112132343210111213610[[#This Row],[alaskan_or_native]]/Table32356789101112132343210111213610[[#This Row],[total]]</f>
        <v>0</v>
      </c>
      <c r="J17" s="12">
        <v>283</v>
      </c>
      <c r="K17" s="14">
        <f>Table32356789101112132343210111213610[[#This Row],[asian_american]]/Table32356789101112132343210111213610[[#This Row],[total]]</f>
        <v>0.52407407407407403</v>
      </c>
      <c r="L17" s="12">
        <v>3</v>
      </c>
      <c r="M17" s="14">
        <f>Table32356789101112132343210111213610[[#This Row],[african_amercian]]/Table32356789101112132343210111213610[[#This Row],[total]]</f>
        <v>5.5555555555555558E-3</v>
      </c>
      <c r="N17" s="12">
        <v>33</v>
      </c>
      <c r="O17" s="14">
        <f>Table32356789101112132343210111213610[[#This Row],[hispanic_american]]/Table32356789101112132343210111213610[[#This Row],[total]]</f>
        <v>6.1111111111111109E-2</v>
      </c>
      <c r="P17" s="12">
        <v>4</v>
      </c>
      <c r="Q17" s="14">
        <f>Table32356789101112132343210111213610[[#This Row],[hawaiian_or_islander]]/Table32356789101112132343210111213610[[#This Row],[total]]</f>
        <v>7.4074074074074077E-3</v>
      </c>
      <c r="R17" s="12">
        <v>96</v>
      </c>
      <c r="S17" s="14">
        <f>Table32356789101112132343210111213610[[#This Row],[white]]/Table32356789101112132343210111213610[[#This Row],[total]]</f>
        <v>0.17777777777777778</v>
      </c>
      <c r="T17" s="12">
        <v>17</v>
      </c>
      <c r="U17" s="14">
        <f>Table32356789101112132343210111213610[[#This Row],[muti_racial]]/Table32356789101112132343210111213610[[#This Row],[total]]</f>
        <v>3.1481481481481478E-2</v>
      </c>
      <c r="V17" s="12">
        <v>93</v>
      </c>
      <c r="W17" s="14">
        <f>Table32356789101112132343210111213610[[#This Row],[international]]/Table32356789101112132343210111213610[[#This Row],[total]]</f>
        <v>0.17222222222222222</v>
      </c>
      <c r="X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0.62962962962962965</v>
      </c>
      <c r="Y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0.10555555555555556</v>
      </c>
    </row>
    <row r="18" spans="1:25" ht="20" customHeight="1">
      <c r="A18" s="1">
        <v>110635</v>
      </c>
      <c r="B18" s="1" t="s">
        <v>56</v>
      </c>
      <c r="C18" s="1">
        <v>532</v>
      </c>
      <c r="D18" s="1">
        <v>382</v>
      </c>
      <c r="E18" s="8">
        <f>Table32356789101112132343210111213610[[#This Row],[men]]/Table32356789101112132343210111213610[[#This Row],[total]]</f>
        <v>0.71804511278195493</v>
      </c>
      <c r="F18" s="1">
        <v>150</v>
      </c>
      <c r="G18" s="8">
        <f>Table32356789101112132343210111213610[[#This Row],[women]]/Table32356789101112132343210111213610[[#This Row],[total]]</f>
        <v>0.28195488721804512</v>
      </c>
      <c r="H18" s="1">
        <v>0</v>
      </c>
      <c r="I18" s="8">
        <f>Table32356789101112132343210111213610[[#This Row],[alaskan_or_native]]/Table32356789101112132343210111213610[[#This Row],[total]]</f>
        <v>0</v>
      </c>
      <c r="J18" s="1">
        <v>285</v>
      </c>
      <c r="K18" s="8">
        <f>Table32356789101112132343210111213610[[#This Row],[asian_american]]/Table32356789101112132343210111213610[[#This Row],[total]]</f>
        <v>0.5357142857142857</v>
      </c>
      <c r="L18" s="1">
        <v>0</v>
      </c>
      <c r="M18" s="8">
        <f>Table32356789101112132343210111213610[[#This Row],[african_amercian]]/Table32356789101112132343210111213610[[#This Row],[total]]</f>
        <v>0</v>
      </c>
      <c r="N18" s="1">
        <v>13</v>
      </c>
      <c r="O18" s="8">
        <f>Table32356789101112132343210111213610[[#This Row],[hispanic_american]]/Table32356789101112132343210111213610[[#This Row],[total]]</f>
        <v>2.4436090225563908E-2</v>
      </c>
      <c r="P18" s="1">
        <v>0</v>
      </c>
      <c r="Q18" s="8">
        <f>Table32356789101112132343210111213610[[#This Row],[hawaiian_or_islander]]/Table32356789101112132343210111213610[[#This Row],[total]]</f>
        <v>0</v>
      </c>
      <c r="R18" s="1">
        <v>87</v>
      </c>
      <c r="S18" s="8">
        <f>Table32356789101112132343210111213610[[#This Row],[white]]/Table32356789101112132343210111213610[[#This Row],[total]]</f>
        <v>0.16353383458646617</v>
      </c>
      <c r="T18" s="1">
        <v>22</v>
      </c>
      <c r="U18" s="8">
        <f>Table32356789101112132343210111213610[[#This Row],[muti_racial]]/Table32356789101112132343210111213610[[#This Row],[total]]</f>
        <v>4.1353383458646614E-2</v>
      </c>
      <c r="V18" s="1">
        <v>103</v>
      </c>
      <c r="W18" s="8">
        <f>Table32356789101112132343210111213610[[#This Row],[international]]/Table32356789101112132343210111213610[[#This Row],[total]]</f>
        <v>0.19360902255639098</v>
      </c>
      <c r="X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0.60150375939849621</v>
      </c>
      <c r="Y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6.5789473684210523E-2</v>
      </c>
    </row>
    <row r="19" spans="1:25" ht="20" customHeight="1">
      <c r="A19" s="12">
        <v>126827</v>
      </c>
      <c r="B19" s="12" t="s">
        <v>399</v>
      </c>
      <c r="C19" s="12">
        <v>526</v>
      </c>
      <c r="D19" s="12">
        <v>426</v>
      </c>
      <c r="E19" s="14">
        <f>Table32356789101112132343210111213610[[#This Row],[men]]/Table32356789101112132343210111213610[[#This Row],[total]]</f>
        <v>0.8098859315589354</v>
      </c>
      <c r="F19" s="12">
        <v>100</v>
      </c>
      <c r="G19" s="14">
        <f>Table32356789101112132343210111213610[[#This Row],[women]]/Table32356789101112132343210111213610[[#This Row],[total]]</f>
        <v>0.19011406844106463</v>
      </c>
      <c r="H19" s="12">
        <v>5</v>
      </c>
      <c r="I19" s="14">
        <f>Table32356789101112132343210111213610[[#This Row],[alaskan_or_native]]/Table32356789101112132343210111213610[[#This Row],[total]]</f>
        <v>9.5057034220532317E-3</v>
      </c>
      <c r="J19" s="12">
        <v>13</v>
      </c>
      <c r="K19" s="14">
        <f>Table32356789101112132343210111213610[[#This Row],[asian_american]]/Table32356789101112132343210111213610[[#This Row],[total]]</f>
        <v>2.4714828897338403E-2</v>
      </c>
      <c r="L19" s="12">
        <v>66</v>
      </c>
      <c r="M19" s="14">
        <f>Table32356789101112132343210111213610[[#This Row],[african_amercian]]/Table32356789101112132343210111213610[[#This Row],[total]]</f>
        <v>0.12547528517110265</v>
      </c>
      <c r="N19" s="12">
        <v>34</v>
      </c>
      <c r="O19" s="14">
        <f>Table32356789101112132343210111213610[[#This Row],[hispanic_american]]/Table32356789101112132343210111213610[[#This Row],[total]]</f>
        <v>6.4638783269961975E-2</v>
      </c>
      <c r="P19" s="12">
        <v>5</v>
      </c>
      <c r="Q19" s="14">
        <f>Table32356789101112132343210111213610[[#This Row],[hawaiian_or_islander]]/Table32356789101112132343210111213610[[#This Row],[total]]</f>
        <v>9.5057034220532317E-3</v>
      </c>
      <c r="R19" s="12">
        <v>324</v>
      </c>
      <c r="S19" s="14">
        <f>Table32356789101112132343210111213610[[#This Row],[white]]/Table32356789101112132343210111213610[[#This Row],[total]]</f>
        <v>0.61596958174904948</v>
      </c>
      <c r="T19" s="12">
        <v>18</v>
      </c>
      <c r="U19" s="14">
        <f>Table32356789101112132343210111213610[[#This Row],[muti_racial]]/Table32356789101112132343210111213610[[#This Row],[total]]</f>
        <v>3.4220532319391636E-2</v>
      </c>
      <c r="V19" s="12">
        <v>0</v>
      </c>
      <c r="W19" s="14">
        <f>Table32356789101112132343210111213610[[#This Row],[international]]/Table32356789101112132343210111213610[[#This Row],[total]]</f>
        <v>0</v>
      </c>
      <c r="X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0.26806083650190116</v>
      </c>
      <c r="Y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0.24334600760456274</v>
      </c>
    </row>
    <row r="20" spans="1:25" ht="20" customHeight="1">
      <c r="A20" s="1">
        <v>104151</v>
      </c>
      <c r="B20" s="1" t="s">
        <v>31</v>
      </c>
      <c r="C20" s="1">
        <v>515</v>
      </c>
      <c r="D20" s="1">
        <v>419</v>
      </c>
      <c r="E20" s="8">
        <f>Table32356789101112132343210111213610[[#This Row],[men]]/Table32356789101112132343210111213610[[#This Row],[total]]</f>
        <v>0.81359223300970873</v>
      </c>
      <c r="F20" s="1">
        <v>96</v>
      </c>
      <c r="G20" s="8">
        <f>Table32356789101112132343210111213610[[#This Row],[women]]/Table32356789101112132343210111213610[[#This Row],[total]]</f>
        <v>0.18640776699029127</v>
      </c>
      <c r="H20" s="1">
        <v>3</v>
      </c>
      <c r="I20" s="8">
        <f>Table32356789101112132343210111213610[[#This Row],[alaskan_or_native]]/Table32356789101112132343210111213610[[#This Row],[total]]</f>
        <v>5.8252427184466021E-3</v>
      </c>
      <c r="J20" s="1">
        <v>104</v>
      </c>
      <c r="K20" s="8">
        <f>Table32356789101112132343210111213610[[#This Row],[asian_american]]/Table32356789101112132343210111213610[[#This Row],[total]]</f>
        <v>0.20194174757281552</v>
      </c>
      <c r="L20" s="1">
        <v>14</v>
      </c>
      <c r="M20" s="8">
        <f>Table32356789101112132343210111213610[[#This Row],[african_amercian]]/Table32356789101112132343210111213610[[#This Row],[total]]</f>
        <v>2.7184466019417475E-2</v>
      </c>
      <c r="N20" s="1">
        <v>62</v>
      </c>
      <c r="O20" s="8">
        <f>Table32356789101112132343210111213610[[#This Row],[hispanic_american]]/Table32356789101112132343210111213610[[#This Row],[total]]</f>
        <v>0.12038834951456311</v>
      </c>
      <c r="P20" s="1">
        <v>2</v>
      </c>
      <c r="Q20" s="8">
        <f>Table32356789101112132343210111213610[[#This Row],[hawaiian_or_islander]]/Table32356789101112132343210111213610[[#This Row],[total]]</f>
        <v>3.8834951456310678E-3</v>
      </c>
      <c r="R20" s="1">
        <v>252</v>
      </c>
      <c r="S20" s="8">
        <f>Table32356789101112132343210111213610[[#This Row],[white]]/Table32356789101112132343210111213610[[#This Row],[total]]</f>
        <v>0.48932038834951458</v>
      </c>
      <c r="T20" s="1">
        <v>18</v>
      </c>
      <c r="U20" s="8">
        <f>Table32356789101112132343210111213610[[#This Row],[muti_racial]]/Table32356789101112132343210111213610[[#This Row],[total]]</f>
        <v>3.4951456310679613E-2</v>
      </c>
      <c r="V20" s="1">
        <v>56</v>
      </c>
      <c r="W20" s="8">
        <f>Table32356789101112132343210111213610[[#This Row],[international]]/Table32356789101112132343210111213610[[#This Row],[total]]</f>
        <v>0.1087378640776699</v>
      </c>
      <c r="X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0.39417475728155338</v>
      </c>
      <c r="Y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0.19223300970873786</v>
      </c>
    </row>
    <row r="21" spans="1:25" ht="20" customHeight="1">
      <c r="A21" s="12">
        <v>486840</v>
      </c>
      <c r="B21" s="12" t="s">
        <v>307</v>
      </c>
      <c r="C21" s="12">
        <v>507</v>
      </c>
      <c r="D21" s="12">
        <v>414</v>
      </c>
      <c r="E21" s="14">
        <f>Table32356789101112132343210111213610[[#This Row],[men]]/Table32356789101112132343210111213610[[#This Row],[total]]</f>
        <v>0.81656804733727806</v>
      </c>
      <c r="F21" s="12">
        <v>93</v>
      </c>
      <c r="G21" s="14">
        <f>Table32356789101112132343210111213610[[#This Row],[women]]/Table32356789101112132343210111213610[[#This Row],[total]]</f>
        <v>0.18343195266272189</v>
      </c>
      <c r="H21" s="12">
        <v>1</v>
      </c>
      <c r="I21" s="14">
        <f>Table32356789101112132343210111213610[[#This Row],[alaskan_or_native]]/Table32356789101112132343210111213610[[#This Row],[total]]</f>
        <v>1.9723865877712033E-3</v>
      </c>
      <c r="J21" s="12">
        <v>55</v>
      </c>
      <c r="K21" s="14">
        <f>Table32356789101112132343210111213610[[#This Row],[asian_american]]/Table32356789101112132343210111213610[[#This Row],[total]]</f>
        <v>0.10848126232741617</v>
      </c>
      <c r="L21" s="12">
        <v>99</v>
      </c>
      <c r="M21" s="14">
        <f>Table32356789101112132343210111213610[[#This Row],[african_amercian]]/Table32356789101112132343210111213610[[#This Row],[total]]</f>
        <v>0.19526627218934911</v>
      </c>
      <c r="N21" s="12">
        <v>33</v>
      </c>
      <c r="O21" s="14">
        <f>Table32356789101112132343210111213610[[#This Row],[hispanic_american]]/Table32356789101112132343210111213610[[#This Row],[total]]</f>
        <v>6.5088757396449703E-2</v>
      </c>
      <c r="P21" s="12">
        <v>0</v>
      </c>
      <c r="Q21" s="14">
        <f>Table32356789101112132343210111213610[[#This Row],[hawaiian_or_islander]]/Table32356789101112132343210111213610[[#This Row],[total]]</f>
        <v>0</v>
      </c>
      <c r="R21" s="12">
        <v>262</v>
      </c>
      <c r="S21" s="14">
        <f>Table32356789101112132343210111213610[[#This Row],[white]]/Table32356789101112132343210111213610[[#This Row],[total]]</f>
        <v>0.5167652859960552</v>
      </c>
      <c r="T21" s="12">
        <v>18</v>
      </c>
      <c r="U21" s="14">
        <f>Table32356789101112132343210111213610[[#This Row],[muti_racial]]/Table32356789101112132343210111213610[[#This Row],[total]]</f>
        <v>3.5502958579881658E-2</v>
      </c>
      <c r="V21" s="12">
        <v>29</v>
      </c>
      <c r="W21" s="14">
        <f>Table32356789101112132343210111213610[[#This Row],[international]]/Table32356789101112132343210111213610[[#This Row],[total]]</f>
        <v>5.7199211045364892E-2</v>
      </c>
      <c r="X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0.40631163708086787</v>
      </c>
      <c r="Y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0.2978303747534517</v>
      </c>
    </row>
    <row r="22" spans="1:25" ht="20" customHeight="1">
      <c r="A22" s="1">
        <v>232186</v>
      </c>
      <c r="B22" s="1" t="s">
        <v>289</v>
      </c>
      <c r="C22" s="1">
        <v>487</v>
      </c>
      <c r="D22" s="1">
        <v>396</v>
      </c>
      <c r="E22" s="8">
        <f>Table32356789101112132343210111213610[[#This Row],[men]]/Table32356789101112132343210111213610[[#This Row],[total]]</f>
        <v>0.81314168377823404</v>
      </c>
      <c r="F22" s="1">
        <v>91</v>
      </c>
      <c r="G22" s="8">
        <f>Table32356789101112132343210111213610[[#This Row],[women]]/Table32356789101112132343210111213610[[#This Row],[total]]</f>
        <v>0.18685831622176591</v>
      </c>
      <c r="H22" s="1">
        <v>1</v>
      </c>
      <c r="I22" s="8">
        <f>Table32356789101112132343210111213610[[#This Row],[alaskan_or_native]]/Table32356789101112132343210111213610[[#This Row],[total]]</f>
        <v>2.0533880903490761E-3</v>
      </c>
      <c r="J22" s="1">
        <v>183</v>
      </c>
      <c r="K22" s="8">
        <f>Table32356789101112132343210111213610[[#This Row],[asian_american]]/Table32356789101112132343210111213610[[#This Row],[total]]</f>
        <v>0.37577002053388092</v>
      </c>
      <c r="L22" s="1">
        <v>24</v>
      </c>
      <c r="M22" s="8">
        <f>Table32356789101112132343210111213610[[#This Row],[african_amercian]]/Table32356789101112132343210111213610[[#This Row],[total]]</f>
        <v>4.9281314168377825E-2</v>
      </c>
      <c r="N22" s="1">
        <v>38</v>
      </c>
      <c r="O22" s="8">
        <f>Table32356789101112132343210111213610[[#This Row],[hispanic_american]]/Table32356789101112132343210111213610[[#This Row],[total]]</f>
        <v>7.8028747433264892E-2</v>
      </c>
      <c r="P22" s="1">
        <v>2</v>
      </c>
      <c r="Q22" s="8">
        <f>Table32356789101112132343210111213610[[#This Row],[hawaiian_or_islander]]/Table32356789101112132343210111213610[[#This Row],[total]]</f>
        <v>4.1067761806981521E-3</v>
      </c>
      <c r="R22" s="1">
        <v>186</v>
      </c>
      <c r="S22" s="8">
        <f>Table32356789101112132343210111213610[[#This Row],[white]]/Table32356789101112132343210111213610[[#This Row],[total]]</f>
        <v>0.38193018480492813</v>
      </c>
      <c r="T22" s="1">
        <v>20</v>
      </c>
      <c r="U22" s="8">
        <f>Table32356789101112132343210111213610[[#This Row],[muti_racial]]/Table32356789101112132343210111213610[[#This Row],[total]]</f>
        <v>4.1067761806981518E-2</v>
      </c>
      <c r="V22" s="1">
        <v>20</v>
      </c>
      <c r="W22" s="8">
        <f>Table32356789101112132343210111213610[[#This Row],[international]]/Table32356789101112132343210111213610[[#This Row],[total]]</f>
        <v>4.1067761806981518E-2</v>
      </c>
      <c r="X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0.55030800821355241</v>
      </c>
      <c r="Y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0.17453798767967146</v>
      </c>
    </row>
    <row r="23" spans="1:25" ht="20" customHeight="1">
      <c r="A23" s="12">
        <v>163268</v>
      </c>
      <c r="B23" s="12" t="s">
        <v>365</v>
      </c>
      <c r="C23" s="12">
        <v>486</v>
      </c>
      <c r="D23" s="12">
        <v>372</v>
      </c>
      <c r="E23" s="14">
        <f>Table32356789101112132343210111213610[[#This Row],[men]]/Table32356789101112132343210111213610[[#This Row],[total]]</f>
        <v>0.76543209876543206</v>
      </c>
      <c r="F23" s="12">
        <v>114</v>
      </c>
      <c r="G23" s="14">
        <f>Table32356789101112132343210111213610[[#This Row],[women]]/Table32356789101112132343210111213610[[#This Row],[total]]</f>
        <v>0.23456790123456789</v>
      </c>
      <c r="H23" s="12">
        <v>1</v>
      </c>
      <c r="I23" s="14">
        <f>Table32356789101112132343210111213610[[#This Row],[alaskan_or_native]]/Table32356789101112132343210111213610[[#This Row],[total]]</f>
        <v>2.05761316872428E-3</v>
      </c>
      <c r="J23" s="12">
        <v>162</v>
      </c>
      <c r="K23" s="14">
        <f>Table32356789101112132343210111213610[[#This Row],[asian_american]]/Table32356789101112132343210111213610[[#This Row],[total]]</f>
        <v>0.33333333333333331</v>
      </c>
      <c r="L23" s="12">
        <v>50</v>
      </c>
      <c r="M23" s="14">
        <f>Table32356789101112132343210111213610[[#This Row],[african_amercian]]/Table32356789101112132343210111213610[[#This Row],[total]]</f>
        <v>0.102880658436214</v>
      </c>
      <c r="N23" s="12">
        <v>20</v>
      </c>
      <c r="O23" s="14">
        <f>Table32356789101112132343210111213610[[#This Row],[hispanic_american]]/Table32356789101112132343210111213610[[#This Row],[total]]</f>
        <v>4.1152263374485597E-2</v>
      </c>
      <c r="P23" s="12">
        <v>2</v>
      </c>
      <c r="Q23" s="14">
        <f>Table32356789101112132343210111213610[[#This Row],[hawaiian_or_islander]]/Table32356789101112132343210111213610[[#This Row],[total]]</f>
        <v>4.11522633744856E-3</v>
      </c>
      <c r="R23" s="12">
        <v>198</v>
      </c>
      <c r="S23" s="14">
        <f>Table32356789101112132343210111213610[[#This Row],[white]]/Table32356789101112132343210111213610[[#This Row],[total]]</f>
        <v>0.40740740740740738</v>
      </c>
      <c r="T23" s="12">
        <v>18</v>
      </c>
      <c r="U23" s="14">
        <f>Table32356789101112132343210111213610[[#This Row],[muti_racial]]/Table32356789101112132343210111213610[[#This Row],[total]]</f>
        <v>3.7037037037037035E-2</v>
      </c>
      <c r="V23" s="12">
        <v>11</v>
      </c>
      <c r="W23" s="14">
        <f>Table32356789101112132343210111213610[[#This Row],[international]]/Table32356789101112132343210111213610[[#This Row],[total]]</f>
        <v>2.2633744855967079E-2</v>
      </c>
      <c r="X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0.52057613168724282</v>
      </c>
      <c r="Y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0.18724279835390947</v>
      </c>
    </row>
    <row r="24" spans="1:25" ht="20" customHeight="1">
      <c r="A24" s="1">
        <v>183026</v>
      </c>
      <c r="B24" s="1" t="s">
        <v>194</v>
      </c>
      <c r="C24" s="1">
        <v>465</v>
      </c>
      <c r="D24" s="1">
        <v>393</v>
      </c>
      <c r="E24" s="8">
        <f>Table32356789101112132343210111213610[[#This Row],[men]]/Table32356789101112132343210111213610[[#This Row],[total]]</f>
        <v>0.84516129032258069</v>
      </c>
      <c r="F24" s="1">
        <v>72</v>
      </c>
      <c r="G24" s="8">
        <f>Table32356789101112132343210111213610[[#This Row],[women]]/Table32356789101112132343210111213610[[#This Row],[total]]</f>
        <v>0.15483870967741936</v>
      </c>
      <c r="H24" s="1">
        <v>3</v>
      </c>
      <c r="I24" s="8">
        <f>Table32356789101112132343210111213610[[#This Row],[alaskan_or_native]]/Table32356789101112132343210111213610[[#This Row],[total]]</f>
        <v>6.4516129032258064E-3</v>
      </c>
      <c r="J24" s="1">
        <v>14</v>
      </c>
      <c r="K24" s="8">
        <f>Table32356789101112132343210111213610[[#This Row],[asian_american]]/Table32356789101112132343210111213610[[#This Row],[total]]</f>
        <v>3.0107526881720432E-2</v>
      </c>
      <c r="L24" s="1">
        <v>23</v>
      </c>
      <c r="M24" s="8">
        <f>Table32356789101112132343210111213610[[#This Row],[african_amercian]]/Table32356789101112132343210111213610[[#This Row],[total]]</f>
        <v>4.9462365591397849E-2</v>
      </c>
      <c r="N24" s="1">
        <v>21</v>
      </c>
      <c r="O24" s="8">
        <f>Table32356789101112132343210111213610[[#This Row],[hispanic_american]]/Table32356789101112132343210111213610[[#This Row],[total]]</f>
        <v>4.5161290322580643E-2</v>
      </c>
      <c r="P24" s="1">
        <v>1</v>
      </c>
      <c r="Q24" s="8">
        <f>Table32356789101112132343210111213610[[#This Row],[hawaiian_or_islander]]/Table32356789101112132343210111213610[[#This Row],[total]]</f>
        <v>2.1505376344086021E-3</v>
      </c>
      <c r="R24" s="1">
        <v>222</v>
      </c>
      <c r="S24" s="8">
        <f>Table32356789101112132343210111213610[[#This Row],[white]]/Table32356789101112132343210111213610[[#This Row],[total]]</f>
        <v>0.47741935483870968</v>
      </c>
      <c r="T24" s="1">
        <v>3</v>
      </c>
      <c r="U24" s="8">
        <f>Table32356789101112132343210111213610[[#This Row],[muti_racial]]/Table32356789101112132343210111213610[[#This Row],[total]]</f>
        <v>6.4516129032258064E-3</v>
      </c>
      <c r="V24" s="1">
        <v>8</v>
      </c>
      <c r="W24" s="8">
        <f>Table32356789101112132343210111213610[[#This Row],[international]]/Table32356789101112132343210111213610[[#This Row],[total]]</f>
        <v>1.7204301075268817E-2</v>
      </c>
      <c r="X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0.13978494623655913</v>
      </c>
      <c r="Y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0.10967741935483871</v>
      </c>
    </row>
    <row r="25" spans="1:25" ht="20" customHeight="1">
      <c r="A25" s="12">
        <v>228787</v>
      </c>
      <c r="B25" s="12" t="s">
        <v>276</v>
      </c>
      <c r="C25" s="12">
        <v>463</v>
      </c>
      <c r="D25" s="12">
        <v>370</v>
      </c>
      <c r="E25" s="14">
        <f>Table32356789101112132343210111213610[[#This Row],[men]]/Table32356789101112132343210111213610[[#This Row],[total]]</f>
        <v>0.79913606911447088</v>
      </c>
      <c r="F25" s="12">
        <v>93</v>
      </c>
      <c r="G25" s="14">
        <f>Table32356789101112132343210111213610[[#This Row],[women]]/Table32356789101112132343210111213610[[#This Row],[total]]</f>
        <v>0.20086393088552915</v>
      </c>
      <c r="H25" s="12">
        <v>1</v>
      </c>
      <c r="I25" s="14">
        <f>Table32356789101112132343210111213610[[#This Row],[alaskan_or_native]]/Table32356789101112132343210111213610[[#This Row],[total]]</f>
        <v>2.1598272138228943E-3</v>
      </c>
      <c r="J25" s="12">
        <v>166</v>
      </c>
      <c r="K25" s="14">
        <f>Table32356789101112132343210111213610[[#This Row],[asian_american]]/Table32356789101112132343210111213610[[#This Row],[total]]</f>
        <v>0.35853131749460043</v>
      </c>
      <c r="L25" s="12">
        <v>22</v>
      </c>
      <c r="M25" s="14">
        <f>Table32356789101112132343210111213610[[#This Row],[african_amercian]]/Table32356789101112132343210111213610[[#This Row],[total]]</f>
        <v>4.7516198704103674E-2</v>
      </c>
      <c r="N25" s="12">
        <v>56</v>
      </c>
      <c r="O25" s="14">
        <f>Table32356789101112132343210111213610[[#This Row],[hispanic_american]]/Table32356789101112132343210111213610[[#This Row],[total]]</f>
        <v>0.12095032397408208</v>
      </c>
      <c r="P25" s="12">
        <v>1</v>
      </c>
      <c r="Q25" s="14">
        <f>Table32356789101112132343210111213610[[#This Row],[hawaiian_or_islander]]/Table32356789101112132343210111213610[[#This Row],[total]]</f>
        <v>2.1598272138228943E-3</v>
      </c>
      <c r="R25" s="12">
        <v>166</v>
      </c>
      <c r="S25" s="14">
        <f>Table32356789101112132343210111213610[[#This Row],[white]]/Table32356789101112132343210111213610[[#This Row],[total]]</f>
        <v>0.35853131749460043</v>
      </c>
      <c r="T25" s="12">
        <v>18</v>
      </c>
      <c r="U25" s="14">
        <f>Table32356789101112132343210111213610[[#This Row],[muti_racial]]/Table32356789101112132343210111213610[[#This Row],[total]]</f>
        <v>3.8876889848812095E-2</v>
      </c>
      <c r="V25" s="12">
        <v>24</v>
      </c>
      <c r="W25" s="14">
        <f>Table32356789101112132343210111213610[[#This Row],[international]]/Table32356789101112132343210111213610[[#This Row],[total]]</f>
        <v>5.183585313174946E-2</v>
      </c>
      <c r="X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0.57019438444924408</v>
      </c>
      <c r="Y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0.21166306695464362</v>
      </c>
    </row>
    <row r="26" spans="1:25" ht="20" customHeight="1">
      <c r="A26" s="1">
        <v>174066</v>
      </c>
      <c r="B26" s="1" t="s">
        <v>185</v>
      </c>
      <c r="C26" s="1">
        <v>458</v>
      </c>
      <c r="D26" s="1">
        <v>362</v>
      </c>
      <c r="E26" s="8">
        <f>Table32356789101112132343210111213610[[#This Row],[men]]/Table32356789101112132343210111213610[[#This Row],[total]]</f>
        <v>0.79039301310043664</v>
      </c>
      <c r="F26" s="1">
        <v>96</v>
      </c>
      <c r="G26" s="8">
        <f>Table32356789101112132343210111213610[[#This Row],[women]]/Table32356789101112132343210111213610[[#This Row],[total]]</f>
        <v>0.20960698689956331</v>
      </c>
      <c r="H26" s="1">
        <v>0</v>
      </c>
      <c r="I26" s="8">
        <f>Table32356789101112132343210111213610[[#This Row],[alaskan_or_native]]/Table32356789101112132343210111213610[[#This Row],[total]]</f>
        <v>0</v>
      </c>
      <c r="J26" s="1">
        <v>67</v>
      </c>
      <c r="K26" s="8">
        <f>Table32356789101112132343210111213610[[#This Row],[asian_american]]/Table32356789101112132343210111213610[[#This Row],[total]]</f>
        <v>0.14628820960698691</v>
      </c>
      <c r="L26" s="1">
        <v>9</v>
      </c>
      <c r="M26" s="8">
        <f>Table32356789101112132343210111213610[[#This Row],[african_amercian]]/Table32356789101112132343210111213610[[#This Row],[total]]</f>
        <v>1.9650655021834062E-2</v>
      </c>
      <c r="N26" s="1">
        <v>13</v>
      </c>
      <c r="O26" s="8">
        <f>Table32356789101112132343210111213610[[#This Row],[hispanic_american]]/Table32356789101112132343210111213610[[#This Row],[total]]</f>
        <v>2.8384279475982533E-2</v>
      </c>
      <c r="P26" s="1">
        <v>0</v>
      </c>
      <c r="Q26" s="8">
        <f>Table32356789101112132343210111213610[[#This Row],[hawaiian_or_islander]]/Table32356789101112132343210111213610[[#This Row],[total]]</f>
        <v>0</v>
      </c>
      <c r="R26" s="1">
        <v>258</v>
      </c>
      <c r="S26" s="8">
        <f>Table32356789101112132343210111213610[[#This Row],[white]]/Table32356789101112132343210111213610[[#This Row],[total]]</f>
        <v>0.5633187772925764</v>
      </c>
      <c r="T26" s="1">
        <v>21</v>
      </c>
      <c r="U26" s="8">
        <f>Table32356789101112132343210111213610[[#This Row],[muti_racial]]/Table32356789101112132343210111213610[[#This Row],[total]]</f>
        <v>4.5851528384279479E-2</v>
      </c>
      <c r="V26" s="1">
        <v>88</v>
      </c>
      <c r="W26" s="8">
        <f>Table32356789101112132343210111213610[[#This Row],[international]]/Table32356789101112132343210111213610[[#This Row],[total]]</f>
        <v>0.19213973799126638</v>
      </c>
      <c r="X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0.24017467248908297</v>
      </c>
      <c r="Y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9.3886462882096067E-2</v>
      </c>
    </row>
    <row r="27" spans="1:25" ht="20" customHeight="1">
      <c r="A27" s="12">
        <v>132903</v>
      </c>
      <c r="B27" s="12" t="s">
        <v>118</v>
      </c>
      <c r="C27" s="12">
        <v>444</v>
      </c>
      <c r="D27" s="12">
        <v>387</v>
      </c>
      <c r="E27" s="14">
        <f>Table32356789101112132343210111213610[[#This Row],[men]]/Table32356789101112132343210111213610[[#This Row],[total]]</f>
        <v>0.8716216216216216</v>
      </c>
      <c r="F27" s="12">
        <v>57</v>
      </c>
      <c r="G27" s="14">
        <f>Table32356789101112132343210111213610[[#This Row],[women]]/Table32356789101112132343210111213610[[#This Row],[total]]</f>
        <v>0.12837837837837837</v>
      </c>
      <c r="H27" s="12">
        <v>0</v>
      </c>
      <c r="I27" s="14">
        <f>Table32356789101112132343210111213610[[#This Row],[alaskan_or_native]]/Table32356789101112132343210111213610[[#This Row],[total]]</f>
        <v>0</v>
      </c>
      <c r="J27" s="12">
        <v>58</v>
      </c>
      <c r="K27" s="14">
        <f>Table32356789101112132343210111213610[[#This Row],[asian_american]]/Table32356789101112132343210111213610[[#This Row],[total]]</f>
        <v>0.13063063063063063</v>
      </c>
      <c r="L27" s="12">
        <v>30</v>
      </c>
      <c r="M27" s="14">
        <f>Table32356789101112132343210111213610[[#This Row],[african_amercian]]/Table32356789101112132343210111213610[[#This Row],[total]]</f>
        <v>6.7567567567567571E-2</v>
      </c>
      <c r="N27" s="12">
        <v>105</v>
      </c>
      <c r="O27" s="14">
        <f>Table32356789101112132343210111213610[[#This Row],[hispanic_american]]/Table32356789101112132343210111213610[[#This Row],[total]]</f>
        <v>0.23648648648648649</v>
      </c>
      <c r="P27" s="12">
        <v>0</v>
      </c>
      <c r="Q27" s="14">
        <f>Table32356789101112132343210111213610[[#This Row],[hawaiian_or_islander]]/Table32356789101112132343210111213610[[#This Row],[total]]</f>
        <v>0</v>
      </c>
      <c r="R27" s="12">
        <v>230</v>
      </c>
      <c r="S27" s="14">
        <f>Table32356789101112132343210111213610[[#This Row],[white]]/Table32356789101112132343210111213610[[#This Row],[total]]</f>
        <v>0.51801801801801806</v>
      </c>
      <c r="T27" s="12">
        <v>13</v>
      </c>
      <c r="U27" s="14">
        <f>Table32356789101112132343210111213610[[#This Row],[muti_racial]]/Table32356789101112132343210111213610[[#This Row],[total]]</f>
        <v>2.9279279279279279E-2</v>
      </c>
      <c r="V27" s="12">
        <v>6</v>
      </c>
      <c r="W27" s="14">
        <f>Table32356789101112132343210111213610[[#This Row],[international]]/Table32356789101112132343210111213610[[#This Row],[total]]</f>
        <v>1.3513513513513514E-2</v>
      </c>
      <c r="X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0.46396396396396394</v>
      </c>
      <c r="Y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28" spans="1:25" ht="20" customHeight="1">
      <c r="A28" s="1">
        <v>228778</v>
      </c>
      <c r="B28" s="1" t="s">
        <v>275</v>
      </c>
      <c r="C28" s="1">
        <v>423</v>
      </c>
      <c r="D28" s="1">
        <v>344</v>
      </c>
      <c r="E28" s="8">
        <f>Table32356789101112132343210111213610[[#This Row],[men]]/Table32356789101112132343210111213610[[#This Row],[total]]</f>
        <v>0.81323877068557915</v>
      </c>
      <c r="F28" s="1">
        <v>79</v>
      </c>
      <c r="G28" s="8">
        <f>Table32356789101112132343210111213610[[#This Row],[women]]/Table32356789101112132343210111213610[[#This Row],[total]]</f>
        <v>0.1867612293144208</v>
      </c>
      <c r="H28" s="1">
        <v>0</v>
      </c>
      <c r="I28" s="8">
        <f>Table32356789101112132343210111213610[[#This Row],[alaskan_or_native]]/Table32356789101112132343210111213610[[#This Row],[total]]</f>
        <v>0</v>
      </c>
      <c r="J28" s="1">
        <v>151</v>
      </c>
      <c r="K28" s="8">
        <f>Table32356789101112132343210111213610[[#This Row],[asian_american]]/Table32356789101112132343210111213610[[#This Row],[total]]</f>
        <v>0.35697399527186763</v>
      </c>
      <c r="L28" s="1">
        <v>8</v>
      </c>
      <c r="M28" s="8">
        <f>Table32356789101112132343210111213610[[#This Row],[african_amercian]]/Table32356789101112132343210111213610[[#This Row],[total]]</f>
        <v>1.8912529550827423E-2</v>
      </c>
      <c r="N28" s="1">
        <v>52</v>
      </c>
      <c r="O28" s="8">
        <f>Table32356789101112132343210111213610[[#This Row],[hispanic_american]]/Table32356789101112132343210111213610[[#This Row],[total]]</f>
        <v>0.12293144208037825</v>
      </c>
      <c r="P28" s="1">
        <v>0</v>
      </c>
      <c r="Q28" s="8">
        <f>Table32356789101112132343210111213610[[#This Row],[hawaiian_or_islander]]/Table32356789101112132343210111213610[[#This Row],[total]]</f>
        <v>0</v>
      </c>
      <c r="R28" s="1">
        <v>164</v>
      </c>
      <c r="S28" s="8">
        <f>Table32356789101112132343210111213610[[#This Row],[white]]/Table32356789101112132343210111213610[[#This Row],[total]]</f>
        <v>0.38770685579196218</v>
      </c>
      <c r="T28" s="1">
        <v>13</v>
      </c>
      <c r="U28" s="8">
        <f>Table32356789101112132343210111213610[[#This Row],[muti_racial]]/Table32356789101112132343210111213610[[#This Row],[total]]</f>
        <v>3.0732860520094562E-2</v>
      </c>
      <c r="V28" s="1">
        <v>29</v>
      </c>
      <c r="W28" s="8">
        <f>Table32356789101112132343210111213610[[#This Row],[international]]/Table32356789101112132343210111213610[[#This Row],[total]]</f>
        <v>6.8557919621749411E-2</v>
      </c>
      <c r="X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0.52955082742316784</v>
      </c>
      <c r="Y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0.17257683215130024</v>
      </c>
    </row>
    <row r="29" spans="1:25" ht="20" customHeight="1">
      <c r="A29" s="12">
        <v>139940</v>
      </c>
      <c r="B29" s="12" t="s">
        <v>487</v>
      </c>
      <c r="C29" s="12">
        <v>417</v>
      </c>
      <c r="D29" s="12">
        <v>306</v>
      </c>
      <c r="E29" s="14">
        <f>Table32356789101112132343210111213610[[#This Row],[men]]/Table32356789101112132343210111213610[[#This Row],[total]]</f>
        <v>0.73381294964028776</v>
      </c>
      <c r="F29" s="12">
        <v>111</v>
      </c>
      <c r="G29" s="14">
        <f>Table32356789101112132343210111213610[[#This Row],[women]]/Table32356789101112132343210111213610[[#This Row],[total]]</f>
        <v>0.26618705035971224</v>
      </c>
      <c r="H29" s="12">
        <v>1</v>
      </c>
      <c r="I29" s="14">
        <f>Table32356789101112132343210111213610[[#This Row],[alaskan_or_native]]/Table32356789101112132343210111213610[[#This Row],[total]]</f>
        <v>2.3980815347721821E-3</v>
      </c>
      <c r="J29" s="12">
        <v>150</v>
      </c>
      <c r="K29" s="14">
        <f>Table32356789101112132343210111213610[[#This Row],[asian_american]]/Table32356789101112132343210111213610[[#This Row],[total]]</f>
        <v>0.35971223021582732</v>
      </c>
      <c r="L29" s="12">
        <v>114</v>
      </c>
      <c r="M29" s="14">
        <f>Table32356789101112132343210111213610[[#This Row],[african_amercian]]/Table32356789101112132343210111213610[[#This Row],[total]]</f>
        <v>0.2733812949640288</v>
      </c>
      <c r="N29" s="12">
        <v>28</v>
      </c>
      <c r="O29" s="14">
        <f>Table32356789101112132343210111213610[[#This Row],[hispanic_american]]/Table32356789101112132343210111213610[[#This Row],[total]]</f>
        <v>6.7146282973621102E-2</v>
      </c>
      <c r="P29" s="12">
        <v>0</v>
      </c>
      <c r="Q29" s="14">
        <f>Table32356789101112132343210111213610[[#This Row],[hawaiian_or_islander]]/Table32356789101112132343210111213610[[#This Row],[total]]</f>
        <v>0</v>
      </c>
      <c r="R29" s="12">
        <v>87</v>
      </c>
      <c r="S29" s="14">
        <f>Table32356789101112132343210111213610[[#This Row],[white]]/Table32356789101112132343210111213610[[#This Row],[total]]</f>
        <v>0.20863309352517986</v>
      </c>
      <c r="T29" s="12">
        <v>16</v>
      </c>
      <c r="U29" s="14">
        <f>Table32356789101112132343210111213610[[#This Row],[muti_racial]]/Table32356789101112132343210111213610[[#This Row],[total]]</f>
        <v>3.8369304556354913E-2</v>
      </c>
      <c r="V29" s="12">
        <v>15</v>
      </c>
      <c r="W29" s="14">
        <f>Table32356789101112132343210111213610[[#This Row],[international]]/Table32356789101112132343210111213610[[#This Row],[total]]</f>
        <v>3.5971223021582732E-2</v>
      </c>
      <c r="X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0.74100719424460426</v>
      </c>
      <c r="Y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0.38129496402877699</v>
      </c>
    </row>
    <row r="30" spans="1:25" ht="20" customHeight="1">
      <c r="A30" s="1">
        <v>190415</v>
      </c>
      <c r="B30" s="1" t="s">
        <v>65</v>
      </c>
      <c r="C30" s="1">
        <v>401</v>
      </c>
      <c r="D30" s="1">
        <v>274</v>
      </c>
      <c r="E30" s="8">
        <f>Table32356789101112132343210111213610[[#This Row],[men]]/Table32356789101112132343210111213610[[#This Row],[total]]</f>
        <v>0.68329177057356605</v>
      </c>
      <c r="F30" s="1">
        <v>127</v>
      </c>
      <c r="G30" s="8">
        <f>Table32356789101112132343210111213610[[#This Row],[women]]/Table32356789101112132343210111213610[[#This Row],[total]]</f>
        <v>0.3167082294264339</v>
      </c>
      <c r="H30" s="1">
        <v>1</v>
      </c>
      <c r="I30" s="8">
        <f>Table32356789101112132343210111213610[[#This Row],[alaskan_or_native]]/Table32356789101112132343210111213610[[#This Row],[total]]</f>
        <v>2.4937655860349127E-3</v>
      </c>
      <c r="J30" s="1">
        <v>146</v>
      </c>
      <c r="K30" s="8">
        <f>Table32356789101112132343210111213610[[#This Row],[asian_american]]/Table32356789101112132343210111213610[[#This Row],[total]]</f>
        <v>0.36408977556109728</v>
      </c>
      <c r="L30" s="1">
        <v>11</v>
      </c>
      <c r="M30" s="8">
        <f>Table32356789101112132343210111213610[[#This Row],[african_amercian]]/Table32356789101112132343210111213610[[#This Row],[total]]</f>
        <v>2.7431421446384038E-2</v>
      </c>
      <c r="N30" s="1">
        <v>22</v>
      </c>
      <c r="O30" s="8">
        <f>Table32356789101112132343210111213610[[#This Row],[hispanic_american]]/Table32356789101112132343210111213610[[#This Row],[total]]</f>
        <v>5.4862842892768077E-2</v>
      </c>
      <c r="P30" s="1">
        <v>0</v>
      </c>
      <c r="Q30" s="8">
        <f>Table32356789101112132343210111213610[[#This Row],[hawaiian_or_islander]]/Table32356789101112132343210111213610[[#This Row],[total]]</f>
        <v>0</v>
      </c>
      <c r="R30" s="1">
        <v>144</v>
      </c>
      <c r="S30" s="8">
        <f>Table32356789101112132343210111213610[[#This Row],[white]]/Table32356789101112132343210111213610[[#This Row],[total]]</f>
        <v>0.35910224438902744</v>
      </c>
      <c r="T30" s="1">
        <v>17</v>
      </c>
      <c r="U30" s="8">
        <f>Table32356789101112132343210111213610[[#This Row],[muti_racial]]/Table32356789101112132343210111213610[[#This Row],[total]]</f>
        <v>4.2394014962593519E-2</v>
      </c>
      <c r="V30" s="1">
        <v>41</v>
      </c>
      <c r="W30" s="8">
        <f>Table32356789101112132343210111213610[[#This Row],[international]]/Table32356789101112132343210111213610[[#This Row],[total]]</f>
        <v>0.10224438902743142</v>
      </c>
      <c r="X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0.49127182044887779</v>
      </c>
      <c r="Y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0.12718204488778054</v>
      </c>
    </row>
    <row r="31" spans="1:25" ht="20" customHeight="1">
      <c r="A31" s="12">
        <v>248934</v>
      </c>
      <c r="B31" s="12" t="s">
        <v>1261</v>
      </c>
      <c r="C31" s="12">
        <v>397</v>
      </c>
      <c r="D31" s="12">
        <v>342</v>
      </c>
      <c r="E31" s="14">
        <f>Table32356789101112132343210111213610[[#This Row],[men]]/Table32356789101112132343210111213610[[#This Row],[total]]</f>
        <v>0.8614609571788413</v>
      </c>
      <c r="F31" s="12">
        <v>55</v>
      </c>
      <c r="G31" s="14">
        <f>Table32356789101112132343210111213610[[#This Row],[women]]/Table32356789101112132343210111213610[[#This Row],[total]]</f>
        <v>0.1385390428211587</v>
      </c>
      <c r="H31" s="12">
        <v>6</v>
      </c>
      <c r="I31" s="14">
        <f>Table32356789101112132343210111213610[[#This Row],[alaskan_or_native]]/Table32356789101112132343210111213610[[#This Row],[total]]</f>
        <v>1.5113350125944584E-2</v>
      </c>
      <c r="J31" s="12">
        <v>18</v>
      </c>
      <c r="K31" s="14">
        <f>Table32356789101112132343210111213610[[#This Row],[asian_american]]/Table32356789101112132343210111213610[[#This Row],[total]]</f>
        <v>4.534005037783375E-2</v>
      </c>
      <c r="L31" s="12">
        <v>108</v>
      </c>
      <c r="M31" s="14">
        <f>Table32356789101112132343210111213610[[#This Row],[african_amercian]]/Table32356789101112132343210111213610[[#This Row],[total]]</f>
        <v>0.27204030226700254</v>
      </c>
      <c r="N31" s="12">
        <v>30</v>
      </c>
      <c r="O31" s="14">
        <f>Table32356789101112132343210111213610[[#This Row],[hispanic_american]]/Table32356789101112132343210111213610[[#This Row],[total]]</f>
        <v>7.5566750629722929E-2</v>
      </c>
      <c r="P31" s="12">
        <v>5</v>
      </c>
      <c r="Q31" s="14">
        <f>Table32356789101112132343210111213610[[#This Row],[hawaiian_or_islander]]/Table32356789101112132343210111213610[[#This Row],[total]]</f>
        <v>1.2594458438287154E-2</v>
      </c>
      <c r="R31" s="12">
        <v>210</v>
      </c>
      <c r="S31" s="14">
        <f>Table32356789101112132343210111213610[[#This Row],[white]]/Table32356789101112132343210111213610[[#This Row],[total]]</f>
        <v>0.52896725440806047</v>
      </c>
      <c r="T31" s="12">
        <v>17</v>
      </c>
      <c r="U31" s="14">
        <f>Table32356789101112132343210111213610[[#This Row],[muti_racial]]/Table32356789101112132343210111213610[[#This Row],[total]]</f>
        <v>4.2821158690176324E-2</v>
      </c>
      <c r="V31" s="12">
        <v>0</v>
      </c>
      <c r="W31" s="14">
        <f>Table32356789101112132343210111213610[[#This Row],[international]]/Table32356789101112132343210111213610[[#This Row],[total]]</f>
        <v>0</v>
      </c>
      <c r="X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0.46347607052896728</v>
      </c>
      <c r="Y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0.41813602015113349</v>
      </c>
    </row>
    <row r="32" spans="1:25" ht="20" customHeight="1">
      <c r="A32" s="1">
        <v>225511</v>
      </c>
      <c r="B32" s="1" t="s">
        <v>261</v>
      </c>
      <c r="C32" s="1">
        <v>396</v>
      </c>
      <c r="D32" s="1">
        <v>317</v>
      </c>
      <c r="E32" s="8">
        <f>Table32356789101112132343210111213610[[#This Row],[men]]/Table32356789101112132343210111213610[[#This Row],[total]]</f>
        <v>0.8005050505050505</v>
      </c>
      <c r="F32" s="1">
        <v>79</v>
      </c>
      <c r="G32" s="8">
        <f>Table32356789101112132343210111213610[[#This Row],[women]]/Table32356789101112132343210111213610[[#This Row],[total]]</f>
        <v>0.1994949494949495</v>
      </c>
      <c r="H32" s="1">
        <v>1</v>
      </c>
      <c r="I32" s="8">
        <f>Table32356789101112132343210111213610[[#This Row],[alaskan_or_native]]/Table32356789101112132343210111213610[[#This Row],[total]]</f>
        <v>2.5252525252525255E-3</v>
      </c>
      <c r="J32" s="1">
        <v>139</v>
      </c>
      <c r="K32" s="8">
        <f>Table32356789101112132343210111213610[[#This Row],[asian_american]]/Table32356789101112132343210111213610[[#This Row],[total]]</f>
        <v>0.35101010101010099</v>
      </c>
      <c r="L32" s="1">
        <v>27</v>
      </c>
      <c r="M32" s="8">
        <f>Table32356789101112132343210111213610[[#This Row],[african_amercian]]/Table32356789101112132343210111213610[[#This Row],[total]]</f>
        <v>6.8181818181818177E-2</v>
      </c>
      <c r="N32" s="1">
        <v>99</v>
      </c>
      <c r="O32" s="8">
        <f>Table32356789101112132343210111213610[[#This Row],[hispanic_american]]/Table32356789101112132343210111213610[[#This Row],[total]]</f>
        <v>0.25</v>
      </c>
      <c r="P32" s="1">
        <v>3</v>
      </c>
      <c r="Q32" s="8">
        <f>Table32356789101112132343210111213610[[#This Row],[hawaiian_or_islander]]/Table32356789101112132343210111213610[[#This Row],[total]]</f>
        <v>7.575757575757576E-3</v>
      </c>
      <c r="R32" s="1">
        <v>100</v>
      </c>
      <c r="S32" s="8">
        <f>Table32356789101112132343210111213610[[#This Row],[white]]/Table32356789101112132343210111213610[[#This Row],[total]]</f>
        <v>0.25252525252525254</v>
      </c>
      <c r="T32" s="1">
        <v>8</v>
      </c>
      <c r="U32" s="8">
        <f>Table32356789101112132343210111213610[[#This Row],[muti_racial]]/Table32356789101112132343210111213610[[#This Row],[total]]</f>
        <v>2.0202020202020204E-2</v>
      </c>
      <c r="V32" s="1">
        <v>15</v>
      </c>
      <c r="W32" s="8">
        <f>Table32356789101112132343210111213610[[#This Row],[international]]/Table32356789101112132343210111213610[[#This Row],[total]]</f>
        <v>3.787878787878788E-2</v>
      </c>
      <c r="X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0.6994949494949495</v>
      </c>
      <c r="Y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0.34848484848484851</v>
      </c>
    </row>
    <row r="33" spans="1:25" ht="20" customHeight="1">
      <c r="A33" s="12">
        <v>133951</v>
      </c>
      <c r="B33" s="12" t="s">
        <v>25</v>
      </c>
      <c r="C33" s="12">
        <v>383</v>
      </c>
      <c r="D33" s="12">
        <v>332</v>
      </c>
      <c r="E33" s="14">
        <f>Table32356789101112132343210111213610[[#This Row],[men]]/Table32356789101112132343210111213610[[#This Row],[total]]</f>
        <v>0.86684073107049608</v>
      </c>
      <c r="F33" s="12">
        <v>51</v>
      </c>
      <c r="G33" s="14">
        <f>Table32356789101112132343210111213610[[#This Row],[women]]/Table32356789101112132343210111213610[[#This Row],[total]]</f>
        <v>0.13315926892950392</v>
      </c>
      <c r="H33" s="12">
        <v>1</v>
      </c>
      <c r="I33" s="14">
        <f>Table32356789101112132343210111213610[[#This Row],[alaskan_or_native]]/Table32356789101112132343210111213610[[#This Row],[total]]</f>
        <v>2.6109660574412533E-3</v>
      </c>
      <c r="J33" s="12">
        <v>18</v>
      </c>
      <c r="K33" s="14">
        <f>Table32356789101112132343210111213610[[#This Row],[asian_american]]/Table32356789101112132343210111213610[[#This Row],[total]]</f>
        <v>4.6997389033942558E-2</v>
      </c>
      <c r="L33" s="12">
        <v>32</v>
      </c>
      <c r="M33" s="14">
        <f>Table32356789101112132343210111213610[[#This Row],[african_amercian]]/Table32356789101112132343210111213610[[#This Row],[total]]</f>
        <v>8.3550913838120106E-2</v>
      </c>
      <c r="N33" s="12">
        <v>274</v>
      </c>
      <c r="O33" s="14">
        <f>Table32356789101112132343210111213610[[#This Row],[hispanic_american]]/Table32356789101112132343210111213610[[#This Row],[total]]</f>
        <v>0.71540469973890342</v>
      </c>
      <c r="P33" s="12">
        <v>0</v>
      </c>
      <c r="Q33" s="14">
        <f>Table32356789101112132343210111213610[[#This Row],[hawaiian_or_islander]]/Table32356789101112132343210111213610[[#This Row],[total]]</f>
        <v>0</v>
      </c>
      <c r="R33" s="12">
        <v>29</v>
      </c>
      <c r="S33" s="14">
        <f>Table32356789101112132343210111213610[[#This Row],[white]]/Table32356789101112132343210111213610[[#This Row],[total]]</f>
        <v>7.5718015665796348E-2</v>
      </c>
      <c r="T33" s="12">
        <v>4</v>
      </c>
      <c r="U33" s="14">
        <f>Table32356789101112132343210111213610[[#This Row],[muti_racial]]/Table32356789101112132343210111213610[[#This Row],[total]]</f>
        <v>1.0443864229765013E-2</v>
      </c>
      <c r="V33" s="12">
        <v>20</v>
      </c>
      <c r="W33" s="14">
        <f>Table32356789101112132343210111213610[[#This Row],[international]]/Table32356789101112132343210111213610[[#This Row],[total]]</f>
        <v>5.2219321148825062E-2</v>
      </c>
      <c r="X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0.85900783289817229</v>
      </c>
      <c r="Y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0.81201044386422971</v>
      </c>
    </row>
    <row r="34" spans="1:25" ht="20" customHeight="1">
      <c r="A34" s="1">
        <v>199139</v>
      </c>
      <c r="B34" s="1" t="s">
        <v>209</v>
      </c>
      <c r="C34" s="1">
        <v>381</v>
      </c>
      <c r="D34" s="1">
        <v>314</v>
      </c>
      <c r="E34" s="8">
        <f>Table32356789101112132343210111213610[[#This Row],[men]]/Table32356789101112132343210111213610[[#This Row],[total]]</f>
        <v>0.8241469816272966</v>
      </c>
      <c r="F34" s="1">
        <v>67</v>
      </c>
      <c r="G34" s="8">
        <f>Table32356789101112132343210111213610[[#This Row],[women]]/Table32356789101112132343210111213610[[#This Row],[total]]</f>
        <v>0.17585301837270342</v>
      </c>
      <c r="H34" s="1">
        <v>1</v>
      </c>
      <c r="I34" s="8">
        <f>Table32356789101112132343210111213610[[#This Row],[alaskan_or_native]]/Table32356789101112132343210111213610[[#This Row],[total]]</f>
        <v>2.6246719160104987E-3</v>
      </c>
      <c r="J34" s="1">
        <v>78</v>
      </c>
      <c r="K34" s="8">
        <f>Table32356789101112132343210111213610[[#This Row],[asian_american]]/Table32356789101112132343210111213610[[#This Row],[total]]</f>
        <v>0.20472440944881889</v>
      </c>
      <c r="L34" s="1">
        <v>47</v>
      </c>
      <c r="M34" s="8">
        <f>Table32356789101112132343210111213610[[#This Row],[african_amercian]]/Table32356789101112132343210111213610[[#This Row],[total]]</f>
        <v>0.12335958005249344</v>
      </c>
      <c r="N34" s="1">
        <v>29</v>
      </c>
      <c r="O34" s="8">
        <f>Table32356789101112132343210111213610[[#This Row],[hispanic_american]]/Table32356789101112132343210111213610[[#This Row],[total]]</f>
        <v>7.6115485564304461E-2</v>
      </c>
      <c r="P34" s="1">
        <v>0</v>
      </c>
      <c r="Q34" s="8">
        <f>Table32356789101112132343210111213610[[#This Row],[hawaiian_or_islander]]/Table32356789101112132343210111213610[[#This Row],[total]]</f>
        <v>0</v>
      </c>
      <c r="R34" s="1">
        <v>197</v>
      </c>
      <c r="S34" s="8">
        <f>Table32356789101112132343210111213610[[#This Row],[white]]/Table32356789101112132343210111213610[[#This Row],[total]]</f>
        <v>0.51706036745406825</v>
      </c>
      <c r="T34" s="1">
        <v>14</v>
      </c>
      <c r="U34" s="8">
        <f>Table32356789101112132343210111213610[[#This Row],[muti_racial]]/Table32356789101112132343210111213610[[#This Row],[total]]</f>
        <v>3.6745406824146981E-2</v>
      </c>
      <c r="V34" s="1">
        <v>9</v>
      </c>
      <c r="W34" s="8">
        <f>Table32356789101112132343210111213610[[#This Row],[international]]/Table32356789101112132343210111213610[[#This Row],[total]]</f>
        <v>2.3622047244094488E-2</v>
      </c>
      <c r="X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0.44356955380577429</v>
      </c>
      <c r="Y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0.23884514435695539</v>
      </c>
    </row>
    <row r="35" spans="1:25" ht="20" customHeight="1">
      <c r="A35" s="12">
        <v>145637</v>
      </c>
      <c r="B35" s="12" t="s">
        <v>136</v>
      </c>
      <c r="C35" s="12">
        <v>380</v>
      </c>
      <c r="D35" s="12">
        <v>299</v>
      </c>
      <c r="E35" s="14">
        <f>Table32356789101112132343210111213610[[#This Row],[men]]/Table32356789101112132343210111213610[[#This Row],[total]]</f>
        <v>0.7868421052631579</v>
      </c>
      <c r="F35" s="12">
        <v>81</v>
      </c>
      <c r="G35" s="14">
        <f>Table32356789101112132343210111213610[[#This Row],[women]]/Table32356789101112132343210111213610[[#This Row],[total]]</f>
        <v>0.2131578947368421</v>
      </c>
      <c r="H35" s="12">
        <v>0</v>
      </c>
      <c r="I35" s="14">
        <f>Table32356789101112132343210111213610[[#This Row],[alaskan_or_native]]/Table32356789101112132343210111213610[[#This Row],[total]]</f>
        <v>0</v>
      </c>
      <c r="J35" s="12">
        <v>128</v>
      </c>
      <c r="K35" s="14">
        <f>Table32356789101112132343210111213610[[#This Row],[asian_american]]/Table32356789101112132343210111213610[[#This Row],[total]]</f>
        <v>0.33684210526315789</v>
      </c>
      <c r="L35" s="12">
        <v>2</v>
      </c>
      <c r="M35" s="14">
        <f>Table32356789101112132343210111213610[[#This Row],[african_amercian]]/Table32356789101112132343210111213610[[#This Row],[total]]</f>
        <v>5.263157894736842E-3</v>
      </c>
      <c r="N35" s="12">
        <v>8</v>
      </c>
      <c r="O35" s="14">
        <f>Table32356789101112132343210111213610[[#This Row],[hispanic_american]]/Table32356789101112132343210111213610[[#This Row],[total]]</f>
        <v>2.1052631578947368E-2</v>
      </c>
      <c r="P35" s="12">
        <v>0</v>
      </c>
      <c r="Q35" s="14">
        <f>Table32356789101112132343210111213610[[#This Row],[hawaiian_or_islander]]/Table32356789101112132343210111213610[[#This Row],[total]]</f>
        <v>0</v>
      </c>
      <c r="R35" s="12">
        <v>113</v>
      </c>
      <c r="S35" s="14">
        <f>Table32356789101112132343210111213610[[#This Row],[white]]/Table32356789101112132343210111213610[[#This Row],[total]]</f>
        <v>0.29736842105263156</v>
      </c>
      <c r="T35" s="12">
        <v>5</v>
      </c>
      <c r="U35" s="14">
        <f>Table32356789101112132343210111213610[[#This Row],[muti_racial]]/Table32356789101112132343210111213610[[#This Row],[total]]</f>
        <v>1.3157894736842105E-2</v>
      </c>
      <c r="V35" s="12">
        <v>122</v>
      </c>
      <c r="W35" s="14">
        <f>Table32356789101112132343210111213610[[#This Row],[international]]/Table32356789101112132343210111213610[[#This Row],[total]]</f>
        <v>0.32105263157894737</v>
      </c>
      <c r="X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0.37631578947368421</v>
      </c>
      <c r="Y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3.9473684210526314E-2</v>
      </c>
    </row>
    <row r="36" spans="1:25" ht="20" customHeight="1">
      <c r="A36" s="1">
        <v>193900</v>
      </c>
      <c r="B36" s="1" t="s">
        <v>66</v>
      </c>
      <c r="C36" s="1">
        <v>374</v>
      </c>
      <c r="D36" s="1">
        <v>262</v>
      </c>
      <c r="E36" s="8">
        <f>Table32356789101112132343210111213610[[#This Row],[men]]/Table32356789101112132343210111213610[[#This Row],[total]]</f>
        <v>0.70053475935828879</v>
      </c>
      <c r="F36" s="1">
        <v>112</v>
      </c>
      <c r="G36" s="8">
        <f>Table32356789101112132343210111213610[[#This Row],[women]]/Table32356789101112132343210111213610[[#This Row],[total]]</f>
        <v>0.29946524064171121</v>
      </c>
      <c r="H36" s="1">
        <v>0</v>
      </c>
      <c r="I36" s="8">
        <f>Table32356789101112132343210111213610[[#This Row],[alaskan_or_native]]/Table32356789101112132343210111213610[[#This Row],[total]]</f>
        <v>0</v>
      </c>
      <c r="J36" s="1">
        <v>139</v>
      </c>
      <c r="K36" s="8">
        <f>Table32356789101112132343210111213610[[#This Row],[asian_american]]/Table32356789101112132343210111213610[[#This Row],[total]]</f>
        <v>0.37165775401069517</v>
      </c>
      <c r="L36" s="1">
        <v>15</v>
      </c>
      <c r="M36" s="8">
        <f>Table32356789101112132343210111213610[[#This Row],[african_amercian]]/Table32356789101112132343210111213610[[#This Row],[total]]</f>
        <v>4.0106951871657755E-2</v>
      </c>
      <c r="N36" s="1">
        <v>28</v>
      </c>
      <c r="O36" s="8">
        <f>Table32356789101112132343210111213610[[#This Row],[hispanic_american]]/Table32356789101112132343210111213610[[#This Row],[total]]</f>
        <v>7.4866310160427801E-2</v>
      </c>
      <c r="P36" s="1">
        <v>0</v>
      </c>
      <c r="Q36" s="8">
        <f>Table32356789101112132343210111213610[[#This Row],[hawaiian_or_islander]]/Table32356789101112132343210111213610[[#This Row],[total]]</f>
        <v>0</v>
      </c>
      <c r="R36" s="1">
        <v>88</v>
      </c>
      <c r="S36" s="8">
        <f>Table32356789101112132343210111213610[[#This Row],[white]]/Table32356789101112132343210111213610[[#This Row],[total]]</f>
        <v>0.23529411764705882</v>
      </c>
      <c r="T36" s="1">
        <v>12</v>
      </c>
      <c r="U36" s="8">
        <f>Table32356789101112132343210111213610[[#This Row],[muti_racial]]/Table32356789101112132343210111213610[[#This Row],[total]]</f>
        <v>3.2085561497326207E-2</v>
      </c>
      <c r="V36" s="1">
        <v>61</v>
      </c>
      <c r="W36" s="8">
        <f>Table32356789101112132343210111213610[[#This Row],[international]]/Table32356789101112132343210111213610[[#This Row],[total]]</f>
        <v>0.16310160427807488</v>
      </c>
      <c r="X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0.51871657754010692</v>
      </c>
      <c r="Y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0.14705882352941177</v>
      </c>
    </row>
    <row r="37" spans="1:25" ht="20" customHeight="1">
      <c r="A37" s="12">
        <v>195003</v>
      </c>
      <c r="B37" s="12" t="s">
        <v>24</v>
      </c>
      <c r="C37" s="12">
        <v>373</v>
      </c>
      <c r="D37" s="12">
        <v>316</v>
      </c>
      <c r="E37" s="14">
        <f>Table32356789101112132343210111213610[[#This Row],[men]]/Table32356789101112132343210111213610[[#This Row],[total]]</f>
        <v>0.84718498659517427</v>
      </c>
      <c r="F37" s="12">
        <v>57</v>
      </c>
      <c r="G37" s="14">
        <f>Table32356789101112132343210111213610[[#This Row],[women]]/Table32356789101112132343210111213610[[#This Row],[total]]</f>
        <v>0.15281501340482573</v>
      </c>
      <c r="H37" s="12">
        <v>0</v>
      </c>
      <c r="I37" s="14">
        <f>Table32356789101112132343210111213610[[#This Row],[alaskan_or_native]]/Table32356789101112132343210111213610[[#This Row],[total]]</f>
        <v>0</v>
      </c>
      <c r="J37" s="12">
        <v>34</v>
      </c>
      <c r="K37" s="14">
        <f>Table32356789101112132343210111213610[[#This Row],[asian_american]]/Table32356789101112132343210111213610[[#This Row],[total]]</f>
        <v>9.1152815013404831E-2</v>
      </c>
      <c r="L37" s="12">
        <v>13</v>
      </c>
      <c r="M37" s="14">
        <f>Table32356789101112132343210111213610[[#This Row],[african_amercian]]/Table32356789101112132343210111213610[[#This Row],[total]]</f>
        <v>3.4852546916890083E-2</v>
      </c>
      <c r="N37" s="12">
        <v>13</v>
      </c>
      <c r="O37" s="14">
        <f>Table32356789101112132343210111213610[[#This Row],[hispanic_american]]/Table32356789101112132343210111213610[[#This Row],[total]]</f>
        <v>3.4852546916890083E-2</v>
      </c>
      <c r="P37" s="12">
        <v>0</v>
      </c>
      <c r="Q37" s="14">
        <f>Table32356789101112132343210111213610[[#This Row],[hawaiian_or_islander]]/Table32356789101112132343210111213610[[#This Row],[total]]</f>
        <v>0</v>
      </c>
      <c r="R37" s="12">
        <v>270</v>
      </c>
      <c r="S37" s="14">
        <f>Table32356789101112132343210111213610[[#This Row],[white]]/Table32356789101112132343210111213610[[#This Row],[total]]</f>
        <v>0.72386058981233248</v>
      </c>
      <c r="T37" s="12">
        <v>11</v>
      </c>
      <c r="U37" s="14">
        <f>Table32356789101112132343210111213610[[#This Row],[muti_racial]]/Table32356789101112132343210111213610[[#This Row],[total]]</f>
        <v>2.9490616621983913E-2</v>
      </c>
      <c r="V37" s="12">
        <v>10</v>
      </c>
      <c r="W37" s="14">
        <f>Table32356789101112132343210111213610[[#This Row],[international]]/Table32356789101112132343210111213610[[#This Row],[total]]</f>
        <v>2.6809651474530832E-2</v>
      </c>
      <c r="X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0.19034852546916889</v>
      </c>
      <c r="Y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9.9195710455764072E-2</v>
      </c>
    </row>
    <row r="38" spans="1:25" ht="20" customHeight="1">
      <c r="A38" s="1">
        <v>482477</v>
      </c>
      <c r="B38" s="1" t="s">
        <v>1371</v>
      </c>
      <c r="C38" s="1">
        <v>366</v>
      </c>
      <c r="D38" s="1">
        <v>288</v>
      </c>
      <c r="E38" s="8">
        <f>Table32356789101112132343210111213610[[#This Row],[men]]/Table32356789101112132343210111213610[[#This Row],[total]]</f>
        <v>0.78688524590163933</v>
      </c>
      <c r="F38" s="1">
        <v>78</v>
      </c>
      <c r="G38" s="8">
        <f>Table32356789101112132343210111213610[[#This Row],[women]]/Table32356789101112132343210111213610[[#This Row],[total]]</f>
        <v>0.21311475409836064</v>
      </c>
      <c r="H38" s="1">
        <v>3</v>
      </c>
      <c r="I38" s="8">
        <f>Table32356789101112132343210111213610[[#This Row],[alaskan_or_native]]/Table32356789101112132343210111213610[[#This Row],[total]]</f>
        <v>8.1967213114754103E-3</v>
      </c>
      <c r="J38" s="1">
        <v>36</v>
      </c>
      <c r="K38" s="8">
        <f>Table32356789101112132343210111213610[[#This Row],[asian_american]]/Table32356789101112132343210111213610[[#This Row],[total]]</f>
        <v>9.8360655737704916E-2</v>
      </c>
      <c r="L38" s="1">
        <v>36</v>
      </c>
      <c r="M38" s="8">
        <f>Table32356789101112132343210111213610[[#This Row],[african_amercian]]/Table32356789101112132343210111213610[[#This Row],[total]]</f>
        <v>9.8360655737704916E-2</v>
      </c>
      <c r="N38" s="1">
        <v>67</v>
      </c>
      <c r="O38" s="8">
        <f>Table32356789101112132343210111213610[[#This Row],[hispanic_american]]/Table32356789101112132343210111213610[[#This Row],[total]]</f>
        <v>0.1830601092896175</v>
      </c>
      <c r="P38" s="1">
        <v>0</v>
      </c>
      <c r="Q38" s="8">
        <f>Table32356789101112132343210111213610[[#This Row],[hawaiian_or_islander]]/Table32356789101112132343210111213610[[#This Row],[total]]</f>
        <v>0</v>
      </c>
      <c r="R38" s="1">
        <v>192</v>
      </c>
      <c r="S38" s="8">
        <f>Table32356789101112132343210111213610[[#This Row],[white]]/Table32356789101112132343210111213610[[#This Row],[total]]</f>
        <v>0.52459016393442626</v>
      </c>
      <c r="T38" s="1">
        <v>8</v>
      </c>
      <c r="U38" s="8">
        <f>Table32356789101112132343210111213610[[#This Row],[muti_racial]]/Table32356789101112132343210111213610[[#This Row],[total]]</f>
        <v>2.185792349726776E-2</v>
      </c>
      <c r="V38" s="1">
        <v>2</v>
      </c>
      <c r="W38" s="8">
        <f>Table32356789101112132343210111213610[[#This Row],[international]]/Table32356789101112132343210111213610[[#This Row],[total]]</f>
        <v>5.4644808743169399E-3</v>
      </c>
      <c r="X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0.4098360655737705</v>
      </c>
      <c r="Y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0.31147540983606559</v>
      </c>
    </row>
    <row r="39" spans="1:25" ht="20" customHeight="1">
      <c r="A39" s="12">
        <v>134097</v>
      </c>
      <c r="B39" s="12" t="s">
        <v>14</v>
      </c>
      <c r="C39" s="12">
        <v>356</v>
      </c>
      <c r="D39" s="12">
        <v>253</v>
      </c>
      <c r="E39" s="14">
        <f>Table32356789101112132343210111213610[[#This Row],[men]]/Table32356789101112132343210111213610[[#This Row],[total]]</f>
        <v>0.7106741573033708</v>
      </c>
      <c r="F39" s="12">
        <v>103</v>
      </c>
      <c r="G39" s="14">
        <f>Table32356789101112132343210111213610[[#This Row],[women]]/Table32356789101112132343210111213610[[#This Row],[total]]</f>
        <v>0.2893258426966292</v>
      </c>
      <c r="H39" s="12">
        <v>0</v>
      </c>
      <c r="I39" s="14">
        <f>Table32356789101112132343210111213610[[#This Row],[alaskan_or_native]]/Table32356789101112132343210111213610[[#This Row],[total]]</f>
        <v>0</v>
      </c>
      <c r="J39" s="12">
        <v>12</v>
      </c>
      <c r="K39" s="14">
        <f>Table32356789101112132343210111213610[[#This Row],[asian_american]]/Table32356789101112132343210111213610[[#This Row],[total]]</f>
        <v>3.3707865168539325E-2</v>
      </c>
      <c r="L39" s="12">
        <v>42</v>
      </c>
      <c r="M39" s="14">
        <f>Table32356789101112132343210111213610[[#This Row],[african_amercian]]/Table32356789101112132343210111213610[[#This Row],[total]]</f>
        <v>0.11797752808988764</v>
      </c>
      <c r="N39" s="12">
        <v>65</v>
      </c>
      <c r="O39" s="14">
        <f>Table32356789101112132343210111213610[[#This Row],[hispanic_american]]/Table32356789101112132343210111213610[[#This Row],[total]]</f>
        <v>0.18258426966292135</v>
      </c>
      <c r="P39" s="12">
        <v>1</v>
      </c>
      <c r="Q39" s="14">
        <f>Table32356789101112132343210111213610[[#This Row],[hawaiian_or_islander]]/Table32356789101112132343210111213610[[#This Row],[total]]</f>
        <v>2.8089887640449437E-3</v>
      </c>
      <c r="R39" s="12">
        <v>211</v>
      </c>
      <c r="S39" s="14">
        <f>Table32356789101112132343210111213610[[#This Row],[white]]/Table32356789101112132343210111213610[[#This Row],[total]]</f>
        <v>0.59269662921348309</v>
      </c>
      <c r="T39" s="12">
        <v>13</v>
      </c>
      <c r="U39" s="14">
        <f>Table32356789101112132343210111213610[[#This Row],[muti_racial]]/Table32356789101112132343210111213610[[#This Row],[total]]</f>
        <v>3.6516853932584269E-2</v>
      </c>
      <c r="V39" s="12">
        <v>7</v>
      </c>
      <c r="W39" s="14">
        <f>Table32356789101112132343210111213610[[#This Row],[international]]/Table32356789101112132343210111213610[[#This Row],[total]]</f>
        <v>1.9662921348314606E-2</v>
      </c>
      <c r="X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0.37359550561797755</v>
      </c>
      <c r="Y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0.3398876404494382</v>
      </c>
    </row>
    <row r="40" spans="1:25" ht="20" customHeight="1">
      <c r="A40" s="1">
        <v>185828</v>
      </c>
      <c r="B40" s="1" t="s">
        <v>196</v>
      </c>
      <c r="C40" s="1">
        <v>350</v>
      </c>
      <c r="D40" s="1">
        <v>298</v>
      </c>
      <c r="E40" s="8">
        <f>Table32356789101112132343210111213610[[#This Row],[men]]/Table32356789101112132343210111213610[[#This Row],[total]]</f>
        <v>0.85142857142857142</v>
      </c>
      <c r="F40" s="1">
        <v>52</v>
      </c>
      <c r="G40" s="8">
        <f>Table32356789101112132343210111213610[[#This Row],[women]]/Table32356789101112132343210111213610[[#This Row],[total]]</f>
        <v>0.14857142857142858</v>
      </c>
      <c r="H40" s="1">
        <v>0</v>
      </c>
      <c r="I40" s="8">
        <f>Table32356789101112132343210111213610[[#This Row],[alaskan_or_native]]/Table32356789101112132343210111213610[[#This Row],[total]]</f>
        <v>0</v>
      </c>
      <c r="J40" s="1">
        <v>132</v>
      </c>
      <c r="K40" s="8">
        <f>Table32356789101112132343210111213610[[#This Row],[asian_american]]/Table32356789101112132343210111213610[[#This Row],[total]]</f>
        <v>0.37714285714285717</v>
      </c>
      <c r="L40" s="1">
        <v>32</v>
      </c>
      <c r="M40" s="8">
        <f>Table32356789101112132343210111213610[[#This Row],[african_amercian]]/Table32356789101112132343210111213610[[#This Row],[total]]</f>
        <v>9.1428571428571428E-2</v>
      </c>
      <c r="N40" s="1">
        <v>51</v>
      </c>
      <c r="O40" s="8">
        <f>Table32356789101112132343210111213610[[#This Row],[hispanic_american]]/Table32356789101112132343210111213610[[#This Row],[total]]</f>
        <v>0.14571428571428571</v>
      </c>
      <c r="P40" s="1">
        <v>1</v>
      </c>
      <c r="Q40" s="8">
        <f>Table32356789101112132343210111213610[[#This Row],[hawaiian_or_islander]]/Table32356789101112132343210111213610[[#This Row],[total]]</f>
        <v>2.8571428571428571E-3</v>
      </c>
      <c r="R40" s="1">
        <v>95</v>
      </c>
      <c r="S40" s="8">
        <f>Table32356789101112132343210111213610[[#This Row],[white]]/Table32356789101112132343210111213610[[#This Row],[total]]</f>
        <v>0.27142857142857141</v>
      </c>
      <c r="T40" s="1">
        <v>5</v>
      </c>
      <c r="U40" s="8">
        <f>Table32356789101112132343210111213610[[#This Row],[muti_racial]]/Table32356789101112132343210111213610[[#This Row],[total]]</f>
        <v>1.4285714285714285E-2</v>
      </c>
      <c r="V40" s="1">
        <v>14</v>
      </c>
      <c r="W40" s="8">
        <f>Table32356789101112132343210111213610[[#This Row],[international]]/Table32356789101112132343210111213610[[#This Row],[total]]</f>
        <v>0.04</v>
      </c>
      <c r="X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0.63142857142857145</v>
      </c>
      <c r="Y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0.25428571428571428</v>
      </c>
    </row>
    <row r="41" spans="1:25" ht="20" customHeight="1">
      <c r="A41" s="12">
        <v>476975</v>
      </c>
      <c r="B41" s="12" t="s">
        <v>1202</v>
      </c>
      <c r="C41" s="12">
        <v>347</v>
      </c>
      <c r="D41" s="12">
        <v>282</v>
      </c>
      <c r="E41" s="14">
        <f>Table32356789101112132343210111213610[[#This Row],[men]]/Table32356789101112132343210111213610[[#This Row],[total]]</f>
        <v>0.81268011527377526</v>
      </c>
      <c r="F41" s="12">
        <v>65</v>
      </c>
      <c r="G41" s="14">
        <f>Table32356789101112132343210111213610[[#This Row],[women]]/Table32356789101112132343210111213610[[#This Row],[total]]</f>
        <v>0.18731988472622479</v>
      </c>
      <c r="H41" s="12">
        <v>2</v>
      </c>
      <c r="I41" s="14">
        <f>Table32356789101112132343210111213610[[#This Row],[alaskan_or_native]]/Table32356789101112132343210111213610[[#This Row],[total]]</f>
        <v>5.763688760806916E-3</v>
      </c>
      <c r="J41" s="12">
        <v>33</v>
      </c>
      <c r="K41" s="14">
        <f>Table32356789101112132343210111213610[[#This Row],[asian_american]]/Table32356789101112132343210111213610[[#This Row],[total]]</f>
        <v>9.5100864553314124E-2</v>
      </c>
      <c r="L41" s="12">
        <v>19</v>
      </c>
      <c r="M41" s="14">
        <f>Table32356789101112132343210111213610[[#This Row],[african_amercian]]/Table32356789101112132343210111213610[[#This Row],[total]]</f>
        <v>5.4755043227665709E-2</v>
      </c>
      <c r="N41" s="12">
        <v>31</v>
      </c>
      <c r="O41" s="14">
        <f>Table32356789101112132343210111213610[[#This Row],[hispanic_american]]/Table32356789101112132343210111213610[[#This Row],[total]]</f>
        <v>8.9337175792507204E-2</v>
      </c>
      <c r="P41" s="12">
        <v>0</v>
      </c>
      <c r="Q41" s="14">
        <f>Table32356789101112132343210111213610[[#This Row],[hawaiian_or_islander]]/Table32356789101112132343210111213610[[#This Row],[total]]</f>
        <v>0</v>
      </c>
      <c r="R41" s="12">
        <v>231</v>
      </c>
      <c r="S41" s="14">
        <f>Table32356789101112132343210111213610[[#This Row],[white]]/Table32356789101112132343210111213610[[#This Row],[total]]</f>
        <v>0.66570605187319887</v>
      </c>
      <c r="T41" s="12">
        <v>13</v>
      </c>
      <c r="U41" s="14">
        <f>Table32356789101112132343210111213610[[#This Row],[muti_racial]]/Table32356789101112132343210111213610[[#This Row],[total]]</f>
        <v>3.7463976945244955E-2</v>
      </c>
      <c r="V41" s="12">
        <v>1</v>
      </c>
      <c r="W41" s="14">
        <f>Table32356789101112132343210111213610[[#This Row],[international]]/Table32356789101112132343210111213610[[#This Row],[total]]</f>
        <v>2.881844380403458E-3</v>
      </c>
      <c r="X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0.28242074927953892</v>
      </c>
      <c r="Y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0.18731988472622479</v>
      </c>
    </row>
    <row r="42" spans="1:25" ht="20" customHeight="1">
      <c r="A42" s="1">
        <v>166683</v>
      </c>
      <c r="B42" s="1" t="s">
        <v>62</v>
      </c>
      <c r="C42" s="1">
        <v>341</v>
      </c>
      <c r="D42" s="1">
        <v>198</v>
      </c>
      <c r="E42" s="8">
        <f>Table32356789101112132343210111213610[[#This Row],[men]]/Table32356789101112132343210111213610[[#This Row],[total]]</f>
        <v>0.58064516129032262</v>
      </c>
      <c r="F42" s="1">
        <v>143</v>
      </c>
      <c r="G42" s="8">
        <f>Table32356789101112132343210111213610[[#This Row],[women]]/Table32356789101112132343210111213610[[#This Row],[total]]</f>
        <v>0.41935483870967744</v>
      </c>
      <c r="H42" s="1">
        <v>0</v>
      </c>
      <c r="I42" s="8">
        <f>Table32356789101112132343210111213610[[#This Row],[alaskan_or_native]]/Table32356789101112132343210111213610[[#This Row],[total]]</f>
        <v>0</v>
      </c>
      <c r="J42" s="1">
        <v>117</v>
      </c>
      <c r="K42" s="8">
        <f>Table32356789101112132343210111213610[[#This Row],[asian_american]]/Table32356789101112132343210111213610[[#This Row],[total]]</f>
        <v>0.34310850439882695</v>
      </c>
      <c r="L42" s="1">
        <v>16</v>
      </c>
      <c r="M42" s="8">
        <f>Table32356789101112132343210111213610[[#This Row],[african_amercian]]/Table32356789101112132343210111213610[[#This Row],[total]]</f>
        <v>4.6920821114369501E-2</v>
      </c>
      <c r="N42" s="1">
        <v>47</v>
      </c>
      <c r="O42" s="8">
        <f>Table32356789101112132343210111213610[[#This Row],[hispanic_american]]/Table32356789101112132343210111213610[[#This Row],[total]]</f>
        <v>0.1378299120234604</v>
      </c>
      <c r="P42" s="1">
        <v>0</v>
      </c>
      <c r="Q42" s="8">
        <f>Table32356789101112132343210111213610[[#This Row],[hawaiian_or_islander]]/Table32356789101112132343210111213610[[#This Row],[total]]</f>
        <v>0</v>
      </c>
      <c r="R42" s="1">
        <v>94</v>
      </c>
      <c r="S42" s="8">
        <f>Table32356789101112132343210111213610[[#This Row],[white]]/Table32356789101112132343210111213610[[#This Row],[total]]</f>
        <v>0.2756598240469208</v>
      </c>
      <c r="T42" s="1">
        <v>18</v>
      </c>
      <c r="U42" s="8">
        <f>Table32356789101112132343210111213610[[#This Row],[muti_racial]]/Table32356789101112132343210111213610[[#This Row],[total]]</f>
        <v>5.2785923753665691E-2</v>
      </c>
      <c r="V42" s="1">
        <v>45</v>
      </c>
      <c r="W42" s="8">
        <f>Table32356789101112132343210111213610[[#This Row],[international]]/Table32356789101112132343210111213610[[#This Row],[total]]</f>
        <v>0.13196480938416422</v>
      </c>
      <c r="X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0.58064516129032262</v>
      </c>
      <c r="Y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0.23753665689149561</v>
      </c>
    </row>
    <row r="43" spans="1:25" ht="20" customHeight="1">
      <c r="A43" s="12">
        <v>196097</v>
      </c>
      <c r="B43" s="12" t="s">
        <v>205</v>
      </c>
      <c r="C43" s="12">
        <v>335</v>
      </c>
      <c r="D43" s="12">
        <v>288</v>
      </c>
      <c r="E43" s="14">
        <f>Table32356789101112132343210111213610[[#This Row],[men]]/Table32356789101112132343210111213610[[#This Row],[total]]</f>
        <v>0.85970149253731343</v>
      </c>
      <c r="F43" s="12">
        <v>47</v>
      </c>
      <c r="G43" s="14">
        <f>Table32356789101112132343210111213610[[#This Row],[women]]/Table32356789101112132343210111213610[[#This Row],[total]]</f>
        <v>0.14029850746268657</v>
      </c>
      <c r="H43" s="12">
        <v>0</v>
      </c>
      <c r="I43" s="14">
        <f>Table32356789101112132343210111213610[[#This Row],[alaskan_or_native]]/Table32356789101112132343210111213610[[#This Row],[total]]</f>
        <v>0</v>
      </c>
      <c r="J43" s="12">
        <v>126</v>
      </c>
      <c r="K43" s="14">
        <f>Table32356789101112132343210111213610[[#This Row],[asian_american]]/Table32356789101112132343210111213610[[#This Row],[total]]</f>
        <v>0.37611940298507462</v>
      </c>
      <c r="L43" s="12">
        <v>7</v>
      </c>
      <c r="M43" s="14">
        <f>Table32356789101112132343210111213610[[#This Row],[african_amercian]]/Table32356789101112132343210111213610[[#This Row],[total]]</f>
        <v>2.0895522388059702E-2</v>
      </c>
      <c r="N43" s="12">
        <v>23</v>
      </c>
      <c r="O43" s="14">
        <f>Table32356789101112132343210111213610[[#This Row],[hispanic_american]]/Table32356789101112132343210111213610[[#This Row],[total]]</f>
        <v>6.8656716417910449E-2</v>
      </c>
      <c r="P43" s="12">
        <v>1</v>
      </c>
      <c r="Q43" s="14">
        <f>Table32356789101112132343210111213610[[#This Row],[hawaiian_or_islander]]/Table32356789101112132343210111213610[[#This Row],[total]]</f>
        <v>2.9850746268656717E-3</v>
      </c>
      <c r="R43" s="12">
        <v>79</v>
      </c>
      <c r="S43" s="14">
        <f>Table32356789101112132343210111213610[[#This Row],[white]]/Table32356789101112132343210111213610[[#This Row],[total]]</f>
        <v>0.23582089552238805</v>
      </c>
      <c r="T43" s="12">
        <v>8</v>
      </c>
      <c r="U43" s="14">
        <f>Table32356789101112132343210111213610[[#This Row],[muti_racial]]/Table32356789101112132343210111213610[[#This Row],[total]]</f>
        <v>2.3880597014925373E-2</v>
      </c>
      <c r="V43" s="12">
        <v>52</v>
      </c>
      <c r="W43" s="14">
        <f>Table32356789101112132343210111213610[[#This Row],[international]]/Table32356789101112132343210111213610[[#This Row],[total]]</f>
        <v>0.15522388059701492</v>
      </c>
      <c r="X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0.4925373134328358</v>
      </c>
      <c r="Y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0.11641791044776119</v>
      </c>
    </row>
    <row r="44" spans="1:25" ht="20" customHeight="1">
      <c r="A44" s="1">
        <v>243744</v>
      </c>
      <c r="B44" s="1" t="s">
        <v>70</v>
      </c>
      <c r="C44" s="1">
        <v>319</v>
      </c>
      <c r="D44" s="1">
        <v>227</v>
      </c>
      <c r="E44" s="8">
        <f>Table32356789101112132343210111213610[[#This Row],[men]]/Table32356789101112132343210111213610[[#This Row],[total]]</f>
        <v>0.71159874608150475</v>
      </c>
      <c r="F44" s="1">
        <v>92</v>
      </c>
      <c r="G44" s="8">
        <f>Table32356789101112132343210111213610[[#This Row],[women]]/Table32356789101112132343210111213610[[#This Row],[total]]</f>
        <v>0.2884012539184953</v>
      </c>
      <c r="H44" s="1">
        <v>1</v>
      </c>
      <c r="I44" s="8">
        <f>Table32356789101112132343210111213610[[#This Row],[alaskan_or_native]]/Table32356789101112132343210111213610[[#This Row],[total]]</f>
        <v>3.134796238244514E-3</v>
      </c>
      <c r="J44" s="1">
        <v>100</v>
      </c>
      <c r="K44" s="8">
        <f>Table32356789101112132343210111213610[[#This Row],[asian_american]]/Table32356789101112132343210111213610[[#This Row],[total]]</f>
        <v>0.31347962382445144</v>
      </c>
      <c r="L44" s="1">
        <v>23</v>
      </c>
      <c r="M44" s="8">
        <f>Table32356789101112132343210111213610[[#This Row],[african_amercian]]/Table32356789101112132343210111213610[[#This Row],[total]]</f>
        <v>7.2100313479623826E-2</v>
      </c>
      <c r="N44" s="1">
        <v>51</v>
      </c>
      <c r="O44" s="8">
        <f>Table32356789101112132343210111213610[[#This Row],[hispanic_american]]/Table32356789101112132343210111213610[[#This Row],[total]]</f>
        <v>0.15987460815047022</v>
      </c>
      <c r="P44" s="1">
        <v>0</v>
      </c>
      <c r="Q44" s="8">
        <f>Table32356789101112132343210111213610[[#This Row],[hawaiian_or_islander]]/Table32356789101112132343210111213610[[#This Row],[total]]</f>
        <v>0</v>
      </c>
      <c r="R44" s="1">
        <v>83</v>
      </c>
      <c r="S44" s="8">
        <f>Table32356789101112132343210111213610[[#This Row],[white]]/Table32356789101112132343210111213610[[#This Row],[total]]</f>
        <v>0.2601880877742947</v>
      </c>
      <c r="T44" s="1">
        <v>19</v>
      </c>
      <c r="U44" s="8">
        <f>Table32356789101112132343210111213610[[#This Row],[muti_racial]]/Table32356789101112132343210111213610[[#This Row],[total]]</f>
        <v>5.9561128526645767E-2</v>
      </c>
      <c r="V44" s="1">
        <v>41</v>
      </c>
      <c r="W44" s="8">
        <f>Table32356789101112132343210111213610[[#This Row],[international]]/Table32356789101112132343210111213610[[#This Row],[total]]</f>
        <v>0.12852664576802508</v>
      </c>
      <c r="X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0.60815047021943569</v>
      </c>
      <c r="Y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0.29467084639498431</v>
      </c>
    </row>
    <row r="45" spans="1:25" ht="20" customHeight="1">
      <c r="A45" s="12">
        <v>228723</v>
      </c>
      <c r="B45" s="12" t="s">
        <v>273</v>
      </c>
      <c r="C45" s="12">
        <v>316</v>
      </c>
      <c r="D45" s="12">
        <v>238</v>
      </c>
      <c r="E45" s="14">
        <f>Table32356789101112132343210111213610[[#This Row],[men]]/Table32356789101112132343210111213610[[#This Row],[total]]</f>
        <v>0.75316455696202533</v>
      </c>
      <c r="F45" s="12">
        <v>78</v>
      </c>
      <c r="G45" s="14">
        <f>Table32356789101112132343210111213610[[#This Row],[women]]/Table32356789101112132343210111213610[[#This Row],[total]]</f>
        <v>0.24683544303797469</v>
      </c>
      <c r="H45" s="12">
        <v>1</v>
      </c>
      <c r="I45" s="14">
        <f>Table32356789101112132343210111213610[[#This Row],[alaskan_or_native]]/Table32356789101112132343210111213610[[#This Row],[total]]</f>
        <v>3.1645569620253164E-3</v>
      </c>
      <c r="J45" s="12">
        <v>44</v>
      </c>
      <c r="K45" s="14">
        <f>Table32356789101112132343210111213610[[#This Row],[asian_american]]/Table32356789101112132343210111213610[[#This Row],[total]]</f>
        <v>0.13924050632911392</v>
      </c>
      <c r="L45" s="12">
        <v>7</v>
      </c>
      <c r="M45" s="14">
        <f>Table32356789101112132343210111213610[[#This Row],[african_amercian]]/Table32356789101112132343210111213610[[#This Row],[total]]</f>
        <v>2.2151898734177215E-2</v>
      </c>
      <c r="N45" s="12">
        <v>73</v>
      </c>
      <c r="O45" s="14">
        <f>Table32356789101112132343210111213610[[#This Row],[hispanic_american]]/Table32356789101112132343210111213610[[#This Row],[total]]</f>
        <v>0.23101265822784811</v>
      </c>
      <c r="P45" s="12">
        <v>0</v>
      </c>
      <c r="Q45" s="14">
        <f>Table32356789101112132343210111213610[[#This Row],[hawaiian_or_islander]]/Table32356789101112132343210111213610[[#This Row],[total]]</f>
        <v>0</v>
      </c>
      <c r="R45" s="12">
        <v>170</v>
      </c>
      <c r="S45" s="14">
        <f>Table32356789101112132343210111213610[[#This Row],[white]]/Table32356789101112132343210111213610[[#This Row],[total]]</f>
        <v>0.53797468354430378</v>
      </c>
      <c r="T45" s="12">
        <v>9</v>
      </c>
      <c r="U45" s="14">
        <f>Table32356789101112132343210111213610[[#This Row],[muti_racial]]/Table32356789101112132343210111213610[[#This Row],[total]]</f>
        <v>2.8481012658227847E-2</v>
      </c>
      <c r="V45" s="12">
        <v>12</v>
      </c>
      <c r="W45" s="14">
        <f>Table32356789101112132343210111213610[[#This Row],[international]]/Table32356789101112132343210111213610[[#This Row],[total]]</f>
        <v>3.7974683544303799E-2</v>
      </c>
      <c r="X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0.42405063291139239</v>
      </c>
      <c r="Y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0.2848101265822785</v>
      </c>
    </row>
    <row r="46" spans="1:25" ht="20" customHeight="1">
      <c r="A46" s="1">
        <v>104179</v>
      </c>
      <c r="B46" s="1" t="s">
        <v>23</v>
      </c>
      <c r="C46" s="1">
        <v>314</v>
      </c>
      <c r="D46" s="1">
        <v>235</v>
      </c>
      <c r="E46" s="8">
        <f>Table32356789101112132343210111213610[[#This Row],[men]]/Table32356789101112132343210111213610[[#This Row],[total]]</f>
        <v>0.74840764331210186</v>
      </c>
      <c r="F46" s="1">
        <v>79</v>
      </c>
      <c r="G46" s="8">
        <f>Table32356789101112132343210111213610[[#This Row],[women]]/Table32356789101112132343210111213610[[#This Row],[total]]</f>
        <v>0.25159235668789809</v>
      </c>
      <c r="H46" s="1">
        <v>4</v>
      </c>
      <c r="I46" s="8">
        <f>Table32356789101112132343210111213610[[#This Row],[alaskan_or_native]]/Table32356789101112132343210111213610[[#This Row],[total]]</f>
        <v>1.2738853503184714E-2</v>
      </c>
      <c r="J46" s="1">
        <v>27</v>
      </c>
      <c r="K46" s="8">
        <f>Table32356789101112132343210111213610[[#This Row],[asian_american]]/Table32356789101112132343210111213610[[#This Row],[total]]</f>
        <v>8.598726114649681E-2</v>
      </c>
      <c r="L46" s="1">
        <v>7</v>
      </c>
      <c r="M46" s="8">
        <f>Table32356789101112132343210111213610[[#This Row],[african_amercian]]/Table32356789101112132343210111213610[[#This Row],[total]]</f>
        <v>2.2292993630573247E-2</v>
      </c>
      <c r="N46" s="1">
        <v>57</v>
      </c>
      <c r="O46" s="8">
        <f>Table32356789101112132343210111213610[[#This Row],[hispanic_american]]/Table32356789101112132343210111213610[[#This Row],[total]]</f>
        <v>0.18152866242038215</v>
      </c>
      <c r="P46" s="1">
        <v>0</v>
      </c>
      <c r="Q46" s="8">
        <f>Table32356789101112132343210111213610[[#This Row],[hawaiian_or_islander]]/Table32356789101112132343210111213610[[#This Row],[total]]</f>
        <v>0</v>
      </c>
      <c r="R46" s="1">
        <v>165</v>
      </c>
      <c r="S46" s="8">
        <f>Table32356789101112132343210111213610[[#This Row],[white]]/Table32356789101112132343210111213610[[#This Row],[total]]</f>
        <v>0.52547770700636942</v>
      </c>
      <c r="T46" s="1">
        <v>10</v>
      </c>
      <c r="U46" s="8">
        <f>Table32356789101112132343210111213610[[#This Row],[muti_racial]]/Table32356789101112132343210111213610[[#This Row],[total]]</f>
        <v>3.1847133757961783E-2</v>
      </c>
      <c r="V46" s="1">
        <v>37</v>
      </c>
      <c r="W46" s="8">
        <f>Table32356789101112132343210111213610[[#This Row],[international]]/Table32356789101112132343210111213610[[#This Row],[total]]</f>
        <v>0.1178343949044586</v>
      </c>
      <c r="X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0.33439490445859871</v>
      </c>
      <c r="Y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0.24840764331210191</v>
      </c>
    </row>
    <row r="47" spans="1:25" ht="20" customHeight="1">
      <c r="A47" s="12">
        <v>110644</v>
      </c>
      <c r="B47" s="12" t="s">
        <v>93</v>
      </c>
      <c r="C47" s="12">
        <v>303</v>
      </c>
      <c r="D47" s="12">
        <v>234</v>
      </c>
      <c r="E47" s="14">
        <f>Table32356789101112132343210111213610[[#This Row],[men]]/Table32356789101112132343210111213610[[#This Row],[total]]</f>
        <v>0.7722772277227723</v>
      </c>
      <c r="F47" s="12">
        <v>69</v>
      </c>
      <c r="G47" s="14">
        <f>Table32356789101112132343210111213610[[#This Row],[women]]/Table32356789101112132343210111213610[[#This Row],[total]]</f>
        <v>0.22772277227722773</v>
      </c>
      <c r="H47" s="12">
        <v>0</v>
      </c>
      <c r="I47" s="14">
        <f>Table32356789101112132343210111213610[[#This Row],[alaskan_or_native]]/Table32356789101112132343210111213610[[#This Row],[total]]</f>
        <v>0</v>
      </c>
      <c r="J47" s="12">
        <v>146</v>
      </c>
      <c r="K47" s="14">
        <f>Table32356789101112132343210111213610[[#This Row],[asian_american]]/Table32356789101112132343210111213610[[#This Row],[total]]</f>
        <v>0.48184818481848185</v>
      </c>
      <c r="L47" s="12">
        <v>1</v>
      </c>
      <c r="M47" s="14">
        <f>Table32356789101112132343210111213610[[#This Row],[african_amercian]]/Table32356789101112132343210111213610[[#This Row],[total]]</f>
        <v>3.3003300330033004E-3</v>
      </c>
      <c r="N47" s="12">
        <v>13</v>
      </c>
      <c r="O47" s="14">
        <f>Table32356789101112132343210111213610[[#This Row],[hispanic_american]]/Table32356789101112132343210111213610[[#This Row],[total]]</f>
        <v>4.2904290429042903E-2</v>
      </c>
      <c r="P47" s="12">
        <v>0</v>
      </c>
      <c r="Q47" s="14">
        <f>Table32356789101112132343210111213610[[#This Row],[hawaiian_or_islander]]/Table32356789101112132343210111213610[[#This Row],[total]]</f>
        <v>0</v>
      </c>
      <c r="R47" s="12">
        <v>70</v>
      </c>
      <c r="S47" s="14">
        <f>Table32356789101112132343210111213610[[#This Row],[white]]/Table32356789101112132343210111213610[[#This Row],[total]]</f>
        <v>0.23102310231023102</v>
      </c>
      <c r="T47" s="12">
        <v>10</v>
      </c>
      <c r="U47" s="14">
        <f>Table32356789101112132343210111213610[[#This Row],[muti_racial]]/Table32356789101112132343210111213610[[#This Row],[total]]</f>
        <v>3.3003300330033E-2</v>
      </c>
      <c r="V47" s="12">
        <v>54</v>
      </c>
      <c r="W47" s="14">
        <f>Table32356789101112132343210111213610[[#This Row],[international]]/Table32356789101112132343210111213610[[#This Row],[total]]</f>
        <v>0.17821782178217821</v>
      </c>
      <c r="X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0.56105610561056107</v>
      </c>
      <c r="Y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7.9207920792079209E-2</v>
      </c>
    </row>
    <row r="48" spans="1:25" ht="20" customHeight="1">
      <c r="A48" s="1">
        <v>166513</v>
      </c>
      <c r="B48" s="1" t="s">
        <v>366</v>
      </c>
      <c r="C48" s="1">
        <v>296</v>
      </c>
      <c r="D48" s="1">
        <v>244</v>
      </c>
      <c r="E48" s="8">
        <f>Table32356789101112132343210111213610[[#This Row],[men]]/Table32356789101112132343210111213610[[#This Row],[total]]</f>
        <v>0.82432432432432434</v>
      </c>
      <c r="F48" s="1">
        <v>52</v>
      </c>
      <c r="G48" s="8">
        <f>Table32356789101112132343210111213610[[#This Row],[women]]/Table32356789101112132343210111213610[[#This Row],[total]]</f>
        <v>0.17567567567567569</v>
      </c>
      <c r="H48" s="1">
        <v>0</v>
      </c>
      <c r="I48" s="8">
        <f>Table32356789101112132343210111213610[[#This Row],[alaskan_or_native]]/Table32356789101112132343210111213610[[#This Row],[total]]</f>
        <v>0</v>
      </c>
      <c r="J48" s="1">
        <v>44</v>
      </c>
      <c r="K48" s="8">
        <f>Table32356789101112132343210111213610[[#This Row],[asian_american]]/Table32356789101112132343210111213610[[#This Row],[total]]</f>
        <v>0.14864864864864866</v>
      </c>
      <c r="L48" s="1">
        <v>15</v>
      </c>
      <c r="M48" s="8">
        <f>Table32356789101112132343210111213610[[#This Row],[african_amercian]]/Table32356789101112132343210111213610[[#This Row],[total]]</f>
        <v>5.0675675675675678E-2</v>
      </c>
      <c r="N48" s="1">
        <v>30</v>
      </c>
      <c r="O48" s="8">
        <f>Table32356789101112132343210111213610[[#This Row],[hispanic_american]]/Table32356789101112132343210111213610[[#This Row],[total]]</f>
        <v>0.10135135135135136</v>
      </c>
      <c r="P48" s="1">
        <v>0</v>
      </c>
      <c r="Q48" s="8">
        <f>Table32356789101112132343210111213610[[#This Row],[hawaiian_or_islander]]/Table32356789101112132343210111213610[[#This Row],[total]]</f>
        <v>0</v>
      </c>
      <c r="R48" s="1">
        <v>181</v>
      </c>
      <c r="S48" s="8">
        <f>Table32356789101112132343210111213610[[#This Row],[white]]/Table32356789101112132343210111213610[[#This Row],[total]]</f>
        <v>0.61148648648648651</v>
      </c>
      <c r="T48" s="1">
        <v>8</v>
      </c>
      <c r="U48" s="8">
        <f>Table32356789101112132343210111213610[[#This Row],[muti_racial]]/Table32356789101112132343210111213610[[#This Row],[total]]</f>
        <v>2.7027027027027029E-2</v>
      </c>
      <c r="V48" s="1">
        <v>10</v>
      </c>
      <c r="W48" s="8">
        <f>Table32356789101112132343210111213610[[#This Row],[international]]/Table32356789101112132343210111213610[[#This Row],[total]]</f>
        <v>3.3783783783783786E-2</v>
      </c>
      <c r="X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0.32770270270270269</v>
      </c>
      <c r="Y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0.17905405405405406</v>
      </c>
    </row>
    <row r="49" spans="1:25" ht="20" customHeight="1">
      <c r="A49" s="12">
        <v>164076</v>
      </c>
      <c r="B49" s="12" t="s">
        <v>492</v>
      </c>
      <c r="C49" s="12">
        <v>293</v>
      </c>
      <c r="D49" s="12">
        <v>230</v>
      </c>
      <c r="E49" s="14">
        <f>Table32356789101112132343210111213610[[#This Row],[men]]/Table32356789101112132343210111213610[[#This Row],[total]]</f>
        <v>0.78498293515358364</v>
      </c>
      <c r="F49" s="12">
        <v>63</v>
      </c>
      <c r="G49" s="14">
        <f>Table32356789101112132343210111213610[[#This Row],[women]]/Table32356789101112132343210111213610[[#This Row],[total]]</f>
        <v>0.21501706484641639</v>
      </c>
      <c r="H49" s="12">
        <v>2</v>
      </c>
      <c r="I49" s="14">
        <f>Table32356789101112132343210111213610[[#This Row],[alaskan_or_native]]/Table32356789101112132343210111213610[[#This Row],[total]]</f>
        <v>6.8259385665529011E-3</v>
      </c>
      <c r="J49" s="12">
        <v>37</v>
      </c>
      <c r="K49" s="14">
        <f>Table32356789101112132343210111213610[[#This Row],[asian_american]]/Table32356789101112132343210111213610[[#This Row],[total]]</f>
        <v>0.12627986348122866</v>
      </c>
      <c r="L49" s="12">
        <v>57</v>
      </c>
      <c r="M49" s="14">
        <f>Table32356789101112132343210111213610[[#This Row],[african_amercian]]/Table32356789101112132343210111213610[[#This Row],[total]]</f>
        <v>0.19453924914675769</v>
      </c>
      <c r="N49" s="12">
        <v>13</v>
      </c>
      <c r="O49" s="14">
        <f>Table32356789101112132343210111213610[[#This Row],[hispanic_american]]/Table32356789101112132343210111213610[[#This Row],[total]]</f>
        <v>4.4368600682593858E-2</v>
      </c>
      <c r="P49" s="12">
        <v>0</v>
      </c>
      <c r="Q49" s="14">
        <f>Table32356789101112132343210111213610[[#This Row],[hawaiian_or_islander]]/Table32356789101112132343210111213610[[#This Row],[total]]</f>
        <v>0</v>
      </c>
      <c r="R49" s="12">
        <v>159</v>
      </c>
      <c r="S49" s="14">
        <f>Table32356789101112132343210111213610[[#This Row],[white]]/Table32356789101112132343210111213610[[#This Row],[total]]</f>
        <v>0.5426621160409556</v>
      </c>
      <c r="T49" s="12">
        <v>8</v>
      </c>
      <c r="U49" s="14">
        <f>Table32356789101112132343210111213610[[#This Row],[muti_racial]]/Table32356789101112132343210111213610[[#This Row],[total]]</f>
        <v>2.7303754266211604E-2</v>
      </c>
      <c r="V49" s="12">
        <v>8</v>
      </c>
      <c r="W49" s="14">
        <f>Table32356789101112132343210111213610[[#This Row],[international]]/Table32356789101112132343210111213610[[#This Row],[total]]</f>
        <v>2.7303754266211604E-2</v>
      </c>
      <c r="X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0.39931740614334471</v>
      </c>
      <c r="Y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0.27303754266211605</v>
      </c>
    </row>
    <row r="50" spans="1:25" ht="20" customHeight="1">
      <c r="A50" s="1">
        <v>377564</v>
      </c>
      <c r="B50" s="1" t="s">
        <v>1164</v>
      </c>
      <c r="C50" s="1">
        <v>293</v>
      </c>
      <c r="D50" s="1">
        <v>233</v>
      </c>
      <c r="E50" s="8">
        <f>Table32356789101112132343210111213610[[#This Row],[men]]/Table32356789101112132343210111213610[[#This Row],[total]]</f>
        <v>0.79522184300341292</v>
      </c>
      <c r="F50" s="1">
        <v>60</v>
      </c>
      <c r="G50" s="8">
        <f>Table32356789101112132343210111213610[[#This Row],[women]]/Table32356789101112132343210111213610[[#This Row],[total]]</f>
        <v>0.20477815699658702</v>
      </c>
      <c r="H50" s="1">
        <v>1</v>
      </c>
      <c r="I50" s="8">
        <f>Table32356789101112132343210111213610[[#This Row],[alaskan_or_native]]/Table32356789101112132343210111213610[[#This Row],[total]]</f>
        <v>3.4129692832764505E-3</v>
      </c>
      <c r="J50" s="1">
        <v>89</v>
      </c>
      <c r="K50" s="8">
        <f>Table32356789101112132343210111213610[[#This Row],[asian_american]]/Table32356789101112132343210111213610[[#This Row],[total]]</f>
        <v>0.30375426621160412</v>
      </c>
      <c r="L50" s="1">
        <v>26</v>
      </c>
      <c r="M50" s="8">
        <f>Table32356789101112132343210111213610[[#This Row],[african_amercian]]/Table32356789101112132343210111213610[[#This Row],[total]]</f>
        <v>8.8737201365187715E-2</v>
      </c>
      <c r="N50" s="1">
        <v>18</v>
      </c>
      <c r="O50" s="8">
        <f>Table32356789101112132343210111213610[[#This Row],[hispanic_american]]/Table32356789101112132343210111213610[[#This Row],[total]]</f>
        <v>6.1433447098976107E-2</v>
      </c>
      <c r="P50" s="1">
        <v>3</v>
      </c>
      <c r="Q50" s="8">
        <f>Table32356789101112132343210111213610[[#This Row],[hawaiian_or_islander]]/Table32356789101112132343210111213610[[#This Row],[total]]</f>
        <v>1.0238907849829351E-2</v>
      </c>
      <c r="R50" s="1">
        <v>120</v>
      </c>
      <c r="S50" s="8">
        <f>Table32356789101112132343210111213610[[#This Row],[white]]/Table32356789101112132343210111213610[[#This Row],[total]]</f>
        <v>0.40955631399317405</v>
      </c>
      <c r="T50" s="1">
        <v>14</v>
      </c>
      <c r="U50" s="8">
        <f>Table32356789101112132343210111213610[[#This Row],[muti_racial]]/Table32356789101112132343210111213610[[#This Row],[total]]</f>
        <v>4.778156996587031E-2</v>
      </c>
      <c r="V50" s="1">
        <v>17</v>
      </c>
      <c r="W50" s="8">
        <f>Table32356789101112132343210111213610[[#This Row],[international]]/Table32356789101112132343210111213610[[#This Row],[total]]</f>
        <v>5.8020477815699661E-2</v>
      </c>
      <c r="X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0.51535836177474403</v>
      </c>
      <c r="Y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0.21160409556313994</v>
      </c>
    </row>
    <row r="51" spans="1:25" ht="20" customHeight="1">
      <c r="A51" s="12">
        <v>197151</v>
      </c>
      <c r="B51" s="12" t="s">
        <v>1396</v>
      </c>
      <c r="C51" s="12">
        <v>289</v>
      </c>
      <c r="D51" s="12">
        <v>84</v>
      </c>
      <c r="E51" s="14">
        <f>Table32356789101112132343210111213610[[#This Row],[men]]/Table32356789101112132343210111213610[[#This Row],[total]]</f>
        <v>0.29065743944636679</v>
      </c>
      <c r="F51" s="12">
        <v>205</v>
      </c>
      <c r="G51" s="14">
        <f>Table32356789101112132343210111213610[[#This Row],[women]]/Table32356789101112132343210111213610[[#This Row],[total]]</f>
        <v>0.70934256055363321</v>
      </c>
      <c r="H51" s="12">
        <v>0</v>
      </c>
      <c r="I51" s="14">
        <f>Table32356789101112132343210111213610[[#This Row],[alaskan_or_native]]/Table32356789101112132343210111213610[[#This Row],[total]]</f>
        <v>0</v>
      </c>
      <c r="J51" s="12">
        <v>50</v>
      </c>
      <c r="K51" s="14">
        <f>Table32356789101112132343210111213610[[#This Row],[asian_american]]/Table32356789101112132343210111213610[[#This Row],[total]]</f>
        <v>0.17301038062283736</v>
      </c>
      <c r="L51" s="12">
        <v>7</v>
      </c>
      <c r="M51" s="14">
        <f>Table32356789101112132343210111213610[[#This Row],[african_amercian]]/Table32356789101112132343210111213610[[#This Row],[total]]</f>
        <v>2.4221453287197232E-2</v>
      </c>
      <c r="N51" s="12">
        <v>17</v>
      </c>
      <c r="O51" s="14">
        <f>Table32356789101112132343210111213610[[#This Row],[hispanic_american]]/Table32356789101112132343210111213610[[#This Row],[total]]</f>
        <v>5.8823529411764705E-2</v>
      </c>
      <c r="P51" s="12">
        <v>0</v>
      </c>
      <c r="Q51" s="14">
        <f>Table32356789101112132343210111213610[[#This Row],[hawaiian_or_islander]]/Table32356789101112132343210111213610[[#This Row],[total]]</f>
        <v>0</v>
      </c>
      <c r="R51" s="12">
        <v>43</v>
      </c>
      <c r="S51" s="14">
        <f>Table32356789101112132343210111213610[[#This Row],[white]]/Table32356789101112132343210111213610[[#This Row],[total]]</f>
        <v>0.14878892733564014</v>
      </c>
      <c r="T51" s="12">
        <v>0</v>
      </c>
      <c r="U51" s="14">
        <f>Table32356789101112132343210111213610[[#This Row],[muti_racial]]/Table32356789101112132343210111213610[[#This Row],[total]]</f>
        <v>0</v>
      </c>
      <c r="V51" s="12">
        <v>160</v>
      </c>
      <c r="W51" s="14">
        <f>Table32356789101112132343210111213610[[#This Row],[international]]/Table32356789101112132343210111213610[[#This Row],[total]]</f>
        <v>0.55363321799307963</v>
      </c>
      <c r="X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0.25605536332179929</v>
      </c>
      <c r="Y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8.3044982698961933E-2</v>
      </c>
    </row>
    <row r="52" spans="1:25" ht="20" customHeight="1">
      <c r="A52" s="1">
        <v>240444</v>
      </c>
      <c r="B52" s="1" t="s">
        <v>302</v>
      </c>
      <c r="C52" s="1">
        <v>288</v>
      </c>
      <c r="D52" s="1">
        <v>241</v>
      </c>
      <c r="E52" s="8">
        <f>Table32356789101112132343210111213610[[#This Row],[men]]/Table32356789101112132343210111213610[[#This Row],[total]]</f>
        <v>0.83680555555555558</v>
      </c>
      <c r="F52" s="1">
        <v>47</v>
      </c>
      <c r="G52" s="8">
        <f>Table32356789101112132343210111213610[[#This Row],[women]]/Table32356789101112132343210111213610[[#This Row],[total]]</f>
        <v>0.16319444444444445</v>
      </c>
      <c r="H52" s="1">
        <v>0</v>
      </c>
      <c r="I52" s="8">
        <f>Table32356789101112132343210111213610[[#This Row],[alaskan_or_native]]/Table32356789101112132343210111213610[[#This Row],[total]]</f>
        <v>0</v>
      </c>
      <c r="J52" s="1">
        <v>19</v>
      </c>
      <c r="K52" s="8">
        <f>Table32356789101112132343210111213610[[#This Row],[asian_american]]/Table32356789101112132343210111213610[[#This Row],[total]]</f>
        <v>6.5972222222222224E-2</v>
      </c>
      <c r="L52" s="1">
        <v>0</v>
      </c>
      <c r="M52" s="8">
        <f>Table32356789101112132343210111213610[[#This Row],[african_amercian]]/Table32356789101112132343210111213610[[#This Row],[total]]</f>
        <v>0</v>
      </c>
      <c r="N52" s="1">
        <v>8</v>
      </c>
      <c r="O52" s="8">
        <f>Table32356789101112132343210111213610[[#This Row],[hispanic_american]]/Table32356789101112132343210111213610[[#This Row],[total]]</f>
        <v>2.7777777777777776E-2</v>
      </c>
      <c r="P52" s="1">
        <v>0</v>
      </c>
      <c r="Q52" s="8">
        <f>Table32356789101112132343210111213610[[#This Row],[hawaiian_or_islander]]/Table32356789101112132343210111213610[[#This Row],[total]]</f>
        <v>0</v>
      </c>
      <c r="R52" s="1">
        <v>183</v>
      </c>
      <c r="S52" s="8">
        <f>Table32356789101112132343210111213610[[#This Row],[white]]/Table32356789101112132343210111213610[[#This Row],[total]]</f>
        <v>0.63541666666666663</v>
      </c>
      <c r="T52" s="1">
        <v>9</v>
      </c>
      <c r="U52" s="8">
        <f>Table32356789101112132343210111213610[[#This Row],[muti_racial]]/Table32356789101112132343210111213610[[#This Row],[total]]</f>
        <v>3.125E-2</v>
      </c>
      <c r="V52" s="1">
        <v>66</v>
      </c>
      <c r="W52" s="8">
        <f>Table32356789101112132343210111213610[[#This Row],[international]]/Table32356789101112132343210111213610[[#This Row],[total]]</f>
        <v>0.22916666666666666</v>
      </c>
      <c r="X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5.9027777777777776E-2</v>
      </c>
    </row>
    <row r="53" spans="1:25" ht="20" customHeight="1">
      <c r="A53" s="12">
        <v>199148</v>
      </c>
      <c r="B53" s="12" t="s">
        <v>512</v>
      </c>
      <c r="C53" s="12">
        <v>286</v>
      </c>
      <c r="D53" s="12">
        <v>169</v>
      </c>
      <c r="E53" s="14">
        <f>Table32356789101112132343210111213610[[#This Row],[men]]/Table32356789101112132343210111213610[[#This Row],[total]]</f>
        <v>0.59090909090909094</v>
      </c>
      <c r="F53" s="12">
        <v>117</v>
      </c>
      <c r="G53" s="14">
        <f>Table32356789101112132343210111213610[[#This Row],[women]]/Table32356789101112132343210111213610[[#This Row],[total]]</f>
        <v>0.40909090909090912</v>
      </c>
      <c r="H53" s="12">
        <v>1</v>
      </c>
      <c r="I53" s="14">
        <f>Table32356789101112132343210111213610[[#This Row],[alaskan_or_native]]/Table32356789101112132343210111213610[[#This Row],[total]]</f>
        <v>3.4965034965034965E-3</v>
      </c>
      <c r="J53" s="12">
        <v>16</v>
      </c>
      <c r="K53" s="14">
        <f>Table32356789101112132343210111213610[[#This Row],[asian_american]]/Table32356789101112132343210111213610[[#This Row],[total]]</f>
        <v>5.5944055944055944E-2</v>
      </c>
      <c r="L53" s="12">
        <v>53</v>
      </c>
      <c r="M53" s="14">
        <f>Table32356789101112132343210111213610[[#This Row],[african_amercian]]/Table32356789101112132343210111213610[[#This Row],[total]]</f>
        <v>0.18531468531468531</v>
      </c>
      <c r="N53" s="12">
        <v>17</v>
      </c>
      <c r="O53" s="14">
        <f>Table32356789101112132343210111213610[[#This Row],[hispanic_american]]/Table32356789101112132343210111213610[[#This Row],[total]]</f>
        <v>5.944055944055944E-2</v>
      </c>
      <c r="P53" s="12">
        <v>0</v>
      </c>
      <c r="Q53" s="14">
        <f>Table32356789101112132343210111213610[[#This Row],[hawaiian_or_islander]]/Table32356789101112132343210111213610[[#This Row],[total]]</f>
        <v>0</v>
      </c>
      <c r="R53" s="12">
        <v>184</v>
      </c>
      <c r="S53" s="14">
        <f>Table32356789101112132343210111213610[[#This Row],[white]]/Table32356789101112132343210111213610[[#This Row],[total]]</f>
        <v>0.64335664335664333</v>
      </c>
      <c r="T53" s="12">
        <v>8</v>
      </c>
      <c r="U53" s="14">
        <f>Table32356789101112132343210111213610[[#This Row],[muti_racial]]/Table32356789101112132343210111213610[[#This Row],[total]]</f>
        <v>2.7972027972027972E-2</v>
      </c>
      <c r="V53" s="12">
        <v>7</v>
      </c>
      <c r="W53" s="14">
        <f>Table32356789101112132343210111213610[[#This Row],[international]]/Table32356789101112132343210111213610[[#This Row],[total]]</f>
        <v>2.4475524475524476E-2</v>
      </c>
      <c r="X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0.33216783216783219</v>
      </c>
      <c r="Y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0.2762237762237762</v>
      </c>
    </row>
    <row r="54" spans="1:25" ht="20" customHeight="1">
      <c r="A54" s="1">
        <v>137351</v>
      </c>
      <c r="B54" s="1" t="s">
        <v>125</v>
      </c>
      <c r="C54" s="1">
        <v>285</v>
      </c>
      <c r="D54" s="1">
        <v>236</v>
      </c>
      <c r="E54" s="8">
        <f>Table32356789101112132343210111213610[[#This Row],[men]]/Table32356789101112132343210111213610[[#This Row],[total]]</f>
        <v>0.82807017543859651</v>
      </c>
      <c r="F54" s="1">
        <v>49</v>
      </c>
      <c r="G54" s="8">
        <f>Table32356789101112132343210111213610[[#This Row],[women]]/Table32356789101112132343210111213610[[#This Row],[total]]</f>
        <v>0.17192982456140352</v>
      </c>
      <c r="H54" s="1">
        <v>0</v>
      </c>
      <c r="I54" s="8">
        <f>Table32356789101112132343210111213610[[#This Row],[alaskan_or_native]]/Table32356789101112132343210111213610[[#This Row],[total]]</f>
        <v>0</v>
      </c>
      <c r="J54" s="1">
        <v>27</v>
      </c>
      <c r="K54" s="8">
        <f>Table32356789101112132343210111213610[[#This Row],[asian_american]]/Table32356789101112132343210111213610[[#This Row],[total]]</f>
        <v>9.4736842105263161E-2</v>
      </c>
      <c r="L54" s="1">
        <v>25</v>
      </c>
      <c r="M54" s="8">
        <f>Table32356789101112132343210111213610[[#This Row],[african_amercian]]/Table32356789101112132343210111213610[[#This Row],[total]]</f>
        <v>8.771929824561403E-2</v>
      </c>
      <c r="N54" s="1">
        <v>53</v>
      </c>
      <c r="O54" s="8">
        <f>Table32356789101112132343210111213610[[#This Row],[hispanic_american]]/Table32356789101112132343210111213610[[#This Row],[total]]</f>
        <v>0.18596491228070175</v>
      </c>
      <c r="P54" s="1">
        <v>1</v>
      </c>
      <c r="Q54" s="8">
        <f>Table32356789101112132343210111213610[[#This Row],[hawaiian_or_islander]]/Table32356789101112132343210111213610[[#This Row],[total]]</f>
        <v>3.5087719298245615E-3</v>
      </c>
      <c r="R54" s="1">
        <v>145</v>
      </c>
      <c r="S54" s="8">
        <f>Table32356789101112132343210111213610[[#This Row],[white]]/Table32356789101112132343210111213610[[#This Row],[total]]</f>
        <v>0.50877192982456143</v>
      </c>
      <c r="T54" s="1">
        <v>9</v>
      </c>
      <c r="U54" s="8">
        <f>Table32356789101112132343210111213610[[#This Row],[muti_racial]]/Table32356789101112132343210111213610[[#This Row],[total]]</f>
        <v>3.1578947368421054E-2</v>
      </c>
      <c r="V54" s="1">
        <v>21</v>
      </c>
      <c r="W54" s="8">
        <f>Table32356789101112132343210111213610[[#This Row],[international]]/Table32356789101112132343210111213610[[#This Row],[total]]</f>
        <v>7.3684210526315783E-2</v>
      </c>
      <c r="X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0.40350877192982454</v>
      </c>
      <c r="Y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0.30877192982456142</v>
      </c>
    </row>
    <row r="55" spans="1:25" ht="20" customHeight="1">
      <c r="A55" s="12">
        <v>110608</v>
      </c>
      <c r="B55" s="12" t="s">
        <v>92</v>
      </c>
      <c r="C55" s="12">
        <v>272</v>
      </c>
      <c r="D55" s="12">
        <v>239</v>
      </c>
      <c r="E55" s="14">
        <f>Table32356789101112132343210111213610[[#This Row],[men]]/Table32356789101112132343210111213610[[#This Row],[total]]</f>
        <v>0.87867647058823528</v>
      </c>
      <c r="F55" s="12">
        <v>33</v>
      </c>
      <c r="G55" s="14">
        <f>Table32356789101112132343210111213610[[#This Row],[women]]/Table32356789101112132343210111213610[[#This Row],[total]]</f>
        <v>0.12132352941176471</v>
      </c>
      <c r="H55" s="12">
        <v>0</v>
      </c>
      <c r="I55" s="14">
        <f>Table32356789101112132343210111213610[[#This Row],[alaskan_or_native]]/Table32356789101112132343210111213610[[#This Row],[total]]</f>
        <v>0</v>
      </c>
      <c r="J55" s="12">
        <v>53</v>
      </c>
      <c r="K55" s="14">
        <f>Table32356789101112132343210111213610[[#This Row],[asian_american]]/Table32356789101112132343210111213610[[#This Row],[total]]</f>
        <v>0.19485294117647059</v>
      </c>
      <c r="L55" s="12">
        <v>7</v>
      </c>
      <c r="M55" s="14">
        <f>Table32356789101112132343210111213610[[#This Row],[african_amercian]]/Table32356789101112132343210111213610[[#This Row],[total]]</f>
        <v>2.5735294117647058E-2</v>
      </c>
      <c r="N55" s="12">
        <v>75</v>
      </c>
      <c r="O55" s="14">
        <f>Table32356789101112132343210111213610[[#This Row],[hispanic_american]]/Table32356789101112132343210111213610[[#This Row],[total]]</f>
        <v>0.27573529411764708</v>
      </c>
      <c r="P55" s="12">
        <v>0</v>
      </c>
      <c r="Q55" s="14">
        <f>Table32356789101112132343210111213610[[#This Row],[hawaiian_or_islander]]/Table32356789101112132343210111213610[[#This Row],[total]]</f>
        <v>0</v>
      </c>
      <c r="R55" s="12">
        <v>93</v>
      </c>
      <c r="S55" s="14">
        <f>Table32356789101112132343210111213610[[#This Row],[white]]/Table32356789101112132343210111213610[[#This Row],[total]]</f>
        <v>0.34191176470588236</v>
      </c>
      <c r="T55" s="12">
        <v>5</v>
      </c>
      <c r="U55" s="14">
        <f>Table32356789101112132343210111213610[[#This Row],[muti_racial]]/Table32356789101112132343210111213610[[#This Row],[total]]</f>
        <v>1.8382352941176471E-2</v>
      </c>
      <c r="V55" s="12">
        <v>25</v>
      </c>
      <c r="W55" s="14">
        <f>Table32356789101112132343210111213610[[#This Row],[international]]/Table32356789101112132343210111213610[[#This Row],[total]]</f>
        <v>9.1911764705882359E-2</v>
      </c>
      <c r="X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0.51470588235294112</v>
      </c>
      <c r="Y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0.31985294117647056</v>
      </c>
    </row>
    <row r="56" spans="1:25" ht="20" customHeight="1">
      <c r="A56" s="1">
        <v>201885</v>
      </c>
      <c r="B56" s="1" t="s">
        <v>217</v>
      </c>
      <c r="C56" s="1">
        <v>270</v>
      </c>
      <c r="D56" s="1">
        <v>236</v>
      </c>
      <c r="E56" s="8">
        <f>Table32356789101112132343210111213610[[#This Row],[men]]/Table32356789101112132343210111213610[[#This Row],[total]]</f>
        <v>0.87407407407407411</v>
      </c>
      <c r="F56" s="1">
        <v>34</v>
      </c>
      <c r="G56" s="8">
        <f>Table32356789101112132343210111213610[[#This Row],[women]]/Table32356789101112132343210111213610[[#This Row],[total]]</f>
        <v>0.12592592592592591</v>
      </c>
      <c r="H56" s="1">
        <v>1</v>
      </c>
      <c r="I56" s="8">
        <f>Table32356789101112132343210111213610[[#This Row],[alaskan_or_native]]/Table32356789101112132343210111213610[[#This Row],[total]]</f>
        <v>3.7037037037037038E-3</v>
      </c>
      <c r="J56" s="1">
        <v>16</v>
      </c>
      <c r="K56" s="8">
        <f>Table32356789101112132343210111213610[[#This Row],[asian_american]]/Table32356789101112132343210111213610[[#This Row],[total]]</f>
        <v>5.9259259259259262E-2</v>
      </c>
      <c r="L56" s="1">
        <v>14</v>
      </c>
      <c r="M56" s="8">
        <f>Table32356789101112132343210111213610[[#This Row],[african_amercian]]/Table32356789101112132343210111213610[[#This Row],[total]]</f>
        <v>5.185185185185185E-2</v>
      </c>
      <c r="N56" s="1">
        <v>6</v>
      </c>
      <c r="O56" s="8">
        <f>Table32356789101112132343210111213610[[#This Row],[hispanic_american]]/Table32356789101112132343210111213610[[#This Row],[total]]</f>
        <v>2.2222222222222223E-2</v>
      </c>
      <c r="P56" s="1">
        <v>0</v>
      </c>
      <c r="Q56" s="8">
        <f>Table32356789101112132343210111213610[[#This Row],[hawaiian_or_islander]]/Table32356789101112132343210111213610[[#This Row],[total]]</f>
        <v>0</v>
      </c>
      <c r="R56" s="1">
        <v>201</v>
      </c>
      <c r="S56" s="8">
        <f>Table32356789101112132343210111213610[[#This Row],[white]]/Table32356789101112132343210111213610[[#This Row],[total]]</f>
        <v>0.74444444444444446</v>
      </c>
      <c r="T56" s="1">
        <v>3</v>
      </c>
      <c r="U56" s="8">
        <f>Table32356789101112132343210111213610[[#This Row],[muti_racial]]/Table32356789101112132343210111213610[[#This Row],[total]]</f>
        <v>1.1111111111111112E-2</v>
      </c>
      <c r="V56" s="1">
        <v>19</v>
      </c>
      <c r="W56" s="8">
        <f>Table32356789101112132343210111213610[[#This Row],[international]]/Table32356789101112132343210111213610[[#This Row],[total]]</f>
        <v>7.0370370370370375E-2</v>
      </c>
      <c r="X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0.14814814814814814</v>
      </c>
      <c r="Y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8.8888888888888892E-2</v>
      </c>
    </row>
    <row r="57" spans="1:25" ht="20" customHeight="1">
      <c r="A57" s="12">
        <v>229027</v>
      </c>
      <c r="B57" s="12" t="s">
        <v>280</v>
      </c>
      <c r="C57" s="12">
        <v>265</v>
      </c>
      <c r="D57" s="12">
        <v>230</v>
      </c>
      <c r="E57" s="14">
        <f>Table32356789101112132343210111213610[[#This Row],[men]]/Table32356789101112132343210111213610[[#This Row],[total]]</f>
        <v>0.86792452830188682</v>
      </c>
      <c r="F57" s="12">
        <v>35</v>
      </c>
      <c r="G57" s="14">
        <f>Table32356789101112132343210111213610[[#This Row],[women]]/Table32356789101112132343210111213610[[#This Row],[total]]</f>
        <v>0.13207547169811321</v>
      </c>
      <c r="H57" s="12">
        <v>0</v>
      </c>
      <c r="I57" s="14">
        <f>Table32356789101112132343210111213610[[#This Row],[alaskan_or_native]]/Table32356789101112132343210111213610[[#This Row],[total]]</f>
        <v>0</v>
      </c>
      <c r="J57" s="12">
        <v>26</v>
      </c>
      <c r="K57" s="14">
        <f>Table32356789101112132343210111213610[[#This Row],[asian_american]]/Table32356789101112132343210111213610[[#This Row],[total]]</f>
        <v>9.8113207547169817E-2</v>
      </c>
      <c r="L57" s="12">
        <v>10</v>
      </c>
      <c r="M57" s="14">
        <f>Table32356789101112132343210111213610[[#This Row],[african_amercian]]/Table32356789101112132343210111213610[[#This Row],[total]]</f>
        <v>3.7735849056603772E-2</v>
      </c>
      <c r="N57" s="12">
        <v>113</v>
      </c>
      <c r="O57" s="14">
        <f>Table32356789101112132343210111213610[[#This Row],[hispanic_american]]/Table32356789101112132343210111213610[[#This Row],[total]]</f>
        <v>0.42641509433962266</v>
      </c>
      <c r="P57" s="12">
        <v>1</v>
      </c>
      <c r="Q57" s="14">
        <f>Table32356789101112132343210111213610[[#This Row],[hawaiian_or_islander]]/Table32356789101112132343210111213610[[#This Row],[total]]</f>
        <v>3.7735849056603774E-3</v>
      </c>
      <c r="R57" s="12">
        <v>91</v>
      </c>
      <c r="S57" s="14">
        <f>Table32356789101112132343210111213610[[#This Row],[white]]/Table32356789101112132343210111213610[[#This Row],[total]]</f>
        <v>0.34339622641509432</v>
      </c>
      <c r="T57" s="12">
        <v>14</v>
      </c>
      <c r="U57" s="14">
        <f>Table32356789101112132343210111213610[[#This Row],[muti_racial]]/Table32356789101112132343210111213610[[#This Row],[total]]</f>
        <v>5.2830188679245285E-2</v>
      </c>
      <c r="V57" s="12">
        <v>8</v>
      </c>
      <c r="W57" s="14">
        <f>Table32356789101112132343210111213610[[#This Row],[international]]/Table32356789101112132343210111213610[[#This Row],[total]]</f>
        <v>3.0188679245283019E-2</v>
      </c>
      <c r="X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0.61886792452830186</v>
      </c>
      <c r="Y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0.52075471698113207</v>
      </c>
    </row>
    <row r="58" spans="1:25" ht="20" customHeight="1">
      <c r="A58" s="1">
        <v>126614</v>
      </c>
      <c r="B58" s="1" t="s">
        <v>104</v>
      </c>
      <c r="C58" s="1">
        <v>261</v>
      </c>
      <c r="D58" s="1">
        <v>222</v>
      </c>
      <c r="E58" s="8">
        <f>Table32356789101112132343210111213610[[#This Row],[men]]/Table32356789101112132343210111213610[[#This Row],[total]]</f>
        <v>0.85057471264367812</v>
      </c>
      <c r="F58" s="1">
        <v>39</v>
      </c>
      <c r="G58" s="8">
        <f>Table32356789101112132343210111213610[[#This Row],[women]]/Table32356789101112132343210111213610[[#This Row],[total]]</f>
        <v>0.14942528735632185</v>
      </c>
      <c r="H58" s="1">
        <v>0</v>
      </c>
      <c r="I58" s="8">
        <f>Table32356789101112132343210111213610[[#This Row],[alaskan_or_native]]/Table32356789101112132343210111213610[[#This Row],[total]]</f>
        <v>0</v>
      </c>
      <c r="J58" s="1">
        <v>31</v>
      </c>
      <c r="K58" s="8">
        <f>Table32356789101112132343210111213610[[#This Row],[asian_american]]/Table32356789101112132343210111213610[[#This Row],[total]]</f>
        <v>0.11877394636015326</v>
      </c>
      <c r="L58" s="1">
        <v>4</v>
      </c>
      <c r="M58" s="8">
        <f>Table32356789101112132343210111213610[[#This Row],[african_amercian]]/Table32356789101112132343210111213610[[#This Row],[total]]</f>
        <v>1.532567049808429E-2</v>
      </c>
      <c r="N58" s="1">
        <v>24</v>
      </c>
      <c r="O58" s="8">
        <f>Table32356789101112132343210111213610[[#This Row],[hispanic_american]]/Table32356789101112132343210111213610[[#This Row],[total]]</f>
        <v>9.1954022988505746E-2</v>
      </c>
      <c r="P58" s="1">
        <v>0</v>
      </c>
      <c r="Q58" s="8">
        <f>Table32356789101112132343210111213610[[#This Row],[hawaiian_or_islander]]/Table32356789101112132343210111213610[[#This Row],[total]]</f>
        <v>0</v>
      </c>
      <c r="R58" s="1">
        <v>150</v>
      </c>
      <c r="S58" s="8">
        <f>Table32356789101112132343210111213610[[#This Row],[white]]/Table32356789101112132343210111213610[[#This Row],[total]]</f>
        <v>0.57471264367816088</v>
      </c>
      <c r="T58" s="1">
        <v>14</v>
      </c>
      <c r="U58" s="8">
        <f>Table32356789101112132343210111213610[[#This Row],[muti_racial]]/Table32356789101112132343210111213610[[#This Row],[total]]</f>
        <v>5.3639846743295021E-2</v>
      </c>
      <c r="V58" s="1">
        <v>35</v>
      </c>
      <c r="W58" s="8">
        <f>Table32356789101112132343210111213610[[#This Row],[international]]/Table32356789101112132343210111213610[[#This Row],[total]]</f>
        <v>0.13409961685823754</v>
      </c>
      <c r="X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0.27969348659003829</v>
      </c>
      <c r="Y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0.16091954022988506</v>
      </c>
    </row>
    <row r="59" spans="1:25" ht="20" customHeight="1">
      <c r="A59" s="12">
        <v>144740</v>
      </c>
      <c r="B59" s="12" t="s">
        <v>495</v>
      </c>
      <c r="C59" s="12">
        <v>261</v>
      </c>
      <c r="D59" s="12">
        <v>219</v>
      </c>
      <c r="E59" s="14">
        <f>Table32356789101112132343210111213610[[#This Row],[men]]/Table32356789101112132343210111213610[[#This Row],[total]]</f>
        <v>0.83908045977011492</v>
      </c>
      <c r="F59" s="12">
        <v>42</v>
      </c>
      <c r="G59" s="14">
        <f>Table32356789101112132343210111213610[[#This Row],[women]]/Table32356789101112132343210111213610[[#This Row],[total]]</f>
        <v>0.16091954022988506</v>
      </c>
      <c r="H59" s="12">
        <v>0</v>
      </c>
      <c r="I59" s="14">
        <f>Table32356789101112132343210111213610[[#This Row],[alaskan_or_native]]/Table32356789101112132343210111213610[[#This Row],[total]]</f>
        <v>0</v>
      </c>
      <c r="J59" s="12">
        <v>41</v>
      </c>
      <c r="K59" s="14">
        <f>Table32356789101112132343210111213610[[#This Row],[asian_american]]/Table32356789101112132343210111213610[[#This Row],[total]]</f>
        <v>0.15708812260536398</v>
      </c>
      <c r="L59" s="12">
        <v>10</v>
      </c>
      <c r="M59" s="14">
        <f>Table32356789101112132343210111213610[[#This Row],[african_amercian]]/Table32356789101112132343210111213610[[#This Row],[total]]</f>
        <v>3.8314176245210725E-2</v>
      </c>
      <c r="N59" s="12">
        <v>40</v>
      </c>
      <c r="O59" s="14">
        <f>Table32356789101112132343210111213610[[#This Row],[hispanic_american]]/Table32356789101112132343210111213610[[#This Row],[total]]</f>
        <v>0.1532567049808429</v>
      </c>
      <c r="P59" s="12">
        <v>0</v>
      </c>
      <c r="Q59" s="14">
        <f>Table32356789101112132343210111213610[[#This Row],[hawaiian_or_islander]]/Table32356789101112132343210111213610[[#This Row],[total]]</f>
        <v>0</v>
      </c>
      <c r="R59" s="12">
        <v>143</v>
      </c>
      <c r="S59" s="14">
        <f>Table32356789101112132343210111213610[[#This Row],[white]]/Table32356789101112132343210111213610[[#This Row],[total]]</f>
        <v>0.54789272030651337</v>
      </c>
      <c r="T59" s="12">
        <v>9</v>
      </c>
      <c r="U59" s="14">
        <f>Table32356789101112132343210111213610[[#This Row],[muti_racial]]/Table32356789101112132343210111213610[[#This Row],[total]]</f>
        <v>3.4482758620689655E-2</v>
      </c>
      <c r="V59" s="12">
        <v>6</v>
      </c>
      <c r="W59" s="14">
        <f>Table32356789101112132343210111213610[[#This Row],[international]]/Table32356789101112132343210111213610[[#This Row],[total]]</f>
        <v>2.2988505747126436E-2</v>
      </c>
      <c r="X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0.38314176245210729</v>
      </c>
      <c r="Y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0.22605363984674329</v>
      </c>
    </row>
    <row r="60" spans="1:25" ht="20" customHeight="1">
      <c r="A60" s="1">
        <v>228459</v>
      </c>
      <c r="B60" s="1" t="s">
        <v>470</v>
      </c>
      <c r="C60" s="1">
        <v>261</v>
      </c>
      <c r="D60" s="1">
        <v>214</v>
      </c>
      <c r="E60" s="8">
        <f>Table32356789101112132343210111213610[[#This Row],[men]]/Table32356789101112132343210111213610[[#This Row],[total]]</f>
        <v>0.81992337164750961</v>
      </c>
      <c r="F60" s="1">
        <v>47</v>
      </c>
      <c r="G60" s="8">
        <f>Table32356789101112132343210111213610[[#This Row],[women]]/Table32356789101112132343210111213610[[#This Row],[total]]</f>
        <v>0.18007662835249041</v>
      </c>
      <c r="H60" s="1">
        <v>2</v>
      </c>
      <c r="I60" s="8">
        <f>Table32356789101112132343210111213610[[#This Row],[alaskan_or_native]]/Table32356789101112132343210111213610[[#This Row],[total]]</f>
        <v>7.6628352490421452E-3</v>
      </c>
      <c r="J60" s="1">
        <v>16</v>
      </c>
      <c r="K60" s="8">
        <f>Table32356789101112132343210111213610[[#This Row],[asian_american]]/Table32356789101112132343210111213610[[#This Row],[total]]</f>
        <v>6.1302681992337162E-2</v>
      </c>
      <c r="L60" s="1">
        <v>21</v>
      </c>
      <c r="M60" s="8">
        <f>Table32356789101112132343210111213610[[#This Row],[african_amercian]]/Table32356789101112132343210111213610[[#This Row],[total]]</f>
        <v>8.0459770114942528E-2</v>
      </c>
      <c r="N60" s="1">
        <v>65</v>
      </c>
      <c r="O60" s="8">
        <f>Table32356789101112132343210111213610[[#This Row],[hispanic_american]]/Table32356789101112132343210111213610[[#This Row],[total]]</f>
        <v>0.24904214559386972</v>
      </c>
      <c r="P60" s="1">
        <v>0</v>
      </c>
      <c r="Q60" s="8">
        <f>Table32356789101112132343210111213610[[#This Row],[hawaiian_or_islander]]/Table32356789101112132343210111213610[[#This Row],[total]]</f>
        <v>0</v>
      </c>
      <c r="R60" s="1">
        <v>141</v>
      </c>
      <c r="S60" s="8">
        <f>Table32356789101112132343210111213610[[#This Row],[white]]/Table32356789101112132343210111213610[[#This Row],[total]]</f>
        <v>0.54022988505747127</v>
      </c>
      <c r="T60" s="1">
        <v>10</v>
      </c>
      <c r="U60" s="8">
        <f>Table32356789101112132343210111213610[[#This Row],[muti_racial]]/Table32356789101112132343210111213610[[#This Row],[total]]</f>
        <v>3.8314176245210725E-2</v>
      </c>
      <c r="V60" s="1">
        <v>4</v>
      </c>
      <c r="W60" s="8">
        <f>Table32356789101112132343210111213610[[#This Row],[international]]/Table32356789101112132343210111213610[[#This Row],[total]]</f>
        <v>1.532567049808429E-2</v>
      </c>
      <c r="X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0.43678160919540232</v>
      </c>
      <c r="Y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0.37547892720306514</v>
      </c>
    </row>
    <row r="61" spans="1:25" ht="20" customHeight="1">
      <c r="A61" s="12">
        <v>180814</v>
      </c>
      <c r="B61" s="12" t="s">
        <v>964</v>
      </c>
      <c r="C61" s="12">
        <v>260</v>
      </c>
      <c r="D61" s="12">
        <v>206</v>
      </c>
      <c r="E61" s="14">
        <f>Table32356789101112132343210111213610[[#This Row],[men]]/Table32356789101112132343210111213610[[#This Row],[total]]</f>
        <v>0.79230769230769227</v>
      </c>
      <c r="F61" s="12">
        <v>54</v>
      </c>
      <c r="G61" s="14">
        <f>Table32356789101112132343210111213610[[#This Row],[women]]/Table32356789101112132343210111213610[[#This Row],[total]]</f>
        <v>0.2076923076923077</v>
      </c>
      <c r="H61" s="12">
        <v>0</v>
      </c>
      <c r="I61" s="14">
        <f>Table32356789101112132343210111213610[[#This Row],[alaskan_or_native]]/Table32356789101112132343210111213610[[#This Row],[total]]</f>
        <v>0</v>
      </c>
      <c r="J61" s="12">
        <v>18</v>
      </c>
      <c r="K61" s="14">
        <f>Table32356789101112132343210111213610[[#This Row],[asian_american]]/Table32356789101112132343210111213610[[#This Row],[total]]</f>
        <v>6.9230769230769235E-2</v>
      </c>
      <c r="L61" s="12">
        <v>25</v>
      </c>
      <c r="M61" s="14">
        <f>Table32356789101112132343210111213610[[#This Row],[african_amercian]]/Table32356789101112132343210111213610[[#This Row],[total]]</f>
        <v>9.6153846153846159E-2</v>
      </c>
      <c r="N61" s="12">
        <v>50</v>
      </c>
      <c r="O61" s="14">
        <f>Table32356789101112132343210111213610[[#This Row],[hispanic_american]]/Table32356789101112132343210111213610[[#This Row],[total]]</f>
        <v>0.19230769230769232</v>
      </c>
      <c r="P61" s="12">
        <v>0</v>
      </c>
      <c r="Q61" s="14">
        <f>Table32356789101112132343210111213610[[#This Row],[hawaiian_or_islander]]/Table32356789101112132343210111213610[[#This Row],[total]]</f>
        <v>0</v>
      </c>
      <c r="R61" s="12">
        <v>132</v>
      </c>
      <c r="S61" s="14">
        <f>Table32356789101112132343210111213610[[#This Row],[white]]/Table32356789101112132343210111213610[[#This Row],[total]]</f>
        <v>0.50769230769230766</v>
      </c>
      <c r="T61" s="12">
        <v>2</v>
      </c>
      <c r="U61" s="14">
        <f>Table32356789101112132343210111213610[[#This Row],[muti_racial]]/Table32356789101112132343210111213610[[#This Row],[total]]</f>
        <v>7.6923076923076927E-3</v>
      </c>
      <c r="V61" s="12">
        <v>1</v>
      </c>
      <c r="W61" s="14">
        <f>Table32356789101112132343210111213610[[#This Row],[international]]/Table32356789101112132343210111213610[[#This Row],[total]]</f>
        <v>3.8461538461538464E-3</v>
      </c>
      <c r="X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0.36538461538461536</v>
      </c>
      <c r="Y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0.29615384615384616</v>
      </c>
    </row>
    <row r="62" spans="1:25" ht="20" customHeight="1">
      <c r="A62" s="1">
        <v>196413</v>
      </c>
      <c r="B62" s="1" t="s">
        <v>26</v>
      </c>
      <c r="C62" s="1">
        <v>256</v>
      </c>
      <c r="D62" s="1">
        <v>175</v>
      </c>
      <c r="E62" s="8">
        <f>Table32356789101112132343210111213610[[#This Row],[men]]/Table32356789101112132343210111213610[[#This Row],[total]]</f>
        <v>0.68359375</v>
      </c>
      <c r="F62" s="1">
        <v>81</v>
      </c>
      <c r="G62" s="8">
        <f>Table32356789101112132343210111213610[[#This Row],[women]]/Table32356789101112132343210111213610[[#This Row],[total]]</f>
        <v>0.31640625</v>
      </c>
      <c r="H62" s="1">
        <v>0</v>
      </c>
      <c r="I62" s="8">
        <f>Table32356789101112132343210111213610[[#This Row],[alaskan_or_native]]/Table32356789101112132343210111213610[[#This Row],[total]]</f>
        <v>0</v>
      </c>
      <c r="J62" s="1">
        <v>34</v>
      </c>
      <c r="K62" s="8">
        <f>Table32356789101112132343210111213610[[#This Row],[asian_american]]/Table32356789101112132343210111213610[[#This Row],[total]]</f>
        <v>0.1328125</v>
      </c>
      <c r="L62" s="1">
        <v>23</v>
      </c>
      <c r="M62" s="8">
        <f>Table32356789101112132343210111213610[[#This Row],[african_amercian]]/Table32356789101112132343210111213610[[#This Row],[total]]</f>
        <v>8.984375E-2</v>
      </c>
      <c r="N62" s="1">
        <v>24</v>
      </c>
      <c r="O62" s="8">
        <f>Table32356789101112132343210111213610[[#This Row],[hispanic_american]]/Table32356789101112132343210111213610[[#This Row],[total]]</f>
        <v>9.375E-2</v>
      </c>
      <c r="P62" s="1">
        <v>0</v>
      </c>
      <c r="Q62" s="8">
        <f>Table32356789101112132343210111213610[[#This Row],[hawaiian_or_islander]]/Table32356789101112132343210111213610[[#This Row],[total]]</f>
        <v>0</v>
      </c>
      <c r="R62" s="1">
        <v>132</v>
      </c>
      <c r="S62" s="8">
        <f>Table32356789101112132343210111213610[[#This Row],[white]]/Table32356789101112132343210111213610[[#This Row],[total]]</f>
        <v>0.515625</v>
      </c>
      <c r="T62" s="1">
        <v>7</v>
      </c>
      <c r="U62" s="8">
        <f>Table32356789101112132343210111213610[[#This Row],[muti_racial]]/Table32356789101112132343210111213610[[#This Row],[total]]</f>
        <v>2.734375E-2</v>
      </c>
      <c r="V62" s="1">
        <v>33</v>
      </c>
      <c r="W62" s="8">
        <f>Table32356789101112132343210111213610[[#This Row],[international]]/Table32356789101112132343210111213610[[#This Row],[total]]</f>
        <v>0.12890625</v>
      </c>
      <c r="X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0.34375</v>
      </c>
      <c r="Y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0.2109375</v>
      </c>
    </row>
    <row r="63" spans="1:25" ht="20" customHeight="1">
      <c r="A63" s="12">
        <v>145600</v>
      </c>
      <c r="B63" s="12" t="s">
        <v>135</v>
      </c>
      <c r="C63" s="12">
        <v>255</v>
      </c>
      <c r="D63" s="12">
        <v>202</v>
      </c>
      <c r="E63" s="14">
        <f>Table32356789101112132343210111213610[[#This Row],[men]]/Table32356789101112132343210111213610[[#This Row],[total]]</f>
        <v>0.792156862745098</v>
      </c>
      <c r="F63" s="12">
        <v>53</v>
      </c>
      <c r="G63" s="14">
        <f>Table32356789101112132343210111213610[[#This Row],[women]]/Table32356789101112132343210111213610[[#This Row],[total]]</f>
        <v>0.20784313725490197</v>
      </c>
      <c r="H63" s="12">
        <v>0</v>
      </c>
      <c r="I63" s="14">
        <f>Table32356789101112132343210111213610[[#This Row],[alaskan_or_native]]/Table32356789101112132343210111213610[[#This Row],[total]]</f>
        <v>0</v>
      </c>
      <c r="J63" s="12">
        <v>99</v>
      </c>
      <c r="K63" s="14">
        <f>Table32356789101112132343210111213610[[#This Row],[asian_american]]/Table32356789101112132343210111213610[[#This Row],[total]]</f>
        <v>0.38823529411764707</v>
      </c>
      <c r="L63" s="12">
        <v>11</v>
      </c>
      <c r="M63" s="14">
        <f>Table32356789101112132343210111213610[[#This Row],[african_amercian]]/Table32356789101112132343210111213610[[#This Row],[total]]</f>
        <v>4.3137254901960784E-2</v>
      </c>
      <c r="N63" s="12">
        <v>49</v>
      </c>
      <c r="O63" s="14">
        <f>Table32356789101112132343210111213610[[#This Row],[hispanic_american]]/Table32356789101112132343210111213610[[#This Row],[total]]</f>
        <v>0.19215686274509805</v>
      </c>
      <c r="P63" s="12">
        <v>0</v>
      </c>
      <c r="Q63" s="14">
        <f>Table32356789101112132343210111213610[[#This Row],[hawaiian_or_islander]]/Table32356789101112132343210111213610[[#This Row],[total]]</f>
        <v>0</v>
      </c>
      <c r="R63" s="12">
        <v>80</v>
      </c>
      <c r="S63" s="14">
        <f>Table32356789101112132343210111213610[[#This Row],[white]]/Table32356789101112132343210111213610[[#This Row],[total]]</f>
        <v>0.31372549019607843</v>
      </c>
      <c r="T63" s="12">
        <v>7</v>
      </c>
      <c r="U63" s="14">
        <f>Table32356789101112132343210111213610[[#This Row],[muti_racial]]/Table32356789101112132343210111213610[[#This Row],[total]]</f>
        <v>2.7450980392156862E-2</v>
      </c>
      <c r="V63" s="12">
        <v>9</v>
      </c>
      <c r="W63" s="14">
        <f>Table32356789101112132343210111213610[[#This Row],[international]]/Table32356789101112132343210111213610[[#This Row],[total]]</f>
        <v>3.5294117647058823E-2</v>
      </c>
      <c r="X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0.65098039215686276</v>
      </c>
      <c r="Y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0.2627450980392157</v>
      </c>
    </row>
    <row r="64" spans="1:25" ht="20" customHeight="1">
      <c r="A64" s="1">
        <v>199120</v>
      </c>
      <c r="B64" s="1" t="s">
        <v>68</v>
      </c>
      <c r="C64" s="1">
        <v>254</v>
      </c>
      <c r="D64" s="1">
        <v>187</v>
      </c>
      <c r="E64" s="8">
        <f>Table32356789101112132343210111213610[[#This Row],[men]]/Table32356789101112132343210111213610[[#This Row],[total]]</f>
        <v>0.73622047244094491</v>
      </c>
      <c r="F64" s="1">
        <v>67</v>
      </c>
      <c r="G64" s="8">
        <f>Table32356789101112132343210111213610[[#This Row],[women]]/Table32356789101112132343210111213610[[#This Row],[total]]</f>
        <v>0.26377952755905509</v>
      </c>
      <c r="H64" s="1">
        <v>0</v>
      </c>
      <c r="I64" s="8">
        <f>Table32356789101112132343210111213610[[#This Row],[alaskan_or_native]]/Table32356789101112132343210111213610[[#This Row],[total]]</f>
        <v>0</v>
      </c>
      <c r="J64" s="1">
        <v>59</v>
      </c>
      <c r="K64" s="8">
        <f>Table32356789101112132343210111213610[[#This Row],[asian_american]]/Table32356789101112132343210111213610[[#This Row],[total]]</f>
        <v>0.23228346456692914</v>
      </c>
      <c r="L64" s="1">
        <v>13</v>
      </c>
      <c r="M64" s="8">
        <f>Table32356789101112132343210111213610[[#This Row],[african_amercian]]/Table32356789101112132343210111213610[[#This Row],[total]]</f>
        <v>5.1181102362204724E-2</v>
      </c>
      <c r="N64" s="1">
        <v>11</v>
      </c>
      <c r="O64" s="8">
        <f>Table32356789101112132343210111213610[[#This Row],[hispanic_american]]/Table32356789101112132343210111213610[[#This Row],[total]]</f>
        <v>4.3307086614173228E-2</v>
      </c>
      <c r="P64" s="1">
        <v>0</v>
      </c>
      <c r="Q64" s="8">
        <f>Table32356789101112132343210111213610[[#This Row],[hawaiian_or_islander]]/Table32356789101112132343210111213610[[#This Row],[total]]</f>
        <v>0</v>
      </c>
      <c r="R64" s="1">
        <v>131</v>
      </c>
      <c r="S64" s="8">
        <f>Table32356789101112132343210111213610[[#This Row],[white]]/Table32356789101112132343210111213610[[#This Row],[total]]</f>
        <v>0.51574803149606296</v>
      </c>
      <c r="T64" s="1">
        <v>8</v>
      </c>
      <c r="U64" s="8">
        <f>Table32356789101112132343210111213610[[#This Row],[muti_racial]]/Table32356789101112132343210111213610[[#This Row],[total]]</f>
        <v>3.1496062992125984E-2</v>
      </c>
      <c r="V64" s="1">
        <v>24</v>
      </c>
      <c r="W64" s="8">
        <f>Table32356789101112132343210111213610[[#This Row],[international]]/Table32356789101112132343210111213610[[#This Row],[total]]</f>
        <v>9.4488188976377951E-2</v>
      </c>
      <c r="X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0.35826771653543305</v>
      </c>
      <c r="Y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0.12598425196850394</v>
      </c>
    </row>
    <row r="65" spans="1:25" ht="20" customHeight="1">
      <c r="A65" s="12">
        <v>230038</v>
      </c>
      <c r="B65" s="12" t="s">
        <v>284</v>
      </c>
      <c r="C65" s="12">
        <v>251</v>
      </c>
      <c r="D65" s="12">
        <v>231</v>
      </c>
      <c r="E65" s="14">
        <f>Table32356789101112132343210111213610[[#This Row],[men]]/Table32356789101112132343210111213610[[#This Row],[total]]</f>
        <v>0.92031872509960155</v>
      </c>
      <c r="F65" s="12">
        <v>20</v>
      </c>
      <c r="G65" s="14">
        <f>Table32356789101112132343210111213610[[#This Row],[women]]/Table32356789101112132343210111213610[[#This Row],[total]]</f>
        <v>7.9681274900398405E-2</v>
      </c>
      <c r="H65" s="12">
        <v>0</v>
      </c>
      <c r="I65" s="14">
        <f>Table32356789101112132343210111213610[[#This Row],[alaskan_or_native]]/Table32356789101112132343210111213610[[#This Row],[total]]</f>
        <v>0</v>
      </c>
      <c r="J65" s="12">
        <v>9</v>
      </c>
      <c r="K65" s="14">
        <f>Table32356789101112132343210111213610[[#This Row],[asian_american]]/Table32356789101112132343210111213610[[#This Row],[total]]</f>
        <v>3.5856573705179286E-2</v>
      </c>
      <c r="L65" s="12">
        <v>2</v>
      </c>
      <c r="M65" s="14">
        <f>Table32356789101112132343210111213610[[#This Row],[african_amercian]]/Table32356789101112132343210111213610[[#This Row],[total]]</f>
        <v>7.9681274900398405E-3</v>
      </c>
      <c r="N65" s="12">
        <v>9</v>
      </c>
      <c r="O65" s="14">
        <f>Table32356789101112132343210111213610[[#This Row],[hispanic_american]]/Table32356789101112132343210111213610[[#This Row],[total]]</f>
        <v>3.5856573705179286E-2</v>
      </c>
      <c r="P65" s="12">
        <v>0</v>
      </c>
      <c r="Q65" s="14">
        <f>Table32356789101112132343210111213610[[#This Row],[hawaiian_or_islander]]/Table32356789101112132343210111213610[[#This Row],[total]]</f>
        <v>0</v>
      </c>
      <c r="R65" s="12">
        <v>201</v>
      </c>
      <c r="S65" s="14">
        <f>Table32356789101112132343210111213610[[#This Row],[white]]/Table32356789101112132343210111213610[[#This Row],[total]]</f>
        <v>0.80079681274900394</v>
      </c>
      <c r="T65" s="12">
        <v>7</v>
      </c>
      <c r="U65" s="14">
        <f>Table32356789101112132343210111213610[[#This Row],[muti_racial]]/Table32356789101112132343210111213610[[#This Row],[total]]</f>
        <v>2.7888446215139442E-2</v>
      </c>
      <c r="V65" s="12">
        <v>18</v>
      </c>
      <c r="W65" s="14">
        <f>Table32356789101112132343210111213610[[#This Row],[international]]/Table32356789101112132343210111213610[[#This Row],[total]]</f>
        <v>7.1713147410358571E-2</v>
      </c>
      <c r="X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0.10756972111553785</v>
      </c>
      <c r="Y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7.1713147410358571E-2</v>
      </c>
    </row>
    <row r="66" spans="1:25" ht="20" customHeight="1">
      <c r="A66" s="1">
        <v>233921</v>
      </c>
      <c r="B66" s="1" t="s">
        <v>292</v>
      </c>
      <c r="C66" s="1">
        <v>246</v>
      </c>
      <c r="D66" s="1">
        <v>210</v>
      </c>
      <c r="E66" s="8">
        <f>Table32356789101112132343210111213610[[#This Row],[men]]/Table32356789101112132343210111213610[[#This Row],[total]]</f>
        <v>0.85365853658536583</v>
      </c>
      <c r="F66" s="1">
        <v>36</v>
      </c>
      <c r="G66" s="8">
        <f>Table32356789101112132343210111213610[[#This Row],[women]]/Table32356789101112132343210111213610[[#This Row],[total]]</f>
        <v>0.14634146341463414</v>
      </c>
      <c r="H66" s="1">
        <v>0</v>
      </c>
      <c r="I66" s="8">
        <f>Table32356789101112132343210111213610[[#This Row],[alaskan_or_native]]/Table32356789101112132343210111213610[[#This Row],[total]]</f>
        <v>0</v>
      </c>
      <c r="J66" s="1">
        <v>59</v>
      </c>
      <c r="K66" s="8">
        <f>Table32356789101112132343210111213610[[#This Row],[asian_american]]/Table32356789101112132343210111213610[[#This Row],[total]]</f>
        <v>0.23983739837398374</v>
      </c>
      <c r="L66" s="1">
        <v>8</v>
      </c>
      <c r="M66" s="8">
        <f>Table32356789101112132343210111213610[[#This Row],[african_amercian]]/Table32356789101112132343210111213610[[#This Row],[total]]</f>
        <v>3.2520325203252036E-2</v>
      </c>
      <c r="N66" s="1">
        <v>10</v>
      </c>
      <c r="O66" s="8">
        <f>Table32356789101112132343210111213610[[#This Row],[hispanic_american]]/Table32356789101112132343210111213610[[#This Row],[total]]</f>
        <v>4.065040650406504E-2</v>
      </c>
      <c r="P66" s="1">
        <v>0</v>
      </c>
      <c r="Q66" s="8">
        <f>Table32356789101112132343210111213610[[#This Row],[hawaiian_or_islander]]/Table32356789101112132343210111213610[[#This Row],[total]]</f>
        <v>0</v>
      </c>
      <c r="R66" s="1">
        <v>137</v>
      </c>
      <c r="S66" s="8">
        <f>Table32356789101112132343210111213610[[#This Row],[white]]/Table32356789101112132343210111213610[[#This Row],[total]]</f>
        <v>0.55691056910569103</v>
      </c>
      <c r="T66" s="1">
        <v>7</v>
      </c>
      <c r="U66" s="8">
        <f>Table32356789101112132343210111213610[[#This Row],[muti_racial]]/Table32356789101112132343210111213610[[#This Row],[total]]</f>
        <v>2.8455284552845527E-2</v>
      </c>
      <c r="V66" s="1">
        <v>22</v>
      </c>
      <c r="W66" s="8">
        <f>Table32356789101112132343210111213610[[#This Row],[international]]/Table32356789101112132343210111213610[[#This Row],[total]]</f>
        <v>8.943089430894309E-2</v>
      </c>
      <c r="X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0.34146341463414637</v>
      </c>
      <c r="Y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0.1016260162601626</v>
      </c>
    </row>
    <row r="67" spans="1:25" ht="20" customHeight="1">
      <c r="A67" s="12">
        <v>196060</v>
      </c>
      <c r="B67" s="12" t="s">
        <v>462</v>
      </c>
      <c r="C67" s="12">
        <v>243</v>
      </c>
      <c r="D67" s="12">
        <v>185</v>
      </c>
      <c r="E67" s="14">
        <f>Table32356789101112132343210111213610[[#This Row],[men]]/Table32356789101112132343210111213610[[#This Row],[total]]</f>
        <v>0.76131687242798352</v>
      </c>
      <c r="F67" s="12">
        <v>58</v>
      </c>
      <c r="G67" s="14">
        <f>Table32356789101112132343210111213610[[#This Row],[women]]/Table32356789101112132343210111213610[[#This Row],[total]]</f>
        <v>0.23868312757201646</v>
      </c>
      <c r="H67" s="12">
        <v>1</v>
      </c>
      <c r="I67" s="14">
        <f>Table32356789101112132343210111213610[[#This Row],[alaskan_or_native]]/Table32356789101112132343210111213610[[#This Row],[total]]</f>
        <v>4.11522633744856E-3</v>
      </c>
      <c r="J67" s="12">
        <v>47</v>
      </c>
      <c r="K67" s="14">
        <f>Table32356789101112132343210111213610[[#This Row],[asian_american]]/Table32356789101112132343210111213610[[#This Row],[total]]</f>
        <v>0.19341563786008231</v>
      </c>
      <c r="L67" s="12">
        <v>35</v>
      </c>
      <c r="M67" s="14">
        <f>Table32356789101112132343210111213610[[#This Row],[african_amercian]]/Table32356789101112132343210111213610[[#This Row],[total]]</f>
        <v>0.1440329218106996</v>
      </c>
      <c r="N67" s="12">
        <v>40</v>
      </c>
      <c r="O67" s="14">
        <f>Table32356789101112132343210111213610[[#This Row],[hispanic_american]]/Table32356789101112132343210111213610[[#This Row],[total]]</f>
        <v>0.16460905349794239</v>
      </c>
      <c r="P67" s="12">
        <v>1</v>
      </c>
      <c r="Q67" s="14">
        <f>Table32356789101112132343210111213610[[#This Row],[hawaiian_or_islander]]/Table32356789101112132343210111213610[[#This Row],[total]]</f>
        <v>4.11522633744856E-3</v>
      </c>
      <c r="R67" s="12">
        <v>92</v>
      </c>
      <c r="S67" s="14">
        <f>Table32356789101112132343210111213610[[#This Row],[white]]/Table32356789101112132343210111213610[[#This Row],[total]]</f>
        <v>0.37860082304526749</v>
      </c>
      <c r="T67" s="12">
        <v>4</v>
      </c>
      <c r="U67" s="14">
        <f>Table32356789101112132343210111213610[[#This Row],[muti_racial]]/Table32356789101112132343210111213610[[#This Row],[total]]</f>
        <v>1.646090534979424E-2</v>
      </c>
      <c r="V67" s="12">
        <v>13</v>
      </c>
      <c r="W67" s="14">
        <f>Table32356789101112132343210111213610[[#This Row],[international]]/Table32356789101112132343210111213610[[#This Row],[total]]</f>
        <v>5.3497942386831275E-2</v>
      </c>
      <c r="X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0.52674897119341568</v>
      </c>
      <c r="Y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68" spans="1:25" ht="20" customHeight="1">
      <c r="A68" s="1">
        <v>215293</v>
      </c>
      <c r="B68" s="1" t="s">
        <v>239</v>
      </c>
      <c r="C68" s="1">
        <v>240</v>
      </c>
      <c r="D68" s="1">
        <v>192</v>
      </c>
      <c r="E68" s="8">
        <f>Table32356789101112132343210111213610[[#This Row],[men]]/Table32356789101112132343210111213610[[#This Row],[total]]</f>
        <v>0.8</v>
      </c>
      <c r="F68" s="1">
        <v>48</v>
      </c>
      <c r="G68" s="8">
        <f>Table32356789101112132343210111213610[[#This Row],[women]]/Table32356789101112132343210111213610[[#This Row],[total]]</f>
        <v>0.2</v>
      </c>
      <c r="H68" s="1">
        <v>0</v>
      </c>
      <c r="I68" s="8">
        <f>Table32356789101112132343210111213610[[#This Row],[alaskan_or_native]]/Table32356789101112132343210111213610[[#This Row],[total]]</f>
        <v>0</v>
      </c>
      <c r="J68" s="1">
        <v>39</v>
      </c>
      <c r="K68" s="8">
        <f>Table32356789101112132343210111213610[[#This Row],[asian_american]]/Table32356789101112132343210111213610[[#This Row],[total]]</f>
        <v>0.16250000000000001</v>
      </c>
      <c r="L68" s="1">
        <v>12</v>
      </c>
      <c r="M68" s="8">
        <f>Table32356789101112132343210111213610[[#This Row],[african_amercian]]/Table32356789101112132343210111213610[[#This Row],[total]]</f>
        <v>0.05</v>
      </c>
      <c r="N68" s="1">
        <v>5</v>
      </c>
      <c r="O68" s="8">
        <f>Table32356789101112132343210111213610[[#This Row],[hispanic_american]]/Table32356789101112132343210111213610[[#This Row],[total]]</f>
        <v>2.0833333333333332E-2</v>
      </c>
      <c r="P68" s="1">
        <v>0</v>
      </c>
      <c r="Q68" s="8">
        <f>Table32356789101112132343210111213610[[#This Row],[hawaiian_or_islander]]/Table32356789101112132343210111213610[[#This Row],[total]]</f>
        <v>0</v>
      </c>
      <c r="R68" s="1">
        <v>151</v>
      </c>
      <c r="S68" s="8">
        <f>Table32356789101112132343210111213610[[#This Row],[white]]/Table32356789101112132343210111213610[[#This Row],[total]]</f>
        <v>0.62916666666666665</v>
      </c>
      <c r="T68" s="1">
        <v>11</v>
      </c>
      <c r="U68" s="8">
        <f>Table32356789101112132343210111213610[[#This Row],[muti_racial]]/Table32356789101112132343210111213610[[#This Row],[total]]</f>
        <v>4.583333333333333E-2</v>
      </c>
      <c r="V68" s="1">
        <v>15</v>
      </c>
      <c r="W68" s="8">
        <f>Table32356789101112132343210111213610[[#This Row],[international]]/Table32356789101112132343210111213610[[#This Row],[total]]</f>
        <v>6.25E-2</v>
      </c>
      <c r="X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0.27916666666666667</v>
      </c>
      <c r="Y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0.11666666666666667</v>
      </c>
    </row>
    <row r="69" spans="1:25" ht="20" customHeight="1">
      <c r="A69" s="12">
        <v>216339</v>
      </c>
      <c r="B69" s="12" t="s">
        <v>242</v>
      </c>
      <c r="C69" s="12">
        <v>240</v>
      </c>
      <c r="D69" s="12">
        <v>193</v>
      </c>
      <c r="E69" s="14">
        <f>Table32356789101112132343210111213610[[#This Row],[men]]/Table32356789101112132343210111213610[[#This Row],[total]]</f>
        <v>0.8041666666666667</v>
      </c>
      <c r="F69" s="12">
        <v>47</v>
      </c>
      <c r="G69" s="14">
        <f>Table32356789101112132343210111213610[[#This Row],[women]]/Table32356789101112132343210111213610[[#This Row],[total]]</f>
        <v>0.19583333333333333</v>
      </c>
      <c r="H69" s="12">
        <v>0</v>
      </c>
      <c r="I69" s="14">
        <f>Table32356789101112132343210111213610[[#This Row],[alaskan_or_native]]/Table32356789101112132343210111213610[[#This Row],[total]]</f>
        <v>0</v>
      </c>
      <c r="J69" s="12">
        <v>65</v>
      </c>
      <c r="K69" s="14">
        <f>Table32356789101112132343210111213610[[#This Row],[asian_american]]/Table32356789101112132343210111213610[[#This Row],[total]]</f>
        <v>0.27083333333333331</v>
      </c>
      <c r="L69" s="12">
        <v>16</v>
      </c>
      <c r="M69" s="14">
        <f>Table32356789101112132343210111213610[[#This Row],[african_amercian]]/Table32356789101112132343210111213610[[#This Row],[total]]</f>
        <v>6.6666666666666666E-2</v>
      </c>
      <c r="N69" s="12">
        <v>9</v>
      </c>
      <c r="O69" s="14">
        <f>Table32356789101112132343210111213610[[#This Row],[hispanic_american]]/Table32356789101112132343210111213610[[#This Row],[total]]</f>
        <v>3.7499999999999999E-2</v>
      </c>
      <c r="P69" s="12">
        <v>0</v>
      </c>
      <c r="Q69" s="14">
        <f>Table32356789101112132343210111213610[[#This Row],[hawaiian_or_islander]]/Table32356789101112132343210111213610[[#This Row],[total]]</f>
        <v>0</v>
      </c>
      <c r="R69" s="12">
        <v>111</v>
      </c>
      <c r="S69" s="14">
        <f>Table32356789101112132343210111213610[[#This Row],[white]]/Table32356789101112132343210111213610[[#This Row],[total]]</f>
        <v>0.46250000000000002</v>
      </c>
      <c r="T69" s="12">
        <v>5</v>
      </c>
      <c r="U69" s="14">
        <f>Table32356789101112132343210111213610[[#This Row],[muti_racial]]/Table32356789101112132343210111213610[[#This Row],[total]]</f>
        <v>2.0833333333333332E-2</v>
      </c>
      <c r="V69" s="12">
        <v>24</v>
      </c>
      <c r="W69" s="14">
        <f>Table32356789101112132343210111213610[[#This Row],[international]]/Table32356789101112132343210111213610[[#This Row],[total]]</f>
        <v>0.1</v>
      </c>
      <c r="X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0.39583333333333331</v>
      </c>
      <c r="Y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70" spans="1:25" ht="20" customHeight="1">
      <c r="A70" s="1">
        <v>123961</v>
      </c>
      <c r="B70" s="1" t="s">
        <v>102</v>
      </c>
      <c r="C70" s="1">
        <v>239</v>
      </c>
      <c r="D70" s="1">
        <v>166</v>
      </c>
      <c r="E70" s="8">
        <f>Table32356789101112132343210111213610[[#This Row],[men]]/Table32356789101112132343210111213610[[#This Row],[total]]</f>
        <v>0.69456066945606698</v>
      </c>
      <c r="F70" s="1">
        <v>73</v>
      </c>
      <c r="G70" s="8">
        <f>Table32356789101112132343210111213610[[#This Row],[women]]/Table32356789101112132343210111213610[[#This Row],[total]]</f>
        <v>0.30543933054393307</v>
      </c>
      <c r="H70" s="1">
        <v>0</v>
      </c>
      <c r="I70" s="8">
        <f>Table32356789101112132343210111213610[[#This Row],[alaskan_or_native]]/Table32356789101112132343210111213610[[#This Row],[total]]</f>
        <v>0</v>
      </c>
      <c r="J70" s="1">
        <v>93</v>
      </c>
      <c r="K70" s="8">
        <f>Table32356789101112132343210111213610[[#This Row],[asian_american]]/Table32356789101112132343210111213610[[#This Row],[total]]</f>
        <v>0.38912133891213391</v>
      </c>
      <c r="L70" s="1">
        <v>4</v>
      </c>
      <c r="M70" s="8">
        <f>Table32356789101112132343210111213610[[#This Row],[african_amercian]]/Table32356789101112132343210111213610[[#This Row],[total]]</f>
        <v>1.6736401673640166E-2</v>
      </c>
      <c r="N70" s="1">
        <v>13</v>
      </c>
      <c r="O70" s="8">
        <f>Table32356789101112132343210111213610[[#This Row],[hispanic_american]]/Table32356789101112132343210111213610[[#This Row],[total]]</f>
        <v>5.4393305439330547E-2</v>
      </c>
      <c r="P70" s="1">
        <v>1</v>
      </c>
      <c r="Q70" s="8">
        <f>Table32356789101112132343210111213610[[#This Row],[hawaiian_or_islander]]/Table32356789101112132343210111213610[[#This Row],[total]]</f>
        <v>4.1841004184100415E-3</v>
      </c>
      <c r="R70" s="1">
        <v>59</v>
      </c>
      <c r="S70" s="8">
        <f>Table32356789101112132343210111213610[[#This Row],[white]]/Table32356789101112132343210111213610[[#This Row],[total]]</f>
        <v>0.24686192468619247</v>
      </c>
      <c r="T70" s="1">
        <v>10</v>
      </c>
      <c r="U70" s="8">
        <f>Table32356789101112132343210111213610[[#This Row],[muti_racial]]/Table32356789101112132343210111213610[[#This Row],[total]]</f>
        <v>4.1841004184100417E-2</v>
      </c>
      <c r="V70" s="1">
        <v>56</v>
      </c>
      <c r="W70" s="8">
        <f>Table32356789101112132343210111213610[[#This Row],[international]]/Table32356789101112132343210111213610[[#This Row],[total]]</f>
        <v>0.23430962343096234</v>
      </c>
      <c r="X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0.50627615062761511</v>
      </c>
      <c r="Y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0.11715481171548117</v>
      </c>
    </row>
    <row r="71" spans="1:25" ht="20" customHeight="1">
      <c r="A71" s="12">
        <v>240453</v>
      </c>
      <c r="B71" s="12" t="s">
        <v>303</v>
      </c>
      <c r="C71" s="12">
        <v>238</v>
      </c>
      <c r="D71" s="12">
        <v>190</v>
      </c>
      <c r="E71" s="14">
        <f>Table32356789101112132343210111213610[[#This Row],[men]]/Table32356789101112132343210111213610[[#This Row],[total]]</f>
        <v>0.79831932773109249</v>
      </c>
      <c r="F71" s="12">
        <v>48</v>
      </c>
      <c r="G71" s="14">
        <f>Table32356789101112132343210111213610[[#This Row],[women]]/Table32356789101112132343210111213610[[#This Row],[total]]</f>
        <v>0.20168067226890757</v>
      </c>
      <c r="H71" s="12">
        <v>1</v>
      </c>
      <c r="I71" s="14">
        <f>Table32356789101112132343210111213610[[#This Row],[alaskan_or_native]]/Table32356789101112132343210111213610[[#This Row],[total]]</f>
        <v>4.2016806722689074E-3</v>
      </c>
      <c r="J71" s="12">
        <v>36</v>
      </c>
      <c r="K71" s="14">
        <f>Table32356789101112132343210111213610[[#This Row],[asian_american]]/Table32356789101112132343210111213610[[#This Row],[total]]</f>
        <v>0.15126050420168066</v>
      </c>
      <c r="L71" s="12">
        <v>16</v>
      </c>
      <c r="M71" s="14">
        <f>Table32356789101112132343210111213610[[#This Row],[african_amercian]]/Table32356789101112132343210111213610[[#This Row],[total]]</f>
        <v>6.7226890756302518E-2</v>
      </c>
      <c r="N71" s="12">
        <v>10</v>
      </c>
      <c r="O71" s="14">
        <f>Table32356789101112132343210111213610[[#This Row],[hispanic_american]]/Table32356789101112132343210111213610[[#This Row],[total]]</f>
        <v>4.2016806722689079E-2</v>
      </c>
      <c r="P71" s="12">
        <v>0</v>
      </c>
      <c r="Q71" s="14">
        <f>Table32356789101112132343210111213610[[#This Row],[hawaiian_or_islander]]/Table32356789101112132343210111213610[[#This Row],[total]]</f>
        <v>0</v>
      </c>
      <c r="R71" s="12">
        <v>162</v>
      </c>
      <c r="S71" s="14">
        <f>Table32356789101112132343210111213610[[#This Row],[white]]/Table32356789101112132343210111213610[[#This Row],[total]]</f>
        <v>0.68067226890756305</v>
      </c>
      <c r="T71" s="12">
        <v>8</v>
      </c>
      <c r="U71" s="14">
        <f>Table32356789101112132343210111213610[[#This Row],[muti_racial]]/Table32356789101112132343210111213610[[#This Row],[total]]</f>
        <v>3.3613445378151259E-2</v>
      </c>
      <c r="V71" s="12">
        <v>5</v>
      </c>
      <c r="W71" s="14">
        <f>Table32356789101112132343210111213610[[#This Row],[international]]/Table32356789101112132343210111213610[[#This Row],[total]]</f>
        <v>2.100840336134454E-2</v>
      </c>
      <c r="X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0.29831932773109243</v>
      </c>
      <c r="Y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0.14705882352941177</v>
      </c>
    </row>
    <row r="72" spans="1:25" ht="20" customHeight="1">
      <c r="A72" s="1">
        <v>413413</v>
      </c>
      <c r="B72" s="1" t="s">
        <v>1168</v>
      </c>
      <c r="C72" s="1">
        <v>238</v>
      </c>
      <c r="D72" s="1">
        <v>186</v>
      </c>
      <c r="E72" s="8">
        <f>Table32356789101112132343210111213610[[#This Row],[men]]/Table32356789101112132343210111213610[[#This Row],[total]]</f>
        <v>0.78151260504201681</v>
      </c>
      <c r="F72" s="1">
        <v>52</v>
      </c>
      <c r="G72" s="8">
        <f>Table32356789101112132343210111213610[[#This Row],[women]]/Table32356789101112132343210111213610[[#This Row],[total]]</f>
        <v>0.21848739495798319</v>
      </c>
      <c r="H72" s="1">
        <v>0</v>
      </c>
      <c r="I72" s="8">
        <f>Table32356789101112132343210111213610[[#This Row],[alaskan_or_native]]/Table32356789101112132343210111213610[[#This Row],[total]]</f>
        <v>0</v>
      </c>
      <c r="J72" s="1">
        <v>11</v>
      </c>
      <c r="K72" s="8">
        <f>Table32356789101112132343210111213610[[#This Row],[asian_american]]/Table32356789101112132343210111213610[[#This Row],[total]]</f>
        <v>4.6218487394957986E-2</v>
      </c>
      <c r="L72" s="1">
        <v>36</v>
      </c>
      <c r="M72" s="8">
        <f>Table32356789101112132343210111213610[[#This Row],[african_amercian]]/Table32356789101112132343210111213610[[#This Row],[total]]</f>
        <v>0.15126050420168066</v>
      </c>
      <c r="N72" s="1">
        <v>9</v>
      </c>
      <c r="O72" s="8">
        <f>Table32356789101112132343210111213610[[#This Row],[hispanic_american]]/Table32356789101112132343210111213610[[#This Row],[total]]</f>
        <v>3.7815126050420166E-2</v>
      </c>
      <c r="P72" s="1">
        <v>0</v>
      </c>
      <c r="Q72" s="8">
        <f>Table32356789101112132343210111213610[[#This Row],[hawaiian_or_islander]]/Table32356789101112132343210111213610[[#This Row],[total]]</f>
        <v>0</v>
      </c>
      <c r="R72" s="1">
        <v>107</v>
      </c>
      <c r="S72" s="8">
        <f>Table32356789101112132343210111213610[[#This Row],[white]]/Table32356789101112132343210111213610[[#This Row],[total]]</f>
        <v>0.44957983193277312</v>
      </c>
      <c r="T72" s="1">
        <v>6</v>
      </c>
      <c r="U72" s="8">
        <f>Table32356789101112132343210111213610[[#This Row],[muti_racial]]/Table32356789101112132343210111213610[[#This Row],[total]]</f>
        <v>2.5210084033613446E-2</v>
      </c>
      <c r="V72" s="1">
        <v>5</v>
      </c>
      <c r="W72" s="8">
        <f>Table32356789101112132343210111213610[[#This Row],[international]]/Table32356789101112132343210111213610[[#This Row],[total]]</f>
        <v>2.100840336134454E-2</v>
      </c>
      <c r="X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0.26050420168067229</v>
      </c>
      <c r="Y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</row>
    <row r="73" spans="1:25" ht="20" customHeight="1">
      <c r="A73" s="12">
        <v>194824</v>
      </c>
      <c r="B73" s="12" t="s">
        <v>201</v>
      </c>
      <c r="C73" s="12">
        <v>237</v>
      </c>
      <c r="D73" s="12">
        <v>193</v>
      </c>
      <c r="E73" s="14">
        <f>Table32356789101112132343210111213610[[#This Row],[men]]/Table32356789101112132343210111213610[[#This Row],[total]]</f>
        <v>0.81434599156118148</v>
      </c>
      <c r="F73" s="12">
        <v>44</v>
      </c>
      <c r="G73" s="14">
        <f>Table32356789101112132343210111213610[[#This Row],[women]]/Table32356789101112132343210111213610[[#This Row],[total]]</f>
        <v>0.18565400843881857</v>
      </c>
      <c r="H73" s="12">
        <v>0</v>
      </c>
      <c r="I73" s="14">
        <f>Table32356789101112132343210111213610[[#This Row],[alaskan_or_native]]/Table32356789101112132343210111213610[[#This Row],[total]]</f>
        <v>0</v>
      </c>
      <c r="J73" s="12">
        <v>46</v>
      </c>
      <c r="K73" s="14">
        <f>Table32356789101112132343210111213610[[#This Row],[asian_american]]/Table32356789101112132343210111213610[[#This Row],[total]]</f>
        <v>0.1940928270042194</v>
      </c>
      <c r="L73" s="12">
        <v>6</v>
      </c>
      <c r="M73" s="14">
        <f>Table32356789101112132343210111213610[[#This Row],[african_amercian]]/Table32356789101112132343210111213610[[#This Row],[total]]</f>
        <v>2.5316455696202531E-2</v>
      </c>
      <c r="N73" s="12">
        <v>18</v>
      </c>
      <c r="O73" s="14">
        <f>Table32356789101112132343210111213610[[#This Row],[hispanic_american]]/Table32356789101112132343210111213610[[#This Row],[total]]</f>
        <v>7.5949367088607597E-2</v>
      </c>
      <c r="P73" s="12">
        <v>1</v>
      </c>
      <c r="Q73" s="14">
        <f>Table32356789101112132343210111213610[[#This Row],[hawaiian_or_islander]]/Table32356789101112132343210111213610[[#This Row],[total]]</f>
        <v>4.2194092827004216E-3</v>
      </c>
      <c r="R73" s="12">
        <v>117</v>
      </c>
      <c r="S73" s="14">
        <f>Table32356789101112132343210111213610[[#This Row],[white]]/Table32356789101112132343210111213610[[#This Row],[total]]</f>
        <v>0.49367088607594939</v>
      </c>
      <c r="T73" s="12">
        <v>16</v>
      </c>
      <c r="U73" s="14">
        <f>Table32356789101112132343210111213610[[#This Row],[muti_racial]]/Table32356789101112132343210111213610[[#This Row],[total]]</f>
        <v>6.7510548523206745E-2</v>
      </c>
      <c r="V73" s="12">
        <v>27</v>
      </c>
      <c r="W73" s="14">
        <f>Table32356789101112132343210111213610[[#This Row],[international]]/Table32356789101112132343210111213610[[#This Row],[total]]</f>
        <v>0.11392405063291139</v>
      </c>
      <c r="X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0.36708860759493672</v>
      </c>
      <c r="Y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0.1729957805907173</v>
      </c>
    </row>
    <row r="74" spans="1:25" ht="20" customHeight="1">
      <c r="A74" s="1">
        <v>230764</v>
      </c>
      <c r="B74" s="1" t="s">
        <v>287</v>
      </c>
      <c r="C74" s="1">
        <v>235</v>
      </c>
      <c r="D74" s="1">
        <v>203</v>
      </c>
      <c r="E74" s="8">
        <f>Table32356789101112132343210111213610[[#This Row],[men]]/Table32356789101112132343210111213610[[#This Row],[total]]</f>
        <v>0.86382978723404258</v>
      </c>
      <c r="F74" s="1">
        <v>32</v>
      </c>
      <c r="G74" s="8">
        <f>Table32356789101112132343210111213610[[#This Row],[women]]/Table32356789101112132343210111213610[[#This Row],[total]]</f>
        <v>0.13617021276595745</v>
      </c>
      <c r="H74" s="1">
        <v>0</v>
      </c>
      <c r="I74" s="8">
        <f>Table32356789101112132343210111213610[[#This Row],[alaskan_or_native]]/Table32356789101112132343210111213610[[#This Row],[total]]</f>
        <v>0</v>
      </c>
      <c r="J74" s="1">
        <v>17</v>
      </c>
      <c r="K74" s="8">
        <f>Table32356789101112132343210111213610[[#This Row],[asian_american]]/Table32356789101112132343210111213610[[#This Row],[total]]</f>
        <v>7.2340425531914887E-2</v>
      </c>
      <c r="L74" s="1">
        <v>4</v>
      </c>
      <c r="M74" s="8">
        <f>Table32356789101112132343210111213610[[#This Row],[african_amercian]]/Table32356789101112132343210111213610[[#This Row],[total]]</f>
        <v>1.7021276595744681E-2</v>
      </c>
      <c r="N74" s="1">
        <v>18</v>
      </c>
      <c r="O74" s="8">
        <f>Table32356789101112132343210111213610[[#This Row],[hispanic_american]]/Table32356789101112132343210111213610[[#This Row],[total]]</f>
        <v>7.6595744680851063E-2</v>
      </c>
      <c r="P74" s="1">
        <v>3</v>
      </c>
      <c r="Q74" s="8">
        <f>Table32356789101112132343210111213610[[#This Row],[hawaiian_or_islander]]/Table32356789101112132343210111213610[[#This Row],[total]]</f>
        <v>1.276595744680851E-2</v>
      </c>
      <c r="R74" s="1">
        <v>160</v>
      </c>
      <c r="S74" s="8">
        <f>Table32356789101112132343210111213610[[#This Row],[white]]/Table32356789101112132343210111213610[[#This Row],[total]]</f>
        <v>0.68085106382978722</v>
      </c>
      <c r="T74" s="1">
        <v>7</v>
      </c>
      <c r="U74" s="8">
        <f>Table32356789101112132343210111213610[[#This Row],[muti_racial]]/Table32356789101112132343210111213610[[#This Row],[total]]</f>
        <v>2.9787234042553193E-2</v>
      </c>
      <c r="V74" s="1">
        <v>25</v>
      </c>
      <c r="W74" s="8">
        <f>Table32356789101112132343210111213610[[#This Row],[international]]/Table32356789101112132343210111213610[[#This Row],[total]]</f>
        <v>0.10638297872340426</v>
      </c>
      <c r="X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0.20851063829787234</v>
      </c>
      <c r="Y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0.13617021276595745</v>
      </c>
    </row>
    <row r="75" spans="1:25" ht="20" customHeight="1">
      <c r="A75" s="12">
        <v>151111</v>
      </c>
      <c r="B75" s="12" t="s">
        <v>318</v>
      </c>
      <c r="C75" s="12">
        <v>233</v>
      </c>
      <c r="D75" s="12">
        <v>198</v>
      </c>
      <c r="E75" s="14">
        <f>Table32356789101112132343210111213610[[#This Row],[men]]/Table32356789101112132343210111213610[[#This Row],[total]]</f>
        <v>0.84978540772532185</v>
      </c>
      <c r="F75" s="12">
        <v>35</v>
      </c>
      <c r="G75" s="14">
        <f>Table32356789101112132343210111213610[[#This Row],[women]]/Table32356789101112132343210111213610[[#This Row],[total]]</f>
        <v>0.15021459227467812</v>
      </c>
      <c r="H75" s="12">
        <v>0</v>
      </c>
      <c r="I75" s="14">
        <f>Table32356789101112132343210111213610[[#This Row],[alaskan_or_native]]/Table32356789101112132343210111213610[[#This Row],[total]]</f>
        <v>0</v>
      </c>
      <c r="J75" s="12">
        <v>19</v>
      </c>
      <c r="K75" s="14">
        <f>Table32356789101112132343210111213610[[#This Row],[asian_american]]/Table32356789101112132343210111213610[[#This Row],[total]]</f>
        <v>8.15450643776824E-2</v>
      </c>
      <c r="L75" s="12">
        <v>14</v>
      </c>
      <c r="M75" s="14">
        <f>Table32356789101112132343210111213610[[#This Row],[african_amercian]]/Table32356789101112132343210111213610[[#This Row],[total]]</f>
        <v>6.0085836909871244E-2</v>
      </c>
      <c r="N75" s="12">
        <v>7</v>
      </c>
      <c r="O75" s="14">
        <f>Table32356789101112132343210111213610[[#This Row],[hispanic_american]]/Table32356789101112132343210111213610[[#This Row],[total]]</f>
        <v>3.0042918454935622E-2</v>
      </c>
      <c r="P75" s="12">
        <v>0</v>
      </c>
      <c r="Q75" s="14">
        <f>Table32356789101112132343210111213610[[#This Row],[hawaiian_or_islander]]/Table32356789101112132343210111213610[[#This Row],[total]]</f>
        <v>0</v>
      </c>
      <c r="R75" s="12">
        <v>166</v>
      </c>
      <c r="S75" s="14">
        <f>Table32356789101112132343210111213610[[#This Row],[white]]/Table32356789101112132343210111213610[[#This Row],[total]]</f>
        <v>0.71244635193133043</v>
      </c>
      <c r="T75" s="12">
        <v>13</v>
      </c>
      <c r="U75" s="14">
        <f>Table32356789101112132343210111213610[[#This Row],[muti_racial]]/Table32356789101112132343210111213610[[#This Row],[total]]</f>
        <v>5.5793991416309016E-2</v>
      </c>
      <c r="V75" s="12">
        <v>11</v>
      </c>
      <c r="W75" s="14">
        <f>Table32356789101112132343210111213610[[#This Row],[international]]/Table32356789101112132343210111213610[[#This Row],[total]]</f>
        <v>4.7210300429184553E-2</v>
      </c>
      <c r="X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0.22746781115879827</v>
      </c>
      <c r="Y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0.14592274678111589</v>
      </c>
    </row>
    <row r="76" spans="1:25" ht="20" customHeight="1">
      <c r="A76" s="1">
        <v>190150</v>
      </c>
      <c r="B76" s="1" t="s">
        <v>64</v>
      </c>
      <c r="C76" s="1">
        <v>233</v>
      </c>
      <c r="D76" s="1">
        <v>159</v>
      </c>
      <c r="E76" s="8">
        <f>Table32356789101112132343210111213610[[#This Row],[men]]/Table32356789101112132343210111213610[[#This Row],[total]]</f>
        <v>0.68240343347639487</v>
      </c>
      <c r="F76" s="1">
        <v>74</v>
      </c>
      <c r="G76" s="8">
        <f>Table32356789101112132343210111213610[[#This Row],[women]]/Table32356789101112132343210111213610[[#This Row],[total]]</f>
        <v>0.31759656652360513</v>
      </c>
      <c r="H76" s="1">
        <v>0</v>
      </c>
      <c r="I76" s="8">
        <f>Table32356789101112132343210111213610[[#This Row],[alaskan_or_native]]/Table32356789101112132343210111213610[[#This Row],[total]]</f>
        <v>0</v>
      </c>
      <c r="J76" s="1">
        <v>67</v>
      </c>
      <c r="K76" s="8">
        <f>Table32356789101112132343210111213610[[#This Row],[asian_american]]/Table32356789101112132343210111213610[[#This Row],[total]]</f>
        <v>0.28755364806866951</v>
      </c>
      <c r="L76" s="1">
        <v>19</v>
      </c>
      <c r="M76" s="8">
        <f>Table32356789101112132343210111213610[[#This Row],[african_amercian]]/Table32356789101112132343210111213610[[#This Row],[total]]</f>
        <v>8.15450643776824E-2</v>
      </c>
      <c r="N76" s="1">
        <v>24</v>
      </c>
      <c r="O76" s="8">
        <f>Table32356789101112132343210111213610[[#This Row],[hispanic_american]]/Table32356789101112132343210111213610[[#This Row],[total]]</f>
        <v>0.10300429184549356</v>
      </c>
      <c r="P76" s="1">
        <v>0</v>
      </c>
      <c r="Q76" s="8">
        <f>Table32356789101112132343210111213610[[#This Row],[hawaiian_or_islander]]/Table32356789101112132343210111213610[[#This Row],[total]]</f>
        <v>0</v>
      </c>
      <c r="R76" s="1">
        <v>54</v>
      </c>
      <c r="S76" s="8">
        <f>Table32356789101112132343210111213610[[#This Row],[white]]/Table32356789101112132343210111213610[[#This Row],[total]]</f>
        <v>0.23175965665236051</v>
      </c>
      <c r="T76" s="1">
        <v>5</v>
      </c>
      <c r="U76" s="8">
        <f>Table32356789101112132343210111213610[[#This Row],[muti_racial]]/Table32356789101112132343210111213610[[#This Row],[total]]</f>
        <v>2.1459227467811159E-2</v>
      </c>
      <c r="V76" s="1">
        <v>52</v>
      </c>
      <c r="W76" s="8">
        <f>Table32356789101112132343210111213610[[#This Row],[international]]/Table32356789101112132343210111213610[[#This Row],[total]]</f>
        <v>0.22317596566523606</v>
      </c>
      <c r="X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0.49356223175965663</v>
      </c>
      <c r="Y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0.20600858369098712</v>
      </c>
    </row>
    <row r="77" spans="1:25" ht="20" customHeight="1">
      <c r="A77" s="12">
        <v>232423</v>
      </c>
      <c r="B77" s="12" t="s">
        <v>290</v>
      </c>
      <c r="C77" s="12">
        <v>229</v>
      </c>
      <c r="D77" s="12">
        <v>186</v>
      </c>
      <c r="E77" s="14">
        <f>Table32356789101112132343210111213610[[#This Row],[men]]/Table32356789101112132343210111213610[[#This Row],[total]]</f>
        <v>0.81222707423580787</v>
      </c>
      <c r="F77" s="12">
        <v>43</v>
      </c>
      <c r="G77" s="14">
        <f>Table32356789101112132343210111213610[[#This Row],[women]]/Table32356789101112132343210111213610[[#This Row],[total]]</f>
        <v>0.18777292576419213</v>
      </c>
      <c r="H77" s="12">
        <v>0</v>
      </c>
      <c r="I77" s="14">
        <f>Table32356789101112132343210111213610[[#This Row],[alaskan_or_native]]/Table32356789101112132343210111213610[[#This Row],[total]]</f>
        <v>0</v>
      </c>
      <c r="J77" s="12">
        <v>26</v>
      </c>
      <c r="K77" s="14">
        <f>Table32356789101112132343210111213610[[#This Row],[asian_american]]/Table32356789101112132343210111213610[[#This Row],[total]]</f>
        <v>0.11353711790393013</v>
      </c>
      <c r="L77" s="12">
        <v>11</v>
      </c>
      <c r="M77" s="14">
        <f>Table32356789101112132343210111213610[[#This Row],[african_amercian]]/Table32356789101112132343210111213610[[#This Row],[total]]</f>
        <v>4.8034934497816595E-2</v>
      </c>
      <c r="N77" s="12">
        <v>15</v>
      </c>
      <c r="O77" s="14">
        <f>Table32356789101112132343210111213610[[#This Row],[hispanic_american]]/Table32356789101112132343210111213610[[#This Row],[total]]</f>
        <v>6.5502183406113537E-2</v>
      </c>
      <c r="P77" s="12">
        <v>0</v>
      </c>
      <c r="Q77" s="14">
        <f>Table32356789101112132343210111213610[[#This Row],[hawaiian_or_islander]]/Table32356789101112132343210111213610[[#This Row],[total]]</f>
        <v>0</v>
      </c>
      <c r="R77" s="12">
        <v>144</v>
      </c>
      <c r="S77" s="14">
        <f>Table32356789101112132343210111213610[[#This Row],[white]]/Table32356789101112132343210111213610[[#This Row],[total]]</f>
        <v>0.62882096069868998</v>
      </c>
      <c r="T77" s="12">
        <v>13</v>
      </c>
      <c r="U77" s="14">
        <f>Table32356789101112132343210111213610[[#This Row],[muti_racial]]/Table32356789101112132343210111213610[[#This Row],[total]]</f>
        <v>5.6768558951965066E-2</v>
      </c>
      <c r="V77" s="12">
        <v>12</v>
      </c>
      <c r="W77" s="14">
        <f>Table32356789101112132343210111213610[[#This Row],[international]]/Table32356789101112132343210111213610[[#This Row],[total]]</f>
        <v>5.2401746724890827E-2</v>
      </c>
      <c r="X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0.28384279475982532</v>
      </c>
      <c r="Y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0.1703056768558952</v>
      </c>
    </row>
    <row r="78" spans="1:25" ht="20" customHeight="1">
      <c r="A78" s="1">
        <v>110592</v>
      </c>
      <c r="B78" s="1" t="s">
        <v>380</v>
      </c>
      <c r="C78" s="1">
        <v>228</v>
      </c>
      <c r="D78" s="1">
        <v>198</v>
      </c>
      <c r="E78" s="8">
        <f>Table32356789101112132343210111213610[[#This Row],[men]]/Table32356789101112132343210111213610[[#This Row],[total]]</f>
        <v>0.86842105263157898</v>
      </c>
      <c r="F78" s="1">
        <v>30</v>
      </c>
      <c r="G78" s="8">
        <f>Table32356789101112132343210111213610[[#This Row],[women]]/Table32356789101112132343210111213610[[#This Row],[total]]</f>
        <v>0.13157894736842105</v>
      </c>
      <c r="H78" s="1">
        <v>0</v>
      </c>
      <c r="I78" s="8">
        <f>Table32356789101112132343210111213610[[#This Row],[alaskan_or_native]]/Table32356789101112132343210111213610[[#This Row],[total]]</f>
        <v>0</v>
      </c>
      <c r="J78" s="1">
        <v>85</v>
      </c>
      <c r="K78" s="8">
        <f>Table32356789101112132343210111213610[[#This Row],[asian_american]]/Table32356789101112132343210111213610[[#This Row],[total]]</f>
        <v>0.37280701754385964</v>
      </c>
      <c r="L78" s="1">
        <v>9</v>
      </c>
      <c r="M78" s="8">
        <f>Table32356789101112132343210111213610[[#This Row],[african_amercian]]/Table32356789101112132343210111213610[[#This Row],[total]]</f>
        <v>3.9473684210526314E-2</v>
      </c>
      <c r="N78" s="1">
        <v>91</v>
      </c>
      <c r="O78" s="8">
        <f>Table32356789101112132343210111213610[[#This Row],[hispanic_american]]/Table32356789101112132343210111213610[[#This Row],[total]]</f>
        <v>0.39912280701754388</v>
      </c>
      <c r="P78" s="1">
        <v>0</v>
      </c>
      <c r="Q78" s="8">
        <f>Table32356789101112132343210111213610[[#This Row],[hawaiian_or_islander]]/Table32356789101112132343210111213610[[#This Row],[total]]</f>
        <v>0</v>
      </c>
      <c r="R78" s="1">
        <v>22</v>
      </c>
      <c r="S78" s="8">
        <f>Table32356789101112132343210111213610[[#This Row],[white]]/Table32356789101112132343210111213610[[#This Row],[total]]</f>
        <v>9.6491228070175433E-2</v>
      </c>
      <c r="T78" s="1">
        <v>2</v>
      </c>
      <c r="U78" s="8">
        <f>Table32356789101112132343210111213610[[#This Row],[muti_racial]]/Table32356789101112132343210111213610[[#This Row],[total]]</f>
        <v>8.771929824561403E-3</v>
      </c>
      <c r="V78" s="1">
        <v>15</v>
      </c>
      <c r="W78" s="8">
        <f>Table32356789101112132343210111213610[[#This Row],[international]]/Table32356789101112132343210111213610[[#This Row],[total]]</f>
        <v>6.5789473684210523E-2</v>
      </c>
      <c r="X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0.82017543859649122</v>
      </c>
      <c r="Y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0.44736842105263158</v>
      </c>
    </row>
    <row r="79" spans="1:25" ht="20" customHeight="1">
      <c r="A79" s="12">
        <v>171100</v>
      </c>
      <c r="B79" s="12" t="s">
        <v>10</v>
      </c>
      <c r="C79" s="12">
        <v>224</v>
      </c>
      <c r="D79" s="12">
        <v>184</v>
      </c>
      <c r="E79" s="14">
        <f>Table32356789101112132343210111213610[[#This Row],[men]]/Table32356789101112132343210111213610[[#This Row],[total]]</f>
        <v>0.8214285714285714</v>
      </c>
      <c r="F79" s="12">
        <v>40</v>
      </c>
      <c r="G79" s="14">
        <f>Table32356789101112132343210111213610[[#This Row],[women]]/Table32356789101112132343210111213610[[#This Row],[total]]</f>
        <v>0.17857142857142858</v>
      </c>
      <c r="H79" s="12">
        <v>0</v>
      </c>
      <c r="I79" s="14">
        <f>Table32356789101112132343210111213610[[#This Row],[alaskan_or_native]]/Table32356789101112132343210111213610[[#This Row],[total]]</f>
        <v>0</v>
      </c>
      <c r="J79" s="12">
        <v>25</v>
      </c>
      <c r="K79" s="14">
        <f>Table32356789101112132343210111213610[[#This Row],[asian_american]]/Table32356789101112132343210111213610[[#This Row],[total]]</f>
        <v>0.11160714285714286</v>
      </c>
      <c r="L79" s="12">
        <v>6</v>
      </c>
      <c r="M79" s="14">
        <f>Table32356789101112132343210111213610[[#This Row],[african_amercian]]/Table32356789101112132343210111213610[[#This Row],[total]]</f>
        <v>2.6785714285714284E-2</v>
      </c>
      <c r="N79" s="12">
        <v>5</v>
      </c>
      <c r="O79" s="14">
        <f>Table32356789101112132343210111213610[[#This Row],[hispanic_american]]/Table32356789101112132343210111213610[[#This Row],[total]]</f>
        <v>2.2321428571428572E-2</v>
      </c>
      <c r="P79" s="12">
        <v>0</v>
      </c>
      <c r="Q79" s="14">
        <f>Table32356789101112132343210111213610[[#This Row],[hawaiian_or_islander]]/Table32356789101112132343210111213610[[#This Row],[total]]</f>
        <v>0</v>
      </c>
      <c r="R79" s="12">
        <v>144</v>
      </c>
      <c r="S79" s="14">
        <f>Table32356789101112132343210111213610[[#This Row],[white]]/Table32356789101112132343210111213610[[#This Row],[total]]</f>
        <v>0.6428571428571429</v>
      </c>
      <c r="T79" s="12">
        <v>8</v>
      </c>
      <c r="U79" s="14">
        <f>Table32356789101112132343210111213610[[#This Row],[muti_racial]]/Table32356789101112132343210111213610[[#This Row],[total]]</f>
        <v>3.5714285714285712E-2</v>
      </c>
      <c r="V79" s="12">
        <v>34</v>
      </c>
      <c r="W79" s="14">
        <f>Table32356789101112132343210111213610[[#This Row],[international]]/Table32356789101112132343210111213610[[#This Row],[total]]</f>
        <v>0.15178571428571427</v>
      </c>
      <c r="X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0.19642857142857142</v>
      </c>
      <c r="Y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8.4821428571428575E-2</v>
      </c>
    </row>
    <row r="80" spans="1:25" ht="20" customHeight="1">
      <c r="A80" s="1">
        <v>228769</v>
      </c>
      <c r="B80" s="1" t="s">
        <v>274</v>
      </c>
      <c r="C80" s="1">
        <v>224</v>
      </c>
      <c r="D80" s="1">
        <v>185</v>
      </c>
      <c r="E80" s="8">
        <f>Table32356789101112132343210111213610[[#This Row],[men]]/Table32356789101112132343210111213610[[#This Row],[total]]</f>
        <v>0.8258928571428571</v>
      </c>
      <c r="F80" s="1">
        <v>39</v>
      </c>
      <c r="G80" s="8">
        <f>Table32356789101112132343210111213610[[#This Row],[women]]/Table32356789101112132343210111213610[[#This Row],[total]]</f>
        <v>0.17410714285714285</v>
      </c>
      <c r="H80" s="1">
        <v>0</v>
      </c>
      <c r="I80" s="8">
        <f>Table32356789101112132343210111213610[[#This Row],[alaskan_or_native]]/Table32356789101112132343210111213610[[#This Row],[total]]</f>
        <v>0</v>
      </c>
      <c r="J80" s="1">
        <v>62</v>
      </c>
      <c r="K80" s="8">
        <f>Table32356789101112132343210111213610[[#This Row],[asian_american]]/Table32356789101112132343210111213610[[#This Row],[total]]</f>
        <v>0.2767857142857143</v>
      </c>
      <c r="L80" s="1">
        <v>10</v>
      </c>
      <c r="M80" s="8">
        <f>Table32356789101112132343210111213610[[#This Row],[african_amercian]]/Table32356789101112132343210111213610[[#This Row],[total]]</f>
        <v>4.4642857142857144E-2</v>
      </c>
      <c r="N80" s="1">
        <v>35</v>
      </c>
      <c r="O80" s="8">
        <f>Table32356789101112132343210111213610[[#This Row],[hispanic_american]]/Table32356789101112132343210111213610[[#This Row],[total]]</f>
        <v>0.15625</v>
      </c>
      <c r="P80" s="1">
        <v>0</v>
      </c>
      <c r="Q80" s="8">
        <f>Table32356789101112132343210111213610[[#This Row],[hawaiian_or_islander]]/Table32356789101112132343210111213610[[#This Row],[total]]</f>
        <v>0</v>
      </c>
      <c r="R80" s="1">
        <v>59</v>
      </c>
      <c r="S80" s="8">
        <f>Table32356789101112132343210111213610[[#This Row],[white]]/Table32356789101112132343210111213610[[#This Row],[total]]</f>
        <v>0.26339285714285715</v>
      </c>
      <c r="T80" s="1">
        <v>12</v>
      </c>
      <c r="U80" s="8">
        <f>Table32356789101112132343210111213610[[#This Row],[muti_racial]]/Table32356789101112132343210111213610[[#This Row],[total]]</f>
        <v>5.3571428571428568E-2</v>
      </c>
      <c r="V80" s="1">
        <v>44</v>
      </c>
      <c r="W80" s="8">
        <f>Table32356789101112132343210111213610[[#This Row],[international]]/Table32356789101112132343210111213610[[#This Row],[total]]</f>
        <v>0.19642857142857142</v>
      </c>
      <c r="X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0.53125</v>
      </c>
      <c r="Y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0.2544642857142857</v>
      </c>
    </row>
    <row r="81" spans="1:25" ht="20" customHeight="1">
      <c r="A81" s="12">
        <v>166629</v>
      </c>
      <c r="B81" s="12" t="s">
        <v>171</v>
      </c>
      <c r="C81" s="12">
        <v>223</v>
      </c>
      <c r="D81" s="12">
        <v>202</v>
      </c>
      <c r="E81" s="14">
        <f>Table32356789101112132343210111213610[[#This Row],[men]]/Table32356789101112132343210111213610[[#This Row],[total]]</f>
        <v>0.905829596412556</v>
      </c>
      <c r="F81" s="12">
        <v>21</v>
      </c>
      <c r="G81" s="14">
        <f>Table32356789101112132343210111213610[[#This Row],[women]]/Table32356789101112132343210111213610[[#This Row],[total]]</f>
        <v>9.417040358744394E-2</v>
      </c>
      <c r="H81" s="12">
        <v>0</v>
      </c>
      <c r="I81" s="14">
        <f>Table32356789101112132343210111213610[[#This Row],[alaskan_or_native]]/Table32356789101112132343210111213610[[#This Row],[total]]</f>
        <v>0</v>
      </c>
      <c r="J81" s="12">
        <v>44</v>
      </c>
      <c r="K81" s="14">
        <f>Table32356789101112132343210111213610[[#This Row],[asian_american]]/Table32356789101112132343210111213610[[#This Row],[total]]</f>
        <v>0.19730941704035873</v>
      </c>
      <c r="L81" s="12">
        <v>0</v>
      </c>
      <c r="M81" s="14">
        <f>Table32356789101112132343210111213610[[#This Row],[african_amercian]]/Table32356789101112132343210111213610[[#This Row],[total]]</f>
        <v>0</v>
      </c>
      <c r="N81" s="12">
        <v>7</v>
      </c>
      <c r="O81" s="14">
        <f>Table32356789101112132343210111213610[[#This Row],[hispanic_american]]/Table32356789101112132343210111213610[[#This Row],[total]]</f>
        <v>3.1390134529147982E-2</v>
      </c>
      <c r="P81" s="12">
        <v>0</v>
      </c>
      <c r="Q81" s="14">
        <f>Table32356789101112132343210111213610[[#This Row],[hawaiian_or_islander]]/Table32356789101112132343210111213610[[#This Row],[total]]</f>
        <v>0</v>
      </c>
      <c r="R81" s="12">
        <v>123</v>
      </c>
      <c r="S81" s="14">
        <f>Table32356789101112132343210111213610[[#This Row],[white]]/Table32356789101112132343210111213610[[#This Row],[total]]</f>
        <v>0.55156950672645744</v>
      </c>
      <c r="T81" s="12">
        <v>7</v>
      </c>
      <c r="U81" s="14">
        <f>Table32356789101112132343210111213610[[#This Row],[muti_racial]]/Table32356789101112132343210111213610[[#This Row],[total]]</f>
        <v>3.1390134529147982E-2</v>
      </c>
      <c r="V81" s="12">
        <v>29</v>
      </c>
      <c r="W81" s="14">
        <f>Table32356789101112132343210111213610[[#This Row],[international]]/Table32356789101112132343210111213610[[#This Row],[total]]</f>
        <v>0.13004484304932734</v>
      </c>
      <c r="X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0.26008968609865468</v>
      </c>
      <c r="Y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6.2780269058295965E-2</v>
      </c>
    </row>
    <row r="82" spans="1:25" ht="20" customHeight="1">
      <c r="A82" s="1">
        <v>234030</v>
      </c>
      <c r="B82" s="1" t="s">
        <v>293</v>
      </c>
      <c r="C82" s="1">
        <v>221</v>
      </c>
      <c r="D82" s="1">
        <v>165</v>
      </c>
      <c r="E82" s="8">
        <f>Table32356789101112132343210111213610[[#This Row],[men]]/Table32356789101112132343210111213610[[#This Row],[total]]</f>
        <v>0.74660633484162897</v>
      </c>
      <c r="F82" s="1">
        <v>56</v>
      </c>
      <c r="G82" s="8">
        <f>Table32356789101112132343210111213610[[#This Row],[women]]/Table32356789101112132343210111213610[[#This Row],[total]]</f>
        <v>0.25339366515837103</v>
      </c>
      <c r="H82" s="1">
        <v>0</v>
      </c>
      <c r="I82" s="8">
        <f>Table32356789101112132343210111213610[[#This Row],[alaskan_or_native]]/Table32356789101112132343210111213610[[#This Row],[total]]</f>
        <v>0</v>
      </c>
      <c r="J82" s="1">
        <v>57</v>
      </c>
      <c r="K82" s="8">
        <f>Table32356789101112132343210111213610[[#This Row],[asian_american]]/Table32356789101112132343210111213610[[#This Row],[total]]</f>
        <v>0.25791855203619912</v>
      </c>
      <c r="L82" s="1">
        <v>31</v>
      </c>
      <c r="M82" s="8">
        <f>Table32356789101112132343210111213610[[#This Row],[african_amercian]]/Table32356789101112132343210111213610[[#This Row],[total]]</f>
        <v>0.14027149321266968</v>
      </c>
      <c r="N82" s="1">
        <v>13</v>
      </c>
      <c r="O82" s="8">
        <f>Table32356789101112132343210111213610[[#This Row],[hispanic_american]]/Table32356789101112132343210111213610[[#This Row],[total]]</f>
        <v>5.8823529411764705E-2</v>
      </c>
      <c r="P82" s="1">
        <v>1</v>
      </c>
      <c r="Q82" s="8">
        <f>Table32356789101112132343210111213610[[#This Row],[hawaiian_or_islander]]/Table32356789101112132343210111213610[[#This Row],[total]]</f>
        <v>4.5248868778280547E-3</v>
      </c>
      <c r="R82" s="1">
        <v>87</v>
      </c>
      <c r="S82" s="8">
        <f>Table32356789101112132343210111213610[[#This Row],[white]]/Table32356789101112132343210111213610[[#This Row],[total]]</f>
        <v>0.39366515837104071</v>
      </c>
      <c r="T82" s="1">
        <v>12</v>
      </c>
      <c r="U82" s="8">
        <f>Table32356789101112132343210111213610[[#This Row],[muti_racial]]/Table32356789101112132343210111213610[[#This Row],[total]]</f>
        <v>5.4298642533936653E-2</v>
      </c>
      <c r="V82" s="1">
        <v>19</v>
      </c>
      <c r="W82" s="8">
        <f>Table32356789101112132343210111213610[[#This Row],[international]]/Table32356789101112132343210111213610[[#This Row],[total]]</f>
        <v>8.5972850678733032E-2</v>
      </c>
      <c r="X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0.51583710407239824</v>
      </c>
      <c r="Y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0.25791855203619912</v>
      </c>
    </row>
    <row r="83" spans="1:25" ht="20" customHeight="1">
      <c r="A83" s="12">
        <v>190655</v>
      </c>
      <c r="B83" s="12" t="s">
        <v>1328</v>
      </c>
      <c r="C83" s="12">
        <v>220</v>
      </c>
      <c r="D83" s="12">
        <v>187</v>
      </c>
      <c r="E83" s="14">
        <f>Table32356789101112132343210111213610[[#This Row],[men]]/Table32356789101112132343210111213610[[#This Row],[total]]</f>
        <v>0.85</v>
      </c>
      <c r="F83" s="12">
        <v>33</v>
      </c>
      <c r="G83" s="14">
        <f>Table32356789101112132343210111213610[[#This Row],[women]]/Table32356789101112132343210111213610[[#This Row],[total]]</f>
        <v>0.15</v>
      </c>
      <c r="H83" s="12">
        <v>1</v>
      </c>
      <c r="I83" s="14">
        <f>Table32356789101112132343210111213610[[#This Row],[alaskan_or_native]]/Table32356789101112132343210111213610[[#This Row],[total]]</f>
        <v>4.5454545454545452E-3</v>
      </c>
      <c r="J83" s="12">
        <v>67</v>
      </c>
      <c r="K83" s="14">
        <f>Table32356789101112132343210111213610[[#This Row],[asian_american]]/Table32356789101112132343210111213610[[#This Row],[total]]</f>
        <v>0.30454545454545456</v>
      </c>
      <c r="L83" s="12">
        <v>53</v>
      </c>
      <c r="M83" s="14">
        <f>Table32356789101112132343210111213610[[#This Row],[african_amercian]]/Table32356789101112132343210111213610[[#This Row],[total]]</f>
        <v>0.24090909090909091</v>
      </c>
      <c r="N83" s="12">
        <v>53</v>
      </c>
      <c r="O83" s="14">
        <f>Table32356789101112132343210111213610[[#This Row],[hispanic_american]]/Table32356789101112132343210111213610[[#This Row],[total]]</f>
        <v>0.24090909090909091</v>
      </c>
      <c r="P83" s="12">
        <v>1</v>
      </c>
      <c r="Q83" s="14">
        <f>Table32356789101112132343210111213610[[#This Row],[hawaiian_or_islander]]/Table32356789101112132343210111213610[[#This Row],[total]]</f>
        <v>4.5454545454545452E-3</v>
      </c>
      <c r="R83" s="12">
        <v>27</v>
      </c>
      <c r="S83" s="14">
        <f>Table32356789101112132343210111213610[[#This Row],[white]]/Table32356789101112132343210111213610[[#This Row],[total]]</f>
        <v>0.12272727272727273</v>
      </c>
      <c r="T83" s="12">
        <v>4</v>
      </c>
      <c r="U83" s="14">
        <f>Table32356789101112132343210111213610[[#This Row],[muti_racial]]/Table32356789101112132343210111213610[[#This Row],[total]]</f>
        <v>1.8181818181818181E-2</v>
      </c>
      <c r="V83" s="12">
        <v>14</v>
      </c>
      <c r="W83" s="14">
        <f>Table32356789101112132343210111213610[[#This Row],[international]]/Table32356789101112132343210111213610[[#This Row],[total]]</f>
        <v>6.363636363636363E-2</v>
      </c>
      <c r="X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0.8136363636363636</v>
      </c>
      <c r="Y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0.50909090909090904</v>
      </c>
    </row>
    <row r="84" spans="1:25" ht="20" customHeight="1">
      <c r="A84" s="1">
        <v>230737</v>
      </c>
      <c r="B84" s="1" t="s">
        <v>438</v>
      </c>
      <c r="C84" s="1">
        <v>220</v>
      </c>
      <c r="D84" s="1">
        <v>189</v>
      </c>
      <c r="E84" s="8">
        <f>Table32356789101112132343210111213610[[#This Row],[men]]/Table32356789101112132343210111213610[[#This Row],[total]]</f>
        <v>0.85909090909090913</v>
      </c>
      <c r="F84" s="1">
        <v>31</v>
      </c>
      <c r="G84" s="8">
        <f>Table32356789101112132343210111213610[[#This Row],[women]]/Table32356789101112132343210111213610[[#This Row],[total]]</f>
        <v>0.1409090909090909</v>
      </c>
      <c r="H84" s="1">
        <v>1</v>
      </c>
      <c r="I84" s="8">
        <f>Table32356789101112132343210111213610[[#This Row],[alaskan_or_native]]/Table32356789101112132343210111213610[[#This Row],[total]]</f>
        <v>4.5454545454545452E-3</v>
      </c>
      <c r="J84" s="1">
        <v>1</v>
      </c>
      <c r="K84" s="8">
        <f>Table32356789101112132343210111213610[[#This Row],[asian_american]]/Table32356789101112132343210111213610[[#This Row],[total]]</f>
        <v>4.5454545454545452E-3</v>
      </c>
      <c r="L84" s="1">
        <v>2</v>
      </c>
      <c r="M84" s="8">
        <f>Table32356789101112132343210111213610[[#This Row],[african_amercian]]/Table32356789101112132343210111213610[[#This Row],[total]]</f>
        <v>9.0909090909090905E-3</v>
      </c>
      <c r="N84" s="1">
        <v>20</v>
      </c>
      <c r="O84" s="8">
        <f>Table32356789101112132343210111213610[[#This Row],[hispanic_american]]/Table32356789101112132343210111213610[[#This Row],[total]]</f>
        <v>9.0909090909090912E-2</v>
      </c>
      <c r="P84" s="1">
        <v>0</v>
      </c>
      <c r="Q84" s="8">
        <f>Table32356789101112132343210111213610[[#This Row],[hawaiian_or_islander]]/Table32356789101112132343210111213610[[#This Row],[total]]</f>
        <v>0</v>
      </c>
      <c r="R84" s="1">
        <v>173</v>
      </c>
      <c r="S84" s="8">
        <f>Table32356789101112132343210111213610[[#This Row],[white]]/Table32356789101112132343210111213610[[#This Row],[total]]</f>
        <v>0.78636363636363638</v>
      </c>
      <c r="T84" s="1">
        <v>10</v>
      </c>
      <c r="U84" s="8">
        <f>Table32356789101112132343210111213610[[#This Row],[muti_racial]]/Table32356789101112132343210111213610[[#This Row],[total]]</f>
        <v>4.5454545454545456E-2</v>
      </c>
      <c r="V84" s="1">
        <v>11</v>
      </c>
      <c r="W84" s="8">
        <f>Table32356789101112132343210111213610[[#This Row],[international]]/Table32356789101112132343210111213610[[#This Row],[total]]</f>
        <v>0.05</v>
      </c>
      <c r="X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0.15454545454545454</v>
      </c>
      <c r="Y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</v>
      </c>
    </row>
    <row r="85" spans="1:25" ht="20" customHeight="1">
      <c r="A85" s="12">
        <v>110662</v>
      </c>
      <c r="B85" s="12" t="s">
        <v>57</v>
      </c>
      <c r="C85" s="12">
        <v>213</v>
      </c>
      <c r="D85" s="12">
        <v>174</v>
      </c>
      <c r="E85" s="14">
        <f>Table32356789101112132343210111213610[[#This Row],[men]]/Table32356789101112132343210111213610[[#This Row],[total]]</f>
        <v>0.81690140845070425</v>
      </c>
      <c r="F85" s="12">
        <v>39</v>
      </c>
      <c r="G85" s="14">
        <f>Table32356789101112132343210111213610[[#This Row],[women]]/Table32356789101112132343210111213610[[#This Row],[total]]</f>
        <v>0.18309859154929578</v>
      </c>
      <c r="H85" s="12">
        <v>0</v>
      </c>
      <c r="I85" s="14">
        <f>Table32356789101112132343210111213610[[#This Row],[alaskan_or_native]]/Table32356789101112132343210111213610[[#This Row],[total]]</f>
        <v>0</v>
      </c>
      <c r="J85" s="12">
        <v>100</v>
      </c>
      <c r="K85" s="14">
        <f>Table32356789101112132343210111213610[[#This Row],[asian_american]]/Table32356789101112132343210111213610[[#This Row],[total]]</f>
        <v>0.46948356807511737</v>
      </c>
      <c r="L85" s="12">
        <v>0</v>
      </c>
      <c r="M85" s="14">
        <f>Table32356789101112132343210111213610[[#This Row],[african_amercian]]/Table32356789101112132343210111213610[[#This Row],[total]]</f>
        <v>0</v>
      </c>
      <c r="N85" s="12">
        <v>4</v>
      </c>
      <c r="O85" s="14">
        <f>Table32356789101112132343210111213610[[#This Row],[hispanic_american]]/Table32356789101112132343210111213610[[#This Row],[total]]</f>
        <v>1.8779342723004695E-2</v>
      </c>
      <c r="P85" s="12">
        <v>1</v>
      </c>
      <c r="Q85" s="14">
        <f>Table32356789101112132343210111213610[[#This Row],[hawaiian_or_islander]]/Table32356789101112132343210111213610[[#This Row],[total]]</f>
        <v>4.6948356807511738E-3</v>
      </c>
      <c r="R85" s="12">
        <v>32</v>
      </c>
      <c r="S85" s="14">
        <f>Table32356789101112132343210111213610[[#This Row],[white]]/Table32356789101112132343210111213610[[#This Row],[total]]</f>
        <v>0.15023474178403756</v>
      </c>
      <c r="T85" s="12">
        <v>11</v>
      </c>
      <c r="U85" s="14">
        <f>Table32356789101112132343210111213610[[#This Row],[muti_racial]]/Table32356789101112132343210111213610[[#This Row],[total]]</f>
        <v>5.1643192488262914E-2</v>
      </c>
      <c r="V85" s="12">
        <v>61</v>
      </c>
      <c r="W85" s="14">
        <f>Table32356789101112132343210111213610[[#This Row],[international]]/Table32356789101112132343210111213610[[#This Row],[total]]</f>
        <v>0.28638497652582162</v>
      </c>
      <c r="X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0.54460093896713613</v>
      </c>
      <c r="Y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7.5117370892018781E-2</v>
      </c>
    </row>
    <row r="86" spans="1:25" ht="20" customHeight="1">
      <c r="A86" s="1">
        <v>108232</v>
      </c>
      <c r="B86" s="1" t="s">
        <v>1287</v>
      </c>
      <c r="C86" s="1">
        <v>212</v>
      </c>
      <c r="D86" s="1">
        <v>99</v>
      </c>
      <c r="E86" s="8">
        <f>Table32356789101112132343210111213610[[#This Row],[men]]/Table32356789101112132343210111213610[[#This Row],[total]]</f>
        <v>0.46698113207547171</v>
      </c>
      <c r="F86" s="1">
        <v>113</v>
      </c>
      <c r="G86" s="8">
        <f>Table32356789101112132343210111213610[[#This Row],[women]]/Table32356789101112132343210111213610[[#This Row],[total]]</f>
        <v>0.53301886792452835</v>
      </c>
      <c r="H86" s="1">
        <v>0</v>
      </c>
      <c r="I86" s="8">
        <f>Table32356789101112132343210111213610[[#This Row],[alaskan_or_native]]/Table32356789101112132343210111213610[[#This Row],[total]]</f>
        <v>0</v>
      </c>
      <c r="J86" s="1">
        <v>36</v>
      </c>
      <c r="K86" s="8">
        <f>Table32356789101112132343210111213610[[#This Row],[asian_american]]/Table32356789101112132343210111213610[[#This Row],[total]]</f>
        <v>0.16981132075471697</v>
      </c>
      <c r="L86" s="1">
        <v>2</v>
      </c>
      <c r="M86" s="8">
        <f>Table32356789101112132343210111213610[[#This Row],[african_amercian]]/Table32356789101112132343210111213610[[#This Row],[total]]</f>
        <v>9.433962264150943E-3</v>
      </c>
      <c r="N86" s="1">
        <v>19</v>
      </c>
      <c r="O86" s="8">
        <f>Table32356789101112132343210111213610[[#This Row],[hispanic_american]]/Table32356789101112132343210111213610[[#This Row],[total]]</f>
        <v>8.9622641509433956E-2</v>
      </c>
      <c r="P86" s="1">
        <v>0</v>
      </c>
      <c r="Q86" s="8">
        <f>Table32356789101112132343210111213610[[#This Row],[hawaiian_or_islander]]/Table32356789101112132343210111213610[[#This Row],[total]]</f>
        <v>0</v>
      </c>
      <c r="R86" s="1">
        <v>34</v>
      </c>
      <c r="S86" s="8">
        <f>Table32356789101112132343210111213610[[#This Row],[white]]/Table32356789101112132343210111213610[[#This Row],[total]]</f>
        <v>0.16037735849056603</v>
      </c>
      <c r="T86" s="1">
        <v>3</v>
      </c>
      <c r="U86" s="8">
        <f>Table32356789101112132343210111213610[[#This Row],[muti_racial]]/Table32356789101112132343210111213610[[#This Row],[total]]</f>
        <v>1.4150943396226415E-2</v>
      </c>
      <c r="V86" s="1">
        <v>90</v>
      </c>
      <c r="W86" s="8">
        <f>Table32356789101112132343210111213610[[#This Row],[international]]/Table32356789101112132343210111213610[[#This Row],[total]]</f>
        <v>0.42452830188679247</v>
      </c>
      <c r="X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0.28301886792452829</v>
      </c>
      <c r="Y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0.11320754716981132</v>
      </c>
    </row>
    <row r="87" spans="1:25" ht="20" customHeight="1">
      <c r="A87" s="12">
        <v>142522</v>
      </c>
      <c r="B87" s="12" t="s">
        <v>317</v>
      </c>
      <c r="C87" s="12">
        <v>208</v>
      </c>
      <c r="D87" s="12">
        <v>161</v>
      </c>
      <c r="E87" s="14">
        <f>Table32356789101112132343210111213610[[#This Row],[men]]/Table32356789101112132343210111213610[[#This Row],[total]]</f>
        <v>0.77403846153846156</v>
      </c>
      <c r="F87" s="12">
        <v>47</v>
      </c>
      <c r="G87" s="14">
        <f>Table32356789101112132343210111213610[[#This Row],[women]]/Table32356789101112132343210111213610[[#This Row],[total]]</f>
        <v>0.22596153846153846</v>
      </c>
      <c r="H87" s="12">
        <v>0</v>
      </c>
      <c r="I87" s="14">
        <f>Table32356789101112132343210111213610[[#This Row],[alaskan_or_native]]/Table32356789101112132343210111213610[[#This Row],[total]]</f>
        <v>0</v>
      </c>
      <c r="J87" s="12">
        <v>1</v>
      </c>
      <c r="K87" s="14">
        <f>Table32356789101112132343210111213610[[#This Row],[asian_american]]/Table32356789101112132343210111213610[[#This Row],[total]]</f>
        <v>4.807692307692308E-3</v>
      </c>
      <c r="L87" s="12">
        <v>0</v>
      </c>
      <c r="M87" s="14">
        <f>Table32356789101112132343210111213610[[#This Row],[african_amercian]]/Table32356789101112132343210111213610[[#This Row],[total]]</f>
        <v>0</v>
      </c>
      <c r="N87" s="12">
        <v>5</v>
      </c>
      <c r="O87" s="14">
        <f>Table32356789101112132343210111213610[[#This Row],[hispanic_american]]/Table32356789101112132343210111213610[[#This Row],[total]]</f>
        <v>2.403846153846154E-2</v>
      </c>
      <c r="P87" s="12">
        <v>2</v>
      </c>
      <c r="Q87" s="14">
        <f>Table32356789101112132343210111213610[[#This Row],[hawaiian_or_islander]]/Table32356789101112132343210111213610[[#This Row],[total]]</f>
        <v>9.6153846153846159E-3</v>
      </c>
      <c r="R87" s="12">
        <v>151</v>
      </c>
      <c r="S87" s="14">
        <f>Table32356789101112132343210111213610[[#This Row],[white]]/Table32356789101112132343210111213610[[#This Row],[total]]</f>
        <v>0.72596153846153844</v>
      </c>
      <c r="T87" s="12">
        <v>9</v>
      </c>
      <c r="U87" s="14">
        <f>Table32356789101112132343210111213610[[#This Row],[muti_racial]]/Table32356789101112132343210111213610[[#This Row],[total]]</f>
        <v>4.3269230769230768E-2</v>
      </c>
      <c r="V87" s="12">
        <v>24</v>
      </c>
      <c r="W87" s="14">
        <f>Table32356789101112132343210111213610[[#This Row],[international]]/Table32356789101112132343210111213610[[#This Row],[total]]</f>
        <v>0.11538461538461539</v>
      </c>
      <c r="X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8.1730769230769232E-2</v>
      </c>
      <c r="Y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7.6923076923076927E-2</v>
      </c>
    </row>
    <row r="88" spans="1:25" ht="20" customHeight="1">
      <c r="A88" s="1">
        <v>203517</v>
      </c>
      <c r="B88" s="1" t="s">
        <v>484</v>
      </c>
      <c r="C88" s="1">
        <v>208</v>
      </c>
      <c r="D88" s="1">
        <v>175</v>
      </c>
      <c r="E88" s="8">
        <f>Table32356789101112132343210111213610[[#This Row],[men]]/Table32356789101112132343210111213610[[#This Row],[total]]</f>
        <v>0.84134615384615385</v>
      </c>
      <c r="F88" s="1">
        <v>33</v>
      </c>
      <c r="G88" s="8">
        <f>Table32356789101112132343210111213610[[#This Row],[women]]/Table32356789101112132343210111213610[[#This Row],[total]]</f>
        <v>0.15865384615384615</v>
      </c>
      <c r="H88" s="1">
        <v>1</v>
      </c>
      <c r="I88" s="8">
        <f>Table32356789101112132343210111213610[[#This Row],[alaskan_or_native]]/Table32356789101112132343210111213610[[#This Row],[total]]</f>
        <v>4.807692307692308E-3</v>
      </c>
      <c r="J88" s="1">
        <v>6</v>
      </c>
      <c r="K88" s="8">
        <f>Table32356789101112132343210111213610[[#This Row],[asian_american]]/Table32356789101112132343210111213610[[#This Row],[total]]</f>
        <v>2.8846153846153848E-2</v>
      </c>
      <c r="L88" s="1">
        <v>10</v>
      </c>
      <c r="M88" s="8">
        <f>Table32356789101112132343210111213610[[#This Row],[african_amercian]]/Table32356789101112132343210111213610[[#This Row],[total]]</f>
        <v>4.807692307692308E-2</v>
      </c>
      <c r="N88" s="1">
        <v>4</v>
      </c>
      <c r="O88" s="8">
        <f>Table32356789101112132343210111213610[[#This Row],[hispanic_american]]/Table32356789101112132343210111213610[[#This Row],[total]]</f>
        <v>1.9230769230769232E-2</v>
      </c>
      <c r="P88" s="1">
        <v>0</v>
      </c>
      <c r="Q88" s="8">
        <f>Table32356789101112132343210111213610[[#This Row],[hawaiian_or_islander]]/Table32356789101112132343210111213610[[#This Row],[total]]</f>
        <v>0</v>
      </c>
      <c r="R88" s="1">
        <v>149</v>
      </c>
      <c r="S88" s="8">
        <f>Table32356789101112132343210111213610[[#This Row],[white]]/Table32356789101112132343210111213610[[#This Row],[total]]</f>
        <v>0.71634615384615385</v>
      </c>
      <c r="T88" s="1">
        <v>7</v>
      </c>
      <c r="U88" s="8">
        <f>Table32356789101112132343210111213610[[#This Row],[muti_racial]]/Table32356789101112132343210111213610[[#This Row],[total]]</f>
        <v>3.3653846153846152E-2</v>
      </c>
      <c r="V88" s="1">
        <v>27</v>
      </c>
      <c r="W88" s="8">
        <f>Table32356789101112132343210111213610[[#This Row],[international]]/Table32356789101112132343210111213610[[#This Row],[total]]</f>
        <v>0.12980769230769232</v>
      </c>
      <c r="X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0.13461538461538461</v>
      </c>
      <c r="Y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0.10576923076923077</v>
      </c>
    </row>
    <row r="89" spans="1:25" ht="20" customHeight="1">
      <c r="A89" s="12">
        <v>110529</v>
      </c>
      <c r="B89" s="12" t="s">
        <v>89</v>
      </c>
      <c r="C89" s="12">
        <v>207</v>
      </c>
      <c r="D89" s="12">
        <v>182</v>
      </c>
      <c r="E89" s="14">
        <f>Table32356789101112132343210111213610[[#This Row],[men]]/Table32356789101112132343210111213610[[#This Row],[total]]</f>
        <v>0.87922705314009664</v>
      </c>
      <c r="F89" s="12">
        <v>25</v>
      </c>
      <c r="G89" s="14">
        <f>Table32356789101112132343210111213610[[#This Row],[women]]/Table32356789101112132343210111213610[[#This Row],[total]]</f>
        <v>0.12077294685990338</v>
      </c>
      <c r="H89" s="12">
        <v>0</v>
      </c>
      <c r="I89" s="14">
        <f>Table32356789101112132343210111213610[[#This Row],[alaskan_or_native]]/Table32356789101112132343210111213610[[#This Row],[total]]</f>
        <v>0</v>
      </c>
      <c r="J89" s="12">
        <v>90</v>
      </c>
      <c r="K89" s="14">
        <f>Table32356789101112132343210111213610[[#This Row],[asian_american]]/Table32356789101112132343210111213610[[#This Row],[total]]</f>
        <v>0.43478260869565216</v>
      </c>
      <c r="L89" s="12">
        <v>6</v>
      </c>
      <c r="M89" s="14">
        <f>Table32356789101112132343210111213610[[#This Row],[african_amercian]]/Table32356789101112132343210111213610[[#This Row],[total]]</f>
        <v>2.8985507246376812E-2</v>
      </c>
      <c r="N89" s="12">
        <v>35</v>
      </c>
      <c r="O89" s="14">
        <f>Table32356789101112132343210111213610[[#This Row],[hispanic_american]]/Table32356789101112132343210111213610[[#This Row],[total]]</f>
        <v>0.16908212560386474</v>
      </c>
      <c r="P89" s="12">
        <v>1</v>
      </c>
      <c r="Q89" s="14">
        <f>Table32356789101112132343210111213610[[#This Row],[hawaiian_or_islander]]/Table32356789101112132343210111213610[[#This Row],[total]]</f>
        <v>4.830917874396135E-3</v>
      </c>
      <c r="R89" s="12">
        <v>41</v>
      </c>
      <c r="S89" s="14">
        <f>Table32356789101112132343210111213610[[#This Row],[white]]/Table32356789101112132343210111213610[[#This Row],[total]]</f>
        <v>0.19806763285024154</v>
      </c>
      <c r="T89" s="12">
        <v>13</v>
      </c>
      <c r="U89" s="14">
        <f>Table32356789101112132343210111213610[[#This Row],[muti_racial]]/Table32356789101112132343210111213610[[#This Row],[total]]</f>
        <v>6.280193236714976E-2</v>
      </c>
      <c r="V89" s="12">
        <v>10</v>
      </c>
      <c r="W89" s="14">
        <f>Table32356789101112132343210111213610[[#This Row],[international]]/Table32356789101112132343210111213610[[#This Row],[total]]</f>
        <v>4.8309178743961352E-2</v>
      </c>
      <c r="X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0.70048309178743962</v>
      </c>
      <c r="Y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0.26570048309178745</v>
      </c>
    </row>
    <row r="90" spans="1:25" ht="20" customHeight="1">
      <c r="A90" s="1">
        <v>122755</v>
      </c>
      <c r="B90" s="1" t="s">
        <v>101</v>
      </c>
      <c r="C90" s="1">
        <v>204</v>
      </c>
      <c r="D90" s="1">
        <v>171</v>
      </c>
      <c r="E90" s="8">
        <f>Table32356789101112132343210111213610[[#This Row],[men]]/Table32356789101112132343210111213610[[#This Row],[total]]</f>
        <v>0.83823529411764708</v>
      </c>
      <c r="F90" s="1">
        <v>33</v>
      </c>
      <c r="G90" s="8">
        <f>Table32356789101112132343210111213610[[#This Row],[women]]/Table32356789101112132343210111213610[[#This Row],[total]]</f>
        <v>0.16176470588235295</v>
      </c>
      <c r="H90" s="1">
        <v>0</v>
      </c>
      <c r="I90" s="8">
        <f>Table32356789101112132343210111213610[[#This Row],[alaskan_or_native]]/Table32356789101112132343210111213610[[#This Row],[total]]</f>
        <v>0</v>
      </c>
      <c r="J90" s="1">
        <v>122</v>
      </c>
      <c r="K90" s="8">
        <f>Table32356789101112132343210111213610[[#This Row],[asian_american]]/Table32356789101112132343210111213610[[#This Row],[total]]</f>
        <v>0.59803921568627449</v>
      </c>
      <c r="L90" s="1">
        <v>1</v>
      </c>
      <c r="M90" s="8">
        <f>Table32356789101112132343210111213610[[#This Row],[african_amercian]]/Table32356789101112132343210111213610[[#This Row],[total]]</f>
        <v>4.9019607843137254E-3</v>
      </c>
      <c r="N90" s="1">
        <v>15</v>
      </c>
      <c r="O90" s="8">
        <f>Table32356789101112132343210111213610[[#This Row],[hispanic_american]]/Table32356789101112132343210111213610[[#This Row],[total]]</f>
        <v>7.3529411764705885E-2</v>
      </c>
      <c r="P90" s="1">
        <v>0</v>
      </c>
      <c r="Q90" s="8">
        <f>Table32356789101112132343210111213610[[#This Row],[hawaiian_or_islander]]/Table32356789101112132343210111213610[[#This Row],[total]]</f>
        <v>0</v>
      </c>
      <c r="R90" s="1">
        <v>26</v>
      </c>
      <c r="S90" s="8">
        <f>Table32356789101112132343210111213610[[#This Row],[white]]/Table32356789101112132343210111213610[[#This Row],[total]]</f>
        <v>0.12745098039215685</v>
      </c>
      <c r="T90" s="1">
        <v>4</v>
      </c>
      <c r="U90" s="8">
        <f>Table32356789101112132343210111213610[[#This Row],[muti_racial]]/Table32356789101112132343210111213610[[#This Row],[total]]</f>
        <v>1.9607843137254902E-2</v>
      </c>
      <c r="V90" s="1">
        <v>26</v>
      </c>
      <c r="W90" s="8">
        <f>Table32356789101112132343210111213610[[#This Row],[international]]/Table32356789101112132343210111213610[[#This Row],[total]]</f>
        <v>0.12745098039215685</v>
      </c>
      <c r="X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0.69607843137254899</v>
      </c>
      <c r="Y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9.8039215686274508E-2</v>
      </c>
    </row>
    <row r="91" spans="1:25" ht="20" customHeight="1">
      <c r="A91" s="12">
        <v>199193</v>
      </c>
      <c r="B91" s="12" t="s">
        <v>19</v>
      </c>
      <c r="C91" s="12">
        <v>200</v>
      </c>
      <c r="D91" s="12">
        <v>173</v>
      </c>
      <c r="E91" s="14">
        <f>Table32356789101112132343210111213610[[#This Row],[men]]/Table32356789101112132343210111213610[[#This Row],[total]]</f>
        <v>0.86499999999999999</v>
      </c>
      <c r="F91" s="12">
        <v>27</v>
      </c>
      <c r="G91" s="14">
        <f>Table32356789101112132343210111213610[[#This Row],[women]]/Table32356789101112132343210111213610[[#This Row],[total]]</f>
        <v>0.13500000000000001</v>
      </c>
      <c r="H91" s="12">
        <v>0</v>
      </c>
      <c r="I91" s="14">
        <f>Table32356789101112132343210111213610[[#This Row],[alaskan_or_native]]/Table32356789101112132343210111213610[[#This Row],[total]]</f>
        <v>0</v>
      </c>
      <c r="J91" s="12">
        <v>34</v>
      </c>
      <c r="K91" s="14">
        <f>Table32356789101112132343210111213610[[#This Row],[asian_american]]/Table32356789101112132343210111213610[[#This Row],[total]]</f>
        <v>0.17</v>
      </c>
      <c r="L91" s="12">
        <v>3</v>
      </c>
      <c r="M91" s="14">
        <f>Table32356789101112132343210111213610[[#This Row],[african_amercian]]/Table32356789101112132343210111213610[[#This Row],[total]]</f>
        <v>1.4999999999999999E-2</v>
      </c>
      <c r="N91" s="12">
        <v>7</v>
      </c>
      <c r="O91" s="14">
        <f>Table32356789101112132343210111213610[[#This Row],[hispanic_american]]/Table32356789101112132343210111213610[[#This Row],[total]]</f>
        <v>3.5000000000000003E-2</v>
      </c>
      <c r="P91" s="12">
        <v>0</v>
      </c>
      <c r="Q91" s="14">
        <f>Table32356789101112132343210111213610[[#This Row],[hawaiian_or_islander]]/Table32356789101112132343210111213610[[#This Row],[total]]</f>
        <v>0</v>
      </c>
      <c r="R91" s="12">
        <v>124</v>
      </c>
      <c r="S91" s="14">
        <f>Table32356789101112132343210111213610[[#This Row],[white]]/Table32356789101112132343210111213610[[#This Row],[total]]</f>
        <v>0.62</v>
      </c>
      <c r="T91" s="12">
        <v>10</v>
      </c>
      <c r="U91" s="14">
        <f>Table32356789101112132343210111213610[[#This Row],[muti_racial]]/Table32356789101112132343210111213610[[#This Row],[total]]</f>
        <v>0.05</v>
      </c>
      <c r="V91" s="12">
        <v>10</v>
      </c>
      <c r="W91" s="14">
        <f>Table32356789101112132343210111213610[[#This Row],[international]]/Table32356789101112132343210111213610[[#This Row],[total]]</f>
        <v>0.05</v>
      </c>
      <c r="X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</v>
      </c>
      <c r="Y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92" spans="1:25" ht="20" customHeight="1">
      <c r="A92" s="1">
        <v>233684</v>
      </c>
      <c r="B92" s="1" t="s">
        <v>1133</v>
      </c>
      <c r="C92" s="1">
        <v>200</v>
      </c>
      <c r="D92" s="1">
        <v>165</v>
      </c>
      <c r="E92" s="8">
        <f>Table32356789101112132343210111213610[[#This Row],[men]]/Table32356789101112132343210111213610[[#This Row],[total]]</f>
        <v>0.82499999999999996</v>
      </c>
      <c r="F92" s="1">
        <v>35</v>
      </c>
      <c r="G92" s="8">
        <f>Table32356789101112132343210111213610[[#This Row],[women]]/Table32356789101112132343210111213610[[#This Row],[total]]</f>
        <v>0.17499999999999999</v>
      </c>
      <c r="H92" s="1">
        <v>1</v>
      </c>
      <c r="I92" s="8">
        <f>Table32356789101112132343210111213610[[#This Row],[alaskan_or_native]]/Table32356789101112132343210111213610[[#This Row],[total]]</f>
        <v>5.0000000000000001E-3</v>
      </c>
      <c r="J92" s="1">
        <v>26</v>
      </c>
      <c r="K92" s="8">
        <f>Table32356789101112132343210111213610[[#This Row],[asian_american]]/Table32356789101112132343210111213610[[#This Row],[total]]</f>
        <v>0.13</v>
      </c>
      <c r="L92" s="1">
        <v>54</v>
      </c>
      <c r="M92" s="8">
        <f>Table32356789101112132343210111213610[[#This Row],[african_amercian]]/Table32356789101112132343210111213610[[#This Row],[total]]</f>
        <v>0.27</v>
      </c>
      <c r="N92" s="1">
        <v>18</v>
      </c>
      <c r="O92" s="8">
        <f>Table32356789101112132343210111213610[[#This Row],[hispanic_american]]/Table32356789101112132343210111213610[[#This Row],[total]]</f>
        <v>0.09</v>
      </c>
      <c r="P92" s="1">
        <v>1</v>
      </c>
      <c r="Q92" s="8">
        <f>Table32356789101112132343210111213610[[#This Row],[hawaiian_or_islander]]/Table32356789101112132343210111213610[[#This Row],[total]]</f>
        <v>5.0000000000000001E-3</v>
      </c>
      <c r="R92" s="1">
        <v>81</v>
      </c>
      <c r="S92" s="8">
        <f>Table32356789101112132343210111213610[[#This Row],[white]]/Table32356789101112132343210111213610[[#This Row],[total]]</f>
        <v>0.40500000000000003</v>
      </c>
      <c r="T92" s="1">
        <v>7</v>
      </c>
      <c r="U92" s="8">
        <f>Table32356789101112132343210111213610[[#This Row],[muti_racial]]/Table32356789101112132343210111213610[[#This Row],[total]]</f>
        <v>3.5000000000000003E-2</v>
      </c>
      <c r="V92" s="1">
        <v>6</v>
      </c>
      <c r="W92" s="8">
        <f>Table32356789101112132343210111213610[[#This Row],[international]]/Table32356789101112132343210111213610[[#This Row],[total]]</f>
        <v>0.03</v>
      </c>
      <c r="X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0.53500000000000003</v>
      </c>
      <c r="Y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0.40500000000000003</v>
      </c>
    </row>
    <row r="93" spans="1:25" ht="20" customHeight="1">
      <c r="A93" s="12">
        <v>110565</v>
      </c>
      <c r="B93" s="12" t="s">
        <v>379</v>
      </c>
      <c r="C93" s="12">
        <v>193</v>
      </c>
      <c r="D93" s="12">
        <v>167</v>
      </c>
      <c r="E93" s="14">
        <f>Table32356789101112132343210111213610[[#This Row],[men]]/Table32356789101112132343210111213610[[#This Row],[total]]</f>
        <v>0.86528497409326421</v>
      </c>
      <c r="F93" s="12">
        <v>26</v>
      </c>
      <c r="G93" s="14">
        <f>Table32356789101112132343210111213610[[#This Row],[women]]/Table32356789101112132343210111213610[[#This Row],[total]]</f>
        <v>0.13471502590673576</v>
      </c>
      <c r="H93" s="12">
        <v>0</v>
      </c>
      <c r="I93" s="14">
        <f>Table32356789101112132343210111213610[[#This Row],[alaskan_or_native]]/Table32356789101112132343210111213610[[#This Row],[total]]</f>
        <v>0</v>
      </c>
      <c r="J93" s="12">
        <v>72</v>
      </c>
      <c r="K93" s="14">
        <f>Table32356789101112132343210111213610[[#This Row],[asian_american]]/Table32356789101112132343210111213610[[#This Row],[total]]</f>
        <v>0.37305699481865284</v>
      </c>
      <c r="L93" s="12">
        <v>3</v>
      </c>
      <c r="M93" s="14">
        <f>Table32356789101112132343210111213610[[#This Row],[african_amercian]]/Table32356789101112132343210111213610[[#This Row],[total]]</f>
        <v>1.5544041450777202E-2</v>
      </c>
      <c r="N93" s="12">
        <v>39</v>
      </c>
      <c r="O93" s="14">
        <f>Table32356789101112132343210111213610[[#This Row],[hispanic_american]]/Table32356789101112132343210111213610[[#This Row],[total]]</f>
        <v>0.20207253886010362</v>
      </c>
      <c r="P93" s="12">
        <v>0</v>
      </c>
      <c r="Q93" s="14">
        <f>Table32356789101112132343210111213610[[#This Row],[hawaiian_or_islander]]/Table32356789101112132343210111213610[[#This Row],[total]]</f>
        <v>0</v>
      </c>
      <c r="R93" s="12">
        <v>51</v>
      </c>
      <c r="S93" s="14">
        <f>Table32356789101112132343210111213610[[#This Row],[white]]/Table32356789101112132343210111213610[[#This Row],[total]]</f>
        <v>0.26424870466321243</v>
      </c>
      <c r="T93" s="12">
        <v>8</v>
      </c>
      <c r="U93" s="14">
        <f>Table32356789101112132343210111213610[[#This Row],[muti_racial]]/Table32356789101112132343210111213610[[#This Row],[total]]</f>
        <v>4.145077720207254E-2</v>
      </c>
      <c r="V93" s="12">
        <v>6</v>
      </c>
      <c r="W93" s="14">
        <f>Table32356789101112132343210111213610[[#This Row],[international]]/Table32356789101112132343210111213610[[#This Row],[total]]</f>
        <v>3.1088082901554404E-2</v>
      </c>
      <c r="X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0.63212435233160624</v>
      </c>
      <c r="Y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0.25906735751295334</v>
      </c>
    </row>
    <row r="94" spans="1:25" ht="20" customHeight="1">
      <c r="A94" s="1">
        <v>139931</v>
      </c>
      <c r="B94" s="1" t="s">
        <v>126</v>
      </c>
      <c r="C94" s="1">
        <v>191</v>
      </c>
      <c r="D94" s="1">
        <v>165</v>
      </c>
      <c r="E94" s="8">
        <f>Table32356789101112132343210111213610[[#This Row],[men]]/Table32356789101112132343210111213610[[#This Row],[total]]</f>
        <v>0.86387434554973819</v>
      </c>
      <c r="F94" s="1">
        <v>26</v>
      </c>
      <c r="G94" s="8">
        <f>Table32356789101112132343210111213610[[#This Row],[women]]/Table32356789101112132343210111213610[[#This Row],[total]]</f>
        <v>0.13612565445026178</v>
      </c>
      <c r="H94" s="1">
        <v>0</v>
      </c>
      <c r="I94" s="8">
        <f>Table32356789101112132343210111213610[[#This Row],[alaskan_or_native]]/Table32356789101112132343210111213610[[#This Row],[total]]</f>
        <v>0</v>
      </c>
      <c r="J94" s="1">
        <v>17</v>
      </c>
      <c r="K94" s="8">
        <f>Table32356789101112132343210111213610[[#This Row],[asian_american]]/Table32356789101112132343210111213610[[#This Row],[total]]</f>
        <v>8.9005235602094238E-2</v>
      </c>
      <c r="L94" s="1">
        <v>45</v>
      </c>
      <c r="M94" s="8">
        <f>Table32356789101112132343210111213610[[#This Row],[african_amercian]]/Table32356789101112132343210111213610[[#This Row],[total]]</f>
        <v>0.2356020942408377</v>
      </c>
      <c r="N94" s="1">
        <v>9</v>
      </c>
      <c r="O94" s="8">
        <f>Table32356789101112132343210111213610[[#This Row],[hispanic_american]]/Table32356789101112132343210111213610[[#This Row],[total]]</f>
        <v>4.712041884816754E-2</v>
      </c>
      <c r="P94" s="1">
        <v>1</v>
      </c>
      <c r="Q94" s="8">
        <f>Table32356789101112132343210111213610[[#This Row],[hawaiian_or_islander]]/Table32356789101112132343210111213610[[#This Row],[total]]</f>
        <v>5.235602094240838E-3</v>
      </c>
      <c r="R94" s="1">
        <v>104</v>
      </c>
      <c r="S94" s="8">
        <f>Table32356789101112132343210111213610[[#This Row],[white]]/Table32356789101112132343210111213610[[#This Row],[total]]</f>
        <v>0.54450261780104714</v>
      </c>
      <c r="T94" s="1">
        <v>12</v>
      </c>
      <c r="U94" s="8">
        <f>Table32356789101112132343210111213610[[#This Row],[muti_racial]]/Table32356789101112132343210111213610[[#This Row],[total]]</f>
        <v>6.2827225130890049E-2</v>
      </c>
      <c r="V94" s="1">
        <v>2</v>
      </c>
      <c r="W94" s="8">
        <f>Table32356789101112132343210111213610[[#This Row],[international]]/Table32356789101112132343210111213610[[#This Row],[total]]</f>
        <v>1.0471204188481676E-2</v>
      </c>
      <c r="X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0.43979057591623039</v>
      </c>
      <c r="Y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0.35078534031413611</v>
      </c>
    </row>
    <row r="95" spans="1:25" ht="20" customHeight="1">
      <c r="A95" s="12">
        <v>377555</v>
      </c>
      <c r="B95" s="12" t="s">
        <v>448</v>
      </c>
      <c r="C95" s="12">
        <v>191</v>
      </c>
      <c r="D95" s="12">
        <v>142</v>
      </c>
      <c r="E95" s="14">
        <f>Table32356789101112132343210111213610[[#This Row],[men]]/Table32356789101112132343210111213610[[#This Row],[total]]</f>
        <v>0.74345549738219896</v>
      </c>
      <c r="F95" s="12">
        <v>49</v>
      </c>
      <c r="G95" s="14">
        <f>Table32356789101112132343210111213610[[#This Row],[women]]/Table32356789101112132343210111213610[[#This Row],[total]]</f>
        <v>0.25654450261780104</v>
      </c>
      <c r="H95" s="12">
        <v>0</v>
      </c>
      <c r="I95" s="14">
        <f>Table32356789101112132343210111213610[[#This Row],[alaskan_or_native]]/Table32356789101112132343210111213610[[#This Row],[total]]</f>
        <v>0</v>
      </c>
      <c r="J95" s="12">
        <v>40</v>
      </c>
      <c r="K95" s="14">
        <f>Table32356789101112132343210111213610[[#This Row],[asian_american]]/Table32356789101112132343210111213610[[#This Row],[total]]</f>
        <v>0.20942408376963351</v>
      </c>
      <c r="L95" s="12">
        <v>3</v>
      </c>
      <c r="M95" s="14">
        <f>Table32356789101112132343210111213610[[#This Row],[african_amercian]]/Table32356789101112132343210111213610[[#This Row],[total]]</f>
        <v>1.5706806282722512E-2</v>
      </c>
      <c r="N95" s="12">
        <v>8</v>
      </c>
      <c r="O95" s="14">
        <f>Table32356789101112132343210111213610[[#This Row],[hispanic_american]]/Table32356789101112132343210111213610[[#This Row],[total]]</f>
        <v>4.1884816753926704E-2</v>
      </c>
      <c r="P95" s="12">
        <v>2</v>
      </c>
      <c r="Q95" s="14">
        <f>Table32356789101112132343210111213610[[#This Row],[hawaiian_or_islander]]/Table32356789101112132343210111213610[[#This Row],[total]]</f>
        <v>1.0471204188481676E-2</v>
      </c>
      <c r="R95" s="12">
        <v>103</v>
      </c>
      <c r="S95" s="14">
        <f>Table32356789101112132343210111213610[[#This Row],[white]]/Table32356789101112132343210111213610[[#This Row],[total]]</f>
        <v>0.53926701570680624</v>
      </c>
      <c r="T95" s="12">
        <v>12</v>
      </c>
      <c r="U95" s="14">
        <f>Table32356789101112132343210111213610[[#This Row],[muti_racial]]/Table32356789101112132343210111213610[[#This Row],[total]]</f>
        <v>6.2827225130890049E-2</v>
      </c>
      <c r="V95" s="12">
        <v>20</v>
      </c>
      <c r="W95" s="14">
        <f>Table32356789101112132343210111213610[[#This Row],[international]]/Table32356789101112132343210111213610[[#This Row],[total]]</f>
        <v>0.10471204188481675</v>
      </c>
      <c r="X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0.34031413612565448</v>
      </c>
      <c r="Y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0.13089005235602094</v>
      </c>
    </row>
    <row r="96" spans="1:25" ht="20" customHeight="1">
      <c r="A96" s="1">
        <v>139959</v>
      </c>
      <c r="B96" s="1" t="s">
        <v>127</v>
      </c>
      <c r="C96" s="1">
        <v>187</v>
      </c>
      <c r="D96" s="1">
        <v>143</v>
      </c>
      <c r="E96" s="8">
        <f>Table32356789101112132343210111213610[[#This Row],[men]]/Table32356789101112132343210111213610[[#This Row],[total]]</f>
        <v>0.76470588235294112</v>
      </c>
      <c r="F96" s="1">
        <v>44</v>
      </c>
      <c r="G96" s="8">
        <f>Table32356789101112132343210111213610[[#This Row],[women]]/Table32356789101112132343210111213610[[#This Row],[total]]</f>
        <v>0.23529411764705882</v>
      </c>
      <c r="H96" s="1">
        <v>0</v>
      </c>
      <c r="I96" s="8">
        <f>Table32356789101112132343210111213610[[#This Row],[alaskan_or_native]]/Table32356789101112132343210111213610[[#This Row],[total]]</f>
        <v>0</v>
      </c>
      <c r="J96" s="1">
        <v>53</v>
      </c>
      <c r="K96" s="8">
        <f>Table32356789101112132343210111213610[[#This Row],[asian_american]]/Table32356789101112132343210111213610[[#This Row],[total]]</f>
        <v>0.28342245989304815</v>
      </c>
      <c r="L96" s="1">
        <v>15</v>
      </c>
      <c r="M96" s="8">
        <f>Table32356789101112132343210111213610[[#This Row],[african_amercian]]/Table32356789101112132343210111213610[[#This Row],[total]]</f>
        <v>8.0213903743315509E-2</v>
      </c>
      <c r="N96" s="1">
        <v>9</v>
      </c>
      <c r="O96" s="8">
        <f>Table32356789101112132343210111213610[[#This Row],[hispanic_american]]/Table32356789101112132343210111213610[[#This Row],[total]]</f>
        <v>4.8128342245989303E-2</v>
      </c>
      <c r="P96" s="1">
        <v>0</v>
      </c>
      <c r="Q96" s="8">
        <f>Table32356789101112132343210111213610[[#This Row],[hawaiian_or_islander]]/Table32356789101112132343210111213610[[#This Row],[total]]</f>
        <v>0</v>
      </c>
      <c r="R96" s="1">
        <v>97</v>
      </c>
      <c r="S96" s="8">
        <f>Table32356789101112132343210111213610[[#This Row],[white]]/Table32356789101112132343210111213610[[#This Row],[total]]</f>
        <v>0.51871657754010692</v>
      </c>
      <c r="T96" s="1">
        <v>6</v>
      </c>
      <c r="U96" s="8">
        <f>Table32356789101112132343210111213610[[#This Row],[muti_racial]]/Table32356789101112132343210111213610[[#This Row],[total]]</f>
        <v>3.2085561497326207E-2</v>
      </c>
      <c r="V96" s="1">
        <v>5</v>
      </c>
      <c r="W96" s="8">
        <f>Table32356789101112132343210111213610[[#This Row],[international]]/Table32356789101112132343210111213610[[#This Row],[total]]</f>
        <v>2.6737967914438502E-2</v>
      </c>
      <c r="X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0.44385026737967914</v>
      </c>
      <c r="Y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0.16042780748663102</v>
      </c>
    </row>
    <row r="97" spans="1:25" ht="20" customHeight="1">
      <c r="A97" s="12">
        <v>157447</v>
      </c>
      <c r="B97" s="12" t="s">
        <v>904</v>
      </c>
      <c r="C97" s="12">
        <v>187</v>
      </c>
      <c r="D97" s="12">
        <v>146</v>
      </c>
      <c r="E97" s="14">
        <f>Table32356789101112132343210111213610[[#This Row],[men]]/Table32356789101112132343210111213610[[#This Row],[total]]</f>
        <v>0.78074866310160429</v>
      </c>
      <c r="F97" s="12">
        <v>41</v>
      </c>
      <c r="G97" s="14">
        <f>Table32356789101112132343210111213610[[#This Row],[women]]/Table32356789101112132343210111213610[[#This Row],[total]]</f>
        <v>0.21925133689839571</v>
      </c>
      <c r="H97" s="12">
        <v>0</v>
      </c>
      <c r="I97" s="14">
        <f>Table32356789101112132343210111213610[[#This Row],[alaskan_or_native]]/Table32356789101112132343210111213610[[#This Row],[total]]</f>
        <v>0</v>
      </c>
      <c r="J97" s="12">
        <v>5</v>
      </c>
      <c r="K97" s="14">
        <f>Table32356789101112132343210111213610[[#This Row],[asian_american]]/Table32356789101112132343210111213610[[#This Row],[total]]</f>
        <v>2.6737967914438502E-2</v>
      </c>
      <c r="L97" s="12">
        <v>9</v>
      </c>
      <c r="M97" s="14">
        <f>Table32356789101112132343210111213610[[#This Row],[african_amercian]]/Table32356789101112132343210111213610[[#This Row],[total]]</f>
        <v>4.8128342245989303E-2</v>
      </c>
      <c r="N97" s="12">
        <v>2</v>
      </c>
      <c r="O97" s="14">
        <f>Table32356789101112132343210111213610[[#This Row],[hispanic_american]]/Table32356789101112132343210111213610[[#This Row],[total]]</f>
        <v>1.06951871657754E-2</v>
      </c>
      <c r="P97" s="12">
        <v>0</v>
      </c>
      <c r="Q97" s="14">
        <f>Table32356789101112132343210111213610[[#This Row],[hawaiian_or_islander]]/Table32356789101112132343210111213610[[#This Row],[total]]</f>
        <v>0</v>
      </c>
      <c r="R97" s="12">
        <v>158</v>
      </c>
      <c r="S97" s="14">
        <f>Table32356789101112132343210111213610[[#This Row],[white]]/Table32356789101112132343210111213610[[#This Row],[total]]</f>
        <v>0.84491978609625673</v>
      </c>
      <c r="T97" s="12">
        <v>1</v>
      </c>
      <c r="U97" s="14">
        <f>Table32356789101112132343210111213610[[#This Row],[muti_racial]]/Table32356789101112132343210111213610[[#This Row],[total]]</f>
        <v>5.3475935828877002E-3</v>
      </c>
      <c r="V97" s="12">
        <v>9</v>
      </c>
      <c r="W97" s="14">
        <f>Table32356789101112132343210111213610[[#This Row],[international]]/Table32356789101112132343210111213610[[#This Row],[total]]</f>
        <v>4.8128342245989303E-2</v>
      </c>
      <c r="X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6.4171122994652413E-2</v>
      </c>
    </row>
    <row r="98" spans="1:25" ht="20" customHeight="1">
      <c r="A98" s="1">
        <v>227216</v>
      </c>
      <c r="B98" s="1" t="s">
        <v>266</v>
      </c>
      <c r="C98" s="1">
        <v>187</v>
      </c>
      <c r="D98" s="1">
        <v>151</v>
      </c>
      <c r="E98" s="8">
        <f>Table32356789101112132343210111213610[[#This Row],[men]]/Table32356789101112132343210111213610[[#This Row],[total]]</f>
        <v>0.80748663101604279</v>
      </c>
      <c r="F98" s="1">
        <v>36</v>
      </c>
      <c r="G98" s="8">
        <f>Table32356789101112132343210111213610[[#This Row],[women]]/Table32356789101112132343210111213610[[#This Row],[total]]</f>
        <v>0.19251336898395721</v>
      </c>
      <c r="H98" s="1">
        <v>1</v>
      </c>
      <c r="I98" s="8">
        <f>Table32356789101112132343210111213610[[#This Row],[alaskan_or_native]]/Table32356789101112132343210111213610[[#This Row],[total]]</f>
        <v>5.3475935828877002E-3</v>
      </c>
      <c r="J98" s="1">
        <v>17</v>
      </c>
      <c r="K98" s="8">
        <f>Table32356789101112132343210111213610[[#This Row],[asian_american]]/Table32356789101112132343210111213610[[#This Row],[total]]</f>
        <v>9.0909090909090912E-2</v>
      </c>
      <c r="L98" s="1">
        <v>16</v>
      </c>
      <c r="M98" s="8">
        <f>Table32356789101112132343210111213610[[#This Row],[african_amercian]]/Table32356789101112132343210111213610[[#This Row],[total]]</f>
        <v>8.5561497326203204E-2</v>
      </c>
      <c r="N98" s="1">
        <v>34</v>
      </c>
      <c r="O98" s="8">
        <f>Table32356789101112132343210111213610[[#This Row],[hispanic_american]]/Table32356789101112132343210111213610[[#This Row],[total]]</f>
        <v>0.18181818181818182</v>
      </c>
      <c r="P98" s="1">
        <v>0</v>
      </c>
      <c r="Q98" s="8">
        <f>Table32356789101112132343210111213610[[#This Row],[hawaiian_or_islander]]/Table32356789101112132343210111213610[[#This Row],[total]]</f>
        <v>0</v>
      </c>
      <c r="R98" s="1">
        <v>90</v>
      </c>
      <c r="S98" s="8">
        <f>Table32356789101112132343210111213610[[#This Row],[white]]/Table32356789101112132343210111213610[[#This Row],[total]]</f>
        <v>0.48128342245989303</v>
      </c>
      <c r="T98" s="1">
        <v>15</v>
      </c>
      <c r="U98" s="8">
        <f>Table32356789101112132343210111213610[[#This Row],[muti_racial]]/Table32356789101112132343210111213610[[#This Row],[total]]</f>
        <v>8.0213903743315509E-2</v>
      </c>
      <c r="V98" s="1">
        <v>12</v>
      </c>
      <c r="W98" s="8">
        <f>Table32356789101112132343210111213610[[#This Row],[international]]/Table32356789101112132343210111213610[[#This Row],[total]]</f>
        <v>6.4171122994652413E-2</v>
      </c>
      <c r="X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0.44385026737967914</v>
      </c>
      <c r="Y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0.35294117647058826</v>
      </c>
    </row>
    <row r="99" spans="1:25" ht="20" customHeight="1">
      <c r="A99" s="12">
        <v>174020</v>
      </c>
      <c r="B99" s="12" t="s">
        <v>499</v>
      </c>
      <c r="C99" s="12">
        <v>185</v>
      </c>
      <c r="D99" s="12">
        <v>158</v>
      </c>
      <c r="E99" s="14">
        <f>Table32356789101112132343210111213610[[#This Row],[men]]/Table32356789101112132343210111213610[[#This Row],[total]]</f>
        <v>0.8540540540540541</v>
      </c>
      <c r="F99" s="12">
        <v>27</v>
      </c>
      <c r="G99" s="14">
        <f>Table32356789101112132343210111213610[[#This Row],[women]]/Table32356789101112132343210111213610[[#This Row],[total]]</f>
        <v>0.14594594594594595</v>
      </c>
      <c r="H99" s="12">
        <v>1</v>
      </c>
      <c r="I99" s="14">
        <f>Table32356789101112132343210111213610[[#This Row],[alaskan_or_native]]/Table32356789101112132343210111213610[[#This Row],[total]]</f>
        <v>5.4054054054054057E-3</v>
      </c>
      <c r="J99" s="12">
        <v>47</v>
      </c>
      <c r="K99" s="14">
        <f>Table32356789101112132343210111213610[[#This Row],[asian_american]]/Table32356789101112132343210111213610[[#This Row],[total]]</f>
        <v>0.25405405405405407</v>
      </c>
      <c r="L99" s="12">
        <v>38</v>
      </c>
      <c r="M99" s="14">
        <f>Table32356789101112132343210111213610[[#This Row],[african_amercian]]/Table32356789101112132343210111213610[[#This Row],[total]]</f>
        <v>0.20540540540540542</v>
      </c>
      <c r="N99" s="12">
        <v>4</v>
      </c>
      <c r="O99" s="14">
        <f>Table32356789101112132343210111213610[[#This Row],[hispanic_american]]/Table32356789101112132343210111213610[[#This Row],[total]]</f>
        <v>2.1621621621621623E-2</v>
      </c>
      <c r="P99" s="12">
        <v>0</v>
      </c>
      <c r="Q99" s="14">
        <f>Table32356789101112132343210111213610[[#This Row],[hawaiian_or_islander]]/Table32356789101112132343210111213610[[#This Row],[total]]</f>
        <v>0</v>
      </c>
      <c r="R99" s="12">
        <v>86</v>
      </c>
      <c r="S99" s="14">
        <f>Table32356789101112132343210111213610[[#This Row],[white]]/Table32356789101112132343210111213610[[#This Row],[total]]</f>
        <v>0.46486486486486489</v>
      </c>
      <c r="T99" s="12">
        <v>0</v>
      </c>
      <c r="U99" s="14">
        <f>Table32356789101112132343210111213610[[#This Row],[muti_racial]]/Table32356789101112132343210111213610[[#This Row],[total]]</f>
        <v>0</v>
      </c>
      <c r="V99" s="12">
        <v>6</v>
      </c>
      <c r="W99" s="14">
        <f>Table32356789101112132343210111213610[[#This Row],[international]]/Table32356789101112132343210111213610[[#This Row],[total]]</f>
        <v>3.2432432432432434E-2</v>
      </c>
      <c r="X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0.48648648648648651</v>
      </c>
      <c r="Y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0.23243243243243245</v>
      </c>
    </row>
    <row r="100" spans="1:25" ht="20" customHeight="1">
      <c r="A100" s="1">
        <v>190512</v>
      </c>
      <c r="B100" s="1" t="s">
        <v>1326</v>
      </c>
      <c r="C100" s="1">
        <v>185</v>
      </c>
      <c r="D100" s="1">
        <v>132</v>
      </c>
      <c r="E100" s="8">
        <f>Table32356789101112132343210111213610[[#This Row],[men]]/Table32356789101112132343210111213610[[#This Row],[total]]</f>
        <v>0.71351351351351355</v>
      </c>
      <c r="F100" s="1">
        <v>53</v>
      </c>
      <c r="G100" s="8">
        <f>Table32356789101112132343210111213610[[#This Row],[women]]/Table32356789101112132343210111213610[[#This Row],[total]]</f>
        <v>0.2864864864864865</v>
      </c>
      <c r="H100" s="1">
        <v>0</v>
      </c>
      <c r="I100" s="8">
        <f>Table32356789101112132343210111213610[[#This Row],[alaskan_or_native]]/Table32356789101112132343210111213610[[#This Row],[total]]</f>
        <v>0</v>
      </c>
      <c r="J100" s="1">
        <v>86</v>
      </c>
      <c r="K100" s="8">
        <f>Table32356789101112132343210111213610[[#This Row],[asian_american]]/Table32356789101112132343210111213610[[#This Row],[total]]</f>
        <v>0.46486486486486489</v>
      </c>
      <c r="L100" s="1">
        <v>17</v>
      </c>
      <c r="M100" s="8">
        <f>Table32356789101112132343210111213610[[#This Row],[african_amercian]]/Table32356789101112132343210111213610[[#This Row],[total]]</f>
        <v>9.1891891891891897E-2</v>
      </c>
      <c r="N100" s="1">
        <v>23</v>
      </c>
      <c r="O100" s="8">
        <f>Table32356789101112132343210111213610[[#This Row],[hispanic_american]]/Table32356789101112132343210111213610[[#This Row],[total]]</f>
        <v>0.12432432432432433</v>
      </c>
      <c r="P100" s="1">
        <v>0</v>
      </c>
      <c r="Q100" s="8">
        <f>Table32356789101112132343210111213610[[#This Row],[hawaiian_or_islander]]/Table32356789101112132343210111213610[[#This Row],[total]]</f>
        <v>0</v>
      </c>
      <c r="R100" s="1">
        <v>23</v>
      </c>
      <c r="S100" s="8">
        <f>Table32356789101112132343210111213610[[#This Row],[white]]/Table32356789101112132343210111213610[[#This Row],[total]]</f>
        <v>0.12432432432432433</v>
      </c>
      <c r="T100" s="1">
        <v>4</v>
      </c>
      <c r="U100" s="8">
        <f>Table32356789101112132343210111213610[[#This Row],[muti_racial]]/Table32356789101112132343210111213610[[#This Row],[total]]</f>
        <v>2.1621621621621623E-2</v>
      </c>
      <c r="V100" s="1">
        <v>32</v>
      </c>
      <c r="W100" s="8">
        <f>Table32356789101112132343210111213610[[#This Row],[international]]/Table32356789101112132343210111213610[[#This Row],[total]]</f>
        <v>0.17297297297297298</v>
      </c>
      <c r="X1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0.70270270270270274</v>
      </c>
      <c r="Y1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0.23783783783783785</v>
      </c>
    </row>
    <row r="101" spans="1:25" ht="20" customHeight="1">
      <c r="A101" s="12">
        <v>217156</v>
      </c>
      <c r="B101" s="12" t="s">
        <v>245</v>
      </c>
      <c r="C101" s="12">
        <v>184</v>
      </c>
      <c r="D101" s="12">
        <v>127</v>
      </c>
      <c r="E101" s="14">
        <f>Table32356789101112132343210111213610[[#This Row],[men]]/Table32356789101112132343210111213610[[#This Row],[total]]</f>
        <v>0.69021739130434778</v>
      </c>
      <c r="F101" s="12">
        <v>57</v>
      </c>
      <c r="G101" s="14">
        <f>Table32356789101112132343210111213610[[#This Row],[women]]/Table32356789101112132343210111213610[[#This Row],[total]]</f>
        <v>0.30978260869565216</v>
      </c>
      <c r="H101" s="12">
        <v>0</v>
      </c>
      <c r="I101" s="14">
        <f>Table32356789101112132343210111213610[[#This Row],[alaskan_or_native]]/Table32356789101112132343210111213610[[#This Row],[total]]</f>
        <v>0</v>
      </c>
      <c r="J101" s="12">
        <v>42</v>
      </c>
      <c r="K101" s="14">
        <f>Table32356789101112132343210111213610[[#This Row],[asian_american]]/Table32356789101112132343210111213610[[#This Row],[total]]</f>
        <v>0.22826086956521738</v>
      </c>
      <c r="L101" s="12">
        <v>9</v>
      </c>
      <c r="M101" s="14">
        <f>Table32356789101112132343210111213610[[#This Row],[african_amercian]]/Table32356789101112132343210111213610[[#This Row],[total]]</f>
        <v>4.8913043478260872E-2</v>
      </c>
      <c r="N101" s="12">
        <v>15</v>
      </c>
      <c r="O101" s="14">
        <f>Table32356789101112132343210111213610[[#This Row],[hispanic_american]]/Table32356789101112132343210111213610[[#This Row],[total]]</f>
        <v>8.1521739130434784E-2</v>
      </c>
      <c r="P101" s="12">
        <v>0</v>
      </c>
      <c r="Q101" s="14">
        <f>Table32356789101112132343210111213610[[#This Row],[hawaiian_or_islander]]/Table32356789101112132343210111213610[[#This Row],[total]]</f>
        <v>0</v>
      </c>
      <c r="R101" s="12">
        <v>63</v>
      </c>
      <c r="S101" s="14">
        <f>Table32356789101112132343210111213610[[#This Row],[white]]/Table32356789101112132343210111213610[[#This Row],[total]]</f>
        <v>0.34239130434782611</v>
      </c>
      <c r="T101" s="12">
        <v>17</v>
      </c>
      <c r="U101" s="14">
        <f>Table32356789101112132343210111213610[[#This Row],[muti_racial]]/Table32356789101112132343210111213610[[#This Row],[total]]</f>
        <v>9.2391304347826081E-2</v>
      </c>
      <c r="V101" s="12">
        <v>30</v>
      </c>
      <c r="W101" s="14">
        <f>Table32356789101112132343210111213610[[#This Row],[international]]/Table32356789101112132343210111213610[[#This Row],[total]]</f>
        <v>0.16304347826086957</v>
      </c>
      <c r="X1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0.45108695652173914</v>
      </c>
      <c r="Y1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0.22282608695652173</v>
      </c>
    </row>
    <row r="102" spans="1:25" ht="20" customHeight="1">
      <c r="A102" s="1">
        <v>167358</v>
      </c>
      <c r="B102" s="1" t="s">
        <v>367</v>
      </c>
      <c r="C102" s="1">
        <v>181</v>
      </c>
      <c r="D102" s="1">
        <v>138</v>
      </c>
      <c r="E102" s="8">
        <f>Table32356789101112132343210111213610[[#This Row],[men]]/Table32356789101112132343210111213610[[#This Row],[total]]</f>
        <v>0.76243093922651939</v>
      </c>
      <c r="F102" s="1">
        <v>43</v>
      </c>
      <c r="G102" s="8">
        <f>Table32356789101112132343210111213610[[#This Row],[women]]/Table32356789101112132343210111213610[[#This Row],[total]]</f>
        <v>0.23756906077348067</v>
      </c>
      <c r="H102" s="1">
        <v>0</v>
      </c>
      <c r="I102" s="8">
        <f>Table32356789101112132343210111213610[[#This Row],[alaskan_or_native]]/Table32356789101112132343210111213610[[#This Row],[total]]</f>
        <v>0</v>
      </c>
      <c r="J102" s="1">
        <v>26</v>
      </c>
      <c r="K102" s="8">
        <f>Table32356789101112132343210111213610[[#This Row],[asian_american]]/Table32356789101112132343210111213610[[#This Row],[total]]</f>
        <v>0.143646408839779</v>
      </c>
      <c r="L102" s="1">
        <v>1</v>
      </c>
      <c r="M102" s="8">
        <f>Table32356789101112132343210111213610[[#This Row],[african_amercian]]/Table32356789101112132343210111213610[[#This Row],[total]]</f>
        <v>5.5248618784530384E-3</v>
      </c>
      <c r="N102" s="1">
        <v>8</v>
      </c>
      <c r="O102" s="8">
        <f>Table32356789101112132343210111213610[[#This Row],[hispanic_american]]/Table32356789101112132343210111213610[[#This Row],[total]]</f>
        <v>4.4198895027624308E-2</v>
      </c>
      <c r="P102" s="1">
        <v>0</v>
      </c>
      <c r="Q102" s="8">
        <f>Table32356789101112132343210111213610[[#This Row],[hawaiian_or_islander]]/Table32356789101112132343210111213610[[#This Row],[total]]</f>
        <v>0</v>
      </c>
      <c r="R102" s="1">
        <v>100</v>
      </c>
      <c r="S102" s="8">
        <f>Table32356789101112132343210111213610[[#This Row],[white]]/Table32356789101112132343210111213610[[#This Row],[total]]</f>
        <v>0.5524861878453039</v>
      </c>
      <c r="T102" s="1">
        <v>6</v>
      </c>
      <c r="U102" s="8">
        <f>Table32356789101112132343210111213610[[#This Row],[muti_racial]]/Table32356789101112132343210111213610[[#This Row],[total]]</f>
        <v>3.3149171270718231E-2</v>
      </c>
      <c r="V102" s="1">
        <v>22</v>
      </c>
      <c r="W102" s="8">
        <f>Table32356789101112132343210111213610[[#This Row],[international]]/Table32356789101112132343210111213610[[#This Row],[total]]</f>
        <v>0.12154696132596685</v>
      </c>
      <c r="X1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0.22651933701657459</v>
      </c>
      <c r="Y1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8.2872928176795577E-2</v>
      </c>
    </row>
    <row r="103" spans="1:25" ht="20" customHeight="1">
      <c r="A103" s="12">
        <v>177968</v>
      </c>
      <c r="B103" s="12" t="s">
        <v>955</v>
      </c>
      <c r="C103" s="12">
        <v>181</v>
      </c>
      <c r="D103" s="12">
        <v>129</v>
      </c>
      <c r="E103" s="14">
        <f>Table32356789101112132343210111213610[[#This Row],[men]]/Table32356789101112132343210111213610[[#This Row],[total]]</f>
        <v>0.71270718232044195</v>
      </c>
      <c r="F103" s="12">
        <v>52</v>
      </c>
      <c r="G103" s="14">
        <f>Table32356789101112132343210111213610[[#This Row],[women]]/Table32356789101112132343210111213610[[#This Row],[total]]</f>
        <v>0.287292817679558</v>
      </c>
      <c r="H103" s="12">
        <v>0</v>
      </c>
      <c r="I103" s="14">
        <f>Table32356789101112132343210111213610[[#This Row],[alaskan_or_native]]/Table32356789101112132343210111213610[[#This Row],[total]]</f>
        <v>0</v>
      </c>
      <c r="J103" s="12">
        <v>1</v>
      </c>
      <c r="K103" s="14">
        <f>Table32356789101112132343210111213610[[#This Row],[asian_american]]/Table32356789101112132343210111213610[[#This Row],[total]]</f>
        <v>5.5248618784530384E-3</v>
      </c>
      <c r="L103" s="12">
        <v>27</v>
      </c>
      <c r="M103" s="14">
        <f>Table32356789101112132343210111213610[[#This Row],[african_amercian]]/Table32356789101112132343210111213610[[#This Row],[total]]</f>
        <v>0.14917127071823205</v>
      </c>
      <c r="N103" s="12">
        <v>7</v>
      </c>
      <c r="O103" s="14">
        <f>Table32356789101112132343210111213610[[#This Row],[hispanic_american]]/Table32356789101112132343210111213610[[#This Row],[total]]</f>
        <v>3.8674033149171269E-2</v>
      </c>
      <c r="P103" s="12">
        <v>0</v>
      </c>
      <c r="Q103" s="14">
        <f>Table32356789101112132343210111213610[[#This Row],[hawaiian_or_islander]]/Table32356789101112132343210111213610[[#This Row],[total]]</f>
        <v>0</v>
      </c>
      <c r="R103" s="12">
        <v>107</v>
      </c>
      <c r="S103" s="14">
        <f>Table32356789101112132343210111213610[[#This Row],[white]]/Table32356789101112132343210111213610[[#This Row],[total]]</f>
        <v>0.59116022099447518</v>
      </c>
      <c r="T103" s="12">
        <v>5</v>
      </c>
      <c r="U103" s="14">
        <f>Table32356789101112132343210111213610[[#This Row],[muti_racial]]/Table32356789101112132343210111213610[[#This Row],[total]]</f>
        <v>2.7624309392265192E-2</v>
      </c>
      <c r="V103" s="12">
        <v>16</v>
      </c>
      <c r="W103" s="14">
        <f>Table32356789101112132343210111213610[[#This Row],[international]]/Table32356789101112132343210111213610[[#This Row],[total]]</f>
        <v>8.8397790055248615E-2</v>
      </c>
      <c r="X1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0.22099447513812154</v>
      </c>
      <c r="Y1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0.21546961325966851</v>
      </c>
    </row>
    <row r="104" spans="1:25" ht="20" customHeight="1">
      <c r="A104" s="1">
        <v>229115</v>
      </c>
      <c r="B104" s="1" t="s">
        <v>282</v>
      </c>
      <c r="C104" s="1">
        <v>181</v>
      </c>
      <c r="D104" s="1">
        <v>157</v>
      </c>
      <c r="E104" s="8">
        <f>Table32356789101112132343210111213610[[#This Row],[men]]/Table32356789101112132343210111213610[[#This Row],[total]]</f>
        <v>0.86740331491712708</v>
      </c>
      <c r="F104" s="1">
        <v>24</v>
      </c>
      <c r="G104" s="8">
        <f>Table32356789101112132343210111213610[[#This Row],[women]]/Table32356789101112132343210111213610[[#This Row],[total]]</f>
        <v>0.13259668508287292</v>
      </c>
      <c r="H104" s="1">
        <v>0</v>
      </c>
      <c r="I104" s="8">
        <f>Table32356789101112132343210111213610[[#This Row],[alaskan_or_native]]/Table32356789101112132343210111213610[[#This Row],[total]]</f>
        <v>0</v>
      </c>
      <c r="J104" s="1">
        <v>12</v>
      </c>
      <c r="K104" s="8">
        <f>Table32356789101112132343210111213610[[#This Row],[asian_american]]/Table32356789101112132343210111213610[[#This Row],[total]]</f>
        <v>6.6298342541436461E-2</v>
      </c>
      <c r="L104" s="1">
        <v>13</v>
      </c>
      <c r="M104" s="8">
        <f>Table32356789101112132343210111213610[[#This Row],[african_amercian]]/Table32356789101112132343210111213610[[#This Row],[total]]</f>
        <v>7.18232044198895E-2</v>
      </c>
      <c r="N104" s="1">
        <v>28</v>
      </c>
      <c r="O104" s="8">
        <f>Table32356789101112132343210111213610[[#This Row],[hispanic_american]]/Table32356789101112132343210111213610[[#This Row],[total]]</f>
        <v>0.15469613259668508</v>
      </c>
      <c r="P104" s="1">
        <v>1</v>
      </c>
      <c r="Q104" s="8">
        <f>Table32356789101112132343210111213610[[#This Row],[hawaiian_or_islander]]/Table32356789101112132343210111213610[[#This Row],[total]]</f>
        <v>5.5248618784530384E-3</v>
      </c>
      <c r="R104" s="1">
        <v>98</v>
      </c>
      <c r="S104" s="8">
        <f>Table32356789101112132343210111213610[[#This Row],[white]]/Table32356789101112132343210111213610[[#This Row],[total]]</f>
        <v>0.54143646408839774</v>
      </c>
      <c r="T104" s="1">
        <v>10</v>
      </c>
      <c r="U104" s="8">
        <f>Table32356789101112132343210111213610[[#This Row],[muti_racial]]/Table32356789101112132343210111213610[[#This Row],[total]]</f>
        <v>5.5248618784530384E-2</v>
      </c>
      <c r="V104" s="1">
        <v>19</v>
      </c>
      <c r="W104" s="8">
        <f>Table32356789101112132343210111213610[[#This Row],[international]]/Table32356789101112132343210111213610[[#This Row],[total]]</f>
        <v>0.10497237569060773</v>
      </c>
      <c r="X1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0.35359116022099446</v>
      </c>
      <c r="Y1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0.287292817679558</v>
      </c>
    </row>
    <row r="105" spans="1:25" ht="20" customHeight="1">
      <c r="A105" s="12">
        <v>211440</v>
      </c>
      <c r="B105" s="12" t="s">
        <v>69</v>
      </c>
      <c r="C105" s="12">
        <v>180</v>
      </c>
      <c r="D105" s="12">
        <v>115</v>
      </c>
      <c r="E105" s="14">
        <f>Table32356789101112132343210111213610[[#This Row],[men]]/Table32356789101112132343210111213610[[#This Row],[total]]</f>
        <v>0.63888888888888884</v>
      </c>
      <c r="F105" s="12">
        <v>65</v>
      </c>
      <c r="G105" s="14">
        <f>Table32356789101112132343210111213610[[#This Row],[women]]/Table32356789101112132343210111213610[[#This Row],[total]]</f>
        <v>0.3611111111111111</v>
      </c>
      <c r="H105" s="12">
        <v>1</v>
      </c>
      <c r="I105" s="14">
        <f>Table32356789101112132343210111213610[[#This Row],[alaskan_or_native]]/Table32356789101112132343210111213610[[#This Row],[total]]</f>
        <v>5.5555555555555558E-3</v>
      </c>
      <c r="J105" s="12">
        <v>79</v>
      </c>
      <c r="K105" s="14">
        <f>Table32356789101112132343210111213610[[#This Row],[asian_american]]/Table32356789101112132343210111213610[[#This Row],[total]]</f>
        <v>0.43888888888888888</v>
      </c>
      <c r="L105" s="12">
        <v>0</v>
      </c>
      <c r="M105" s="14">
        <f>Table32356789101112132343210111213610[[#This Row],[african_amercian]]/Table32356789101112132343210111213610[[#This Row],[total]]</f>
        <v>0</v>
      </c>
      <c r="N105" s="12">
        <v>7</v>
      </c>
      <c r="O105" s="14">
        <f>Table32356789101112132343210111213610[[#This Row],[hispanic_american]]/Table32356789101112132343210111213610[[#This Row],[total]]</f>
        <v>3.888888888888889E-2</v>
      </c>
      <c r="P105" s="12">
        <v>0</v>
      </c>
      <c r="Q105" s="14">
        <f>Table32356789101112132343210111213610[[#This Row],[hawaiian_or_islander]]/Table32356789101112132343210111213610[[#This Row],[total]]</f>
        <v>0</v>
      </c>
      <c r="R105" s="12">
        <v>34</v>
      </c>
      <c r="S105" s="14">
        <f>Table32356789101112132343210111213610[[#This Row],[white]]/Table32356789101112132343210111213610[[#This Row],[total]]</f>
        <v>0.18888888888888888</v>
      </c>
      <c r="T105" s="12">
        <v>3</v>
      </c>
      <c r="U105" s="14">
        <f>Table32356789101112132343210111213610[[#This Row],[muti_racial]]/Table32356789101112132343210111213610[[#This Row],[total]]</f>
        <v>1.6666666666666666E-2</v>
      </c>
      <c r="V105" s="12">
        <v>48</v>
      </c>
      <c r="W105" s="14">
        <f>Table32356789101112132343210111213610[[#This Row],[international]]/Table32356789101112132343210111213610[[#This Row],[total]]</f>
        <v>0.26666666666666666</v>
      </c>
      <c r="X1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6.1111111111111109E-2</v>
      </c>
    </row>
    <row r="106" spans="1:25" ht="20" customHeight="1">
      <c r="A106" s="1">
        <v>110583</v>
      </c>
      <c r="B106" s="1" t="s">
        <v>91</v>
      </c>
      <c r="C106" s="1">
        <v>179</v>
      </c>
      <c r="D106" s="1">
        <v>153</v>
      </c>
      <c r="E106" s="8">
        <f>Table32356789101112132343210111213610[[#This Row],[men]]/Table32356789101112132343210111213610[[#This Row],[total]]</f>
        <v>0.85474860335195535</v>
      </c>
      <c r="F106" s="1">
        <v>26</v>
      </c>
      <c r="G106" s="8">
        <f>Table32356789101112132343210111213610[[#This Row],[women]]/Table32356789101112132343210111213610[[#This Row],[total]]</f>
        <v>0.14525139664804471</v>
      </c>
      <c r="H106" s="1">
        <v>0</v>
      </c>
      <c r="I106" s="8">
        <f>Table32356789101112132343210111213610[[#This Row],[alaskan_or_native]]/Table32356789101112132343210111213610[[#This Row],[total]]</f>
        <v>0</v>
      </c>
      <c r="J106" s="1">
        <v>81</v>
      </c>
      <c r="K106" s="8">
        <f>Table32356789101112132343210111213610[[#This Row],[asian_american]]/Table32356789101112132343210111213610[[#This Row],[total]]</f>
        <v>0.45251396648044695</v>
      </c>
      <c r="L106" s="1">
        <v>4</v>
      </c>
      <c r="M106" s="8">
        <f>Table32356789101112132343210111213610[[#This Row],[african_amercian]]/Table32356789101112132343210111213610[[#This Row],[total]]</f>
        <v>2.23463687150838E-2</v>
      </c>
      <c r="N106" s="1">
        <v>41</v>
      </c>
      <c r="O106" s="8">
        <f>Table32356789101112132343210111213610[[#This Row],[hispanic_american]]/Table32356789101112132343210111213610[[#This Row],[total]]</f>
        <v>0.22905027932960895</v>
      </c>
      <c r="P106" s="1">
        <v>0</v>
      </c>
      <c r="Q106" s="8">
        <f>Table32356789101112132343210111213610[[#This Row],[hawaiian_or_islander]]/Table32356789101112132343210111213610[[#This Row],[total]]</f>
        <v>0</v>
      </c>
      <c r="R106" s="1">
        <v>25</v>
      </c>
      <c r="S106" s="8">
        <f>Table32356789101112132343210111213610[[#This Row],[white]]/Table32356789101112132343210111213610[[#This Row],[total]]</f>
        <v>0.13966480446927373</v>
      </c>
      <c r="T106" s="1">
        <v>6</v>
      </c>
      <c r="U106" s="8">
        <f>Table32356789101112132343210111213610[[#This Row],[muti_racial]]/Table32356789101112132343210111213610[[#This Row],[total]]</f>
        <v>3.3519553072625698E-2</v>
      </c>
      <c r="V106" s="1">
        <v>11</v>
      </c>
      <c r="W106" s="8">
        <f>Table32356789101112132343210111213610[[#This Row],[international]]/Table32356789101112132343210111213610[[#This Row],[total]]</f>
        <v>6.1452513966480445E-2</v>
      </c>
      <c r="X1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0.73743016759776536</v>
      </c>
      <c r="Y1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0.28491620111731841</v>
      </c>
    </row>
    <row r="107" spans="1:25" ht="20" customHeight="1">
      <c r="A107" s="12">
        <v>178396</v>
      </c>
      <c r="B107" s="12" t="s">
        <v>369</v>
      </c>
      <c r="C107" s="12">
        <v>179</v>
      </c>
      <c r="D107" s="12">
        <v>159</v>
      </c>
      <c r="E107" s="14">
        <f>Table32356789101112132343210111213610[[#This Row],[men]]/Table32356789101112132343210111213610[[#This Row],[total]]</f>
        <v>0.88826815642458101</v>
      </c>
      <c r="F107" s="12">
        <v>20</v>
      </c>
      <c r="G107" s="14">
        <f>Table32356789101112132343210111213610[[#This Row],[women]]/Table32356789101112132343210111213610[[#This Row],[total]]</f>
        <v>0.11173184357541899</v>
      </c>
      <c r="H107" s="12">
        <v>0</v>
      </c>
      <c r="I107" s="14">
        <f>Table32356789101112132343210111213610[[#This Row],[alaskan_or_native]]/Table32356789101112132343210111213610[[#This Row],[total]]</f>
        <v>0</v>
      </c>
      <c r="J107" s="12">
        <v>7</v>
      </c>
      <c r="K107" s="14">
        <f>Table32356789101112132343210111213610[[#This Row],[asian_american]]/Table32356789101112132343210111213610[[#This Row],[total]]</f>
        <v>3.9106145251396648E-2</v>
      </c>
      <c r="L107" s="12">
        <v>9</v>
      </c>
      <c r="M107" s="14">
        <f>Table32356789101112132343210111213610[[#This Row],[african_amercian]]/Table32356789101112132343210111213610[[#This Row],[total]]</f>
        <v>5.027932960893855E-2</v>
      </c>
      <c r="N107" s="12">
        <v>6</v>
      </c>
      <c r="O107" s="14">
        <f>Table32356789101112132343210111213610[[#This Row],[hispanic_american]]/Table32356789101112132343210111213610[[#This Row],[total]]</f>
        <v>3.3519553072625698E-2</v>
      </c>
      <c r="P107" s="12">
        <v>0</v>
      </c>
      <c r="Q107" s="14">
        <f>Table32356789101112132343210111213610[[#This Row],[hawaiian_or_islander]]/Table32356789101112132343210111213610[[#This Row],[total]]</f>
        <v>0</v>
      </c>
      <c r="R107" s="12">
        <v>130</v>
      </c>
      <c r="S107" s="14">
        <f>Table32356789101112132343210111213610[[#This Row],[white]]/Table32356789101112132343210111213610[[#This Row],[total]]</f>
        <v>0.72625698324022347</v>
      </c>
      <c r="T107" s="12">
        <v>7</v>
      </c>
      <c r="U107" s="14">
        <f>Table32356789101112132343210111213610[[#This Row],[muti_racial]]/Table32356789101112132343210111213610[[#This Row],[total]]</f>
        <v>3.9106145251396648E-2</v>
      </c>
      <c r="V107" s="12">
        <v>20</v>
      </c>
      <c r="W107" s="14">
        <f>Table32356789101112132343210111213610[[#This Row],[international]]/Table32356789101112132343210111213610[[#This Row],[total]]</f>
        <v>0.11173184357541899</v>
      </c>
      <c r="X1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0.16201117318435754</v>
      </c>
      <c r="Y1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0.12290502793296089</v>
      </c>
    </row>
    <row r="108" spans="1:25" ht="20" customHeight="1">
      <c r="A108" s="1">
        <v>134237</v>
      </c>
      <c r="B108" s="1" t="s">
        <v>403</v>
      </c>
      <c r="C108" s="1">
        <v>177</v>
      </c>
      <c r="D108" s="1">
        <v>161</v>
      </c>
      <c r="E108" s="8">
        <f>Table32356789101112132343210111213610[[#This Row],[men]]/Table32356789101112132343210111213610[[#This Row],[total]]</f>
        <v>0.90960451977401124</v>
      </c>
      <c r="F108" s="1">
        <v>16</v>
      </c>
      <c r="G108" s="8">
        <f>Table32356789101112132343210111213610[[#This Row],[women]]/Table32356789101112132343210111213610[[#This Row],[total]]</f>
        <v>9.03954802259887E-2</v>
      </c>
      <c r="H108" s="1">
        <v>0</v>
      </c>
      <c r="I108" s="8">
        <f>Table32356789101112132343210111213610[[#This Row],[alaskan_or_native]]/Table32356789101112132343210111213610[[#This Row],[total]]</f>
        <v>0</v>
      </c>
      <c r="J108" s="1">
        <v>11</v>
      </c>
      <c r="K108" s="8">
        <f>Table32356789101112132343210111213610[[#This Row],[asian_american]]/Table32356789101112132343210111213610[[#This Row],[total]]</f>
        <v>6.2146892655367235E-2</v>
      </c>
      <c r="L108" s="1">
        <v>14</v>
      </c>
      <c r="M108" s="8">
        <f>Table32356789101112132343210111213610[[#This Row],[african_amercian]]/Table32356789101112132343210111213610[[#This Row],[total]]</f>
        <v>7.909604519774012E-2</v>
      </c>
      <c r="N108" s="1">
        <v>33</v>
      </c>
      <c r="O108" s="8">
        <f>Table32356789101112132343210111213610[[#This Row],[hispanic_american]]/Table32356789101112132343210111213610[[#This Row],[total]]</f>
        <v>0.1864406779661017</v>
      </c>
      <c r="P108" s="1">
        <v>2</v>
      </c>
      <c r="Q108" s="8">
        <f>Table32356789101112132343210111213610[[#This Row],[hawaiian_or_islander]]/Table32356789101112132343210111213610[[#This Row],[total]]</f>
        <v>1.1299435028248588E-2</v>
      </c>
      <c r="R108" s="1">
        <v>92</v>
      </c>
      <c r="S108" s="8">
        <f>Table32356789101112132343210111213610[[#This Row],[white]]/Table32356789101112132343210111213610[[#This Row],[total]]</f>
        <v>0.51977401129943501</v>
      </c>
      <c r="T108" s="1">
        <v>8</v>
      </c>
      <c r="U108" s="8">
        <f>Table32356789101112132343210111213610[[#This Row],[muti_racial]]/Table32356789101112132343210111213610[[#This Row],[total]]</f>
        <v>4.519774011299435E-2</v>
      </c>
      <c r="V108" s="1">
        <v>11</v>
      </c>
      <c r="W108" s="8">
        <f>Table32356789101112132343210111213610[[#This Row],[international]]/Table32356789101112132343210111213610[[#This Row],[total]]</f>
        <v>6.2146892655367235E-2</v>
      </c>
      <c r="X1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0.38418079096045199</v>
      </c>
      <c r="Y1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0.32203389830508472</v>
      </c>
    </row>
    <row r="109" spans="1:25" ht="20" customHeight="1">
      <c r="A109" s="12">
        <v>178721</v>
      </c>
      <c r="B109" s="12" t="s">
        <v>960</v>
      </c>
      <c r="C109" s="12">
        <v>177</v>
      </c>
      <c r="D109" s="12">
        <v>153</v>
      </c>
      <c r="E109" s="14">
        <f>Table32356789101112132343210111213610[[#This Row],[men]]/Table32356789101112132343210111213610[[#This Row],[total]]</f>
        <v>0.86440677966101698</v>
      </c>
      <c r="F109" s="12">
        <v>24</v>
      </c>
      <c r="G109" s="14">
        <f>Table32356789101112132343210111213610[[#This Row],[women]]/Table32356789101112132343210111213610[[#This Row],[total]]</f>
        <v>0.13559322033898305</v>
      </c>
      <c r="H109" s="12">
        <v>0</v>
      </c>
      <c r="I109" s="14">
        <f>Table32356789101112132343210111213610[[#This Row],[alaskan_or_native]]/Table32356789101112132343210111213610[[#This Row],[total]]</f>
        <v>0</v>
      </c>
      <c r="J109" s="12">
        <v>3</v>
      </c>
      <c r="K109" s="14">
        <f>Table32356789101112132343210111213610[[#This Row],[asian_american]]/Table32356789101112132343210111213610[[#This Row],[total]]</f>
        <v>1.6949152542372881E-2</v>
      </c>
      <c r="L109" s="12">
        <v>15</v>
      </c>
      <c r="M109" s="14">
        <f>Table32356789101112132343210111213610[[#This Row],[african_amercian]]/Table32356789101112132343210111213610[[#This Row],[total]]</f>
        <v>8.4745762711864403E-2</v>
      </c>
      <c r="N109" s="12">
        <v>25</v>
      </c>
      <c r="O109" s="14">
        <f>Table32356789101112132343210111213610[[#This Row],[hispanic_american]]/Table32356789101112132343210111213610[[#This Row],[total]]</f>
        <v>0.14124293785310735</v>
      </c>
      <c r="P109" s="12">
        <v>0</v>
      </c>
      <c r="Q109" s="14">
        <f>Table32356789101112132343210111213610[[#This Row],[hawaiian_or_islander]]/Table32356789101112132343210111213610[[#This Row],[total]]</f>
        <v>0</v>
      </c>
      <c r="R109" s="12">
        <v>89</v>
      </c>
      <c r="S109" s="14">
        <f>Table32356789101112132343210111213610[[#This Row],[white]]/Table32356789101112132343210111213610[[#This Row],[total]]</f>
        <v>0.50282485875706218</v>
      </c>
      <c r="T109" s="12">
        <v>4</v>
      </c>
      <c r="U109" s="14">
        <f>Table32356789101112132343210111213610[[#This Row],[muti_racial]]/Table32356789101112132343210111213610[[#This Row],[total]]</f>
        <v>2.2598870056497175E-2</v>
      </c>
      <c r="V109" s="12">
        <v>26</v>
      </c>
      <c r="W109" s="14">
        <f>Table32356789101112132343210111213610[[#This Row],[international]]/Table32356789101112132343210111213610[[#This Row],[total]]</f>
        <v>0.14689265536723164</v>
      </c>
      <c r="X1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0.2655367231638418</v>
      </c>
      <c r="Y1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0.24858757062146894</v>
      </c>
    </row>
    <row r="110" spans="1:25" ht="20" customHeight="1">
      <c r="A110" s="1">
        <v>218663</v>
      </c>
      <c r="B110" s="1" t="s">
        <v>248</v>
      </c>
      <c r="C110" s="1">
        <v>177</v>
      </c>
      <c r="D110" s="1">
        <v>142</v>
      </c>
      <c r="E110" s="8">
        <f>Table32356789101112132343210111213610[[#This Row],[men]]/Table32356789101112132343210111213610[[#This Row],[total]]</f>
        <v>0.80225988700564976</v>
      </c>
      <c r="F110" s="1">
        <v>35</v>
      </c>
      <c r="G110" s="8">
        <f>Table32356789101112132343210111213610[[#This Row],[women]]/Table32356789101112132343210111213610[[#This Row],[total]]</f>
        <v>0.19774011299435029</v>
      </c>
      <c r="H110" s="1">
        <v>0</v>
      </c>
      <c r="I110" s="8">
        <f>Table32356789101112132343210111213610[[#This Row],[alaskan_or_native]]/Table32356789101112132343210111213610[[#This Row],[total]]</f>
        <v>0</v>
      </c>
      <c r="J110" s="1">
        <v>7</v>
      </c>
      <c r="K110" s="8">
        <f>Table32356789101112132343210111213610[[#This Row],[asian_american]]/Table32356789101112132343210111213610[[#This Row],[total]]</f>
        <v>3.954802259887006E-2</v>
      </c>
      <c r="L110" s="1">
        <v>34</v>
      </c>
      <c r="M110" s="8">
        <f>Table32356789101112132343210111213610[[#This Row],[african_amercian]]/Table32356789101112132343210111213610[[#This Row],[total]]</f>
        <v>0.19209039548022599</v>
      </c>
      <c r="N110" s="1">
        <v>7</v>
      </c>
      <c r="O110" s="8">
        <f>Table32356789101112132343210111213610[[#This Row],[hispanic_american]]/Table32356789101112132343210111213610[[#This Row],[total]]</f>
        <v>3.954802259887006E-2</v>
      </c>
      <c r="P110" s="1">
        <v>0</v>
      </c>
      <c r="Q110" s="8">
        <f>Table32356789101112132343210111213610[[#This Row],[hawaiian_or_islander]]/Table32356789101112132343210111213610[[#This Row],[total]]</f>
        <v>0</v>
      </c>
      <c r="R110" s="1">
        <v>116</v>
      </c>
      <c r="S110" s="8">
        <f>Table32356789101112132343210111213610[[#This Row],[white]]/Table32356789101112132343210111213610[[#This Row],[total]]</f>
        <v>0.65536723163841804</v>
      </c>
      <c r="T110" s="1">
        <v>8</v>
      </c>
      <c r="U110" s="8">
        <f>Table32356789101112132343210111213610[[#This Row],[muti_racial]]/Table32356789101112132343210111213610[[#This Row],[total]]</f>
        <v>4.519774011299435E-2</v>
      </c>
      <c r="V110" s="1">
        <v>4</v>
      </c>
      <c r="W110" s="8">
        <f>Table32356789101112132343210111213610[[#This Row],[international]]/Table32356789101112132343210111213610[[#This Row],[total]]</f>
        <v>2.2598870056497175E-2</v>
      </c>
      <c r="X1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0.31638418079096048</v>
      </c>
      <c r="Y1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0.2768361581920904</v>
      </c>
    </row>
    <row r="111" spans="1:25" ht="20" customHeight="1">
      <c r="A111" s="12">
        <v>196088</v>
      </c>
      <c r="B111" s="12" t="s">
        <v>204</v>
      </c>
      <c r="C111" s="12">
        <v>175</v>
      </c>
      <c r="D111" s="12">
        <v>154</v>
      </c>
      <c r="E111" s="14">
        <f>Table32356789101112132343210111213610[[#This Row],[men]]/Table32356789101112132343210111213610[[#This Row],[total]]</f>
        <v>0.88</v>
      </c>
      <c r="F111" s="12">
        <v>21</v>
      </c>
      <c r="G111" s="14">
        <f>Table32356789101112132343210111213610[[#This Row],[women]]/Table32356789101112132343210111213610[[#This Row],[total]]</f>
        <v>0.12</v>
      </c>
      <c r="H111" s="12">
        <v>0</v>
      </c>
      <c r="I111" s="14">
        <f>Table32356789101112132343210111213610[[#This Row],[alaskan_or_native]]/Table32356789101112132343210111213610[[#This Row],[total]]</f>
        <v>0</v>
      </c>
      <c r="J111" s="12">
        <v>31</v>
      </c>
      <c r="K111" s="14">
        <f>Table32356789101112132343210111213610[[#This Row],[asian_american]]/Table32356789101112132343210111213610[[#This Row],[total]]</f>
        <v>0.17714285714285713</v>
      </c>
      <c r="L111" s="12">
        <v>3</v>
      </c>
      <c r="M111" s="14">
        <f>Table32356789101112132343210111213610[[#This Row],[african_amercian]]/Table32356789101112132343210111213610[[#This Row],[total]]</f>
        <v>1.7142857142857144E-2</v>
      </c>
      <c r="N111" s="12">
        <v>6</v>
      </c>
      <c r="O111" s="14">
        <f>Table32356789101112132343210111213610[[#This Row],[hispanic_american]]/Table32356789101112132343210111213610[[#This Row],[total]]</f>
        <v>3.4285714285714287E-2</v>
      </c>
      <c r="P111" s="12">
        <v>0</v>
      </c>
      <c r="Q111" s="14">
        <f>Table32356789101112132343210111213610[[#This Row],[hawaiian_or_islander]]/Table32356789101112132343210111213610[[#This Row],[total]]</f>
        <v>0</v>
      </c>
      <c r="R111" s="12">
        <v>86</v>
      </c>
      <c r="S111" s="14">
        <f>Table32356789101112132343210111213610[[#This Row],[white]]/Table32356789101112132343210111213610[[#This Row],[total]]</f>
        <v>0.49142857142857144</v>
      </c>
      <c r="T111" s="12">
        <v>3</v>
      </c>
      <c r="U111" s="14">
        <f>Table32356789101112132343210111213610[[#This Row],[muti_racial]]/Table32356789101112132343210111213610[[#This Row],[total]]</f>
        <v>1.7142857142857144E-2</v>
      </c>
      <c r="V111" s="12">
        <v>33</v>
      </c>
      <c r="W111" s="14">
        <f>Table32356789101112132343210111213610[[#This Row],[international]]/Table32356789101112132343210111213610[[#This Row],[total]]</f>
        <v>0.18857142857142858</v>
      </c>
      <c r="X1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0.24571428571428572</v>
      </c>
      <c r="Y1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6.8571428571428575E-2</v>
      </c>
    </row>
    <row r="112" spans="1:25" ht="20" customHeight="1">
      <c r="A112" s="1">
        <v>131113</v>
      </c>
      <c r="B112" s="1" t="s">
        <v>1228</v>
      </c>
      <c r="C112" s="1">
        <v>173</v>
      </c>
      <c r="D112" s="1">
        <v>123</v>
      </c>
      <c r="E112" s="8">
        <f>Table32356789101112132343210111213610[[#This Row],[men]]/Table32356789101112132343210111213610[[#This Row],[total]]</f>
        <v>0.71098265895953761</v>
      </c>
      <c r="F112" s="1">
        <v>50</v>
      </c>
      <c r="G112" s="8">
        <f>Table32356789101112132343210111213610[[#This Row],[women]]/Table32356789101112132343210111213610[[#This Row],[total]]</f>
        <v>0.28901734104046245</v>
      </c>
      <c r="H112" s="1">
        <v>8</v>
      </c>
      <c r="I112" s="8">
        <f>Table32356789101112132343210111213610[[#This Row],[alaskan_or_native]]/Table32356789101112132343210111213610[[#This Row],[total]]</f>
        <v>4.6242774566473986E-2</v>
      </c>
      <c r="J112" s="1">
        <v>12</v>
      </c>
      <c r="K112" s="8">
        <f>Table32356789101112132343210111213610[[#This Row],[asian_american]]/Table32356789101112132343210111213610[[#This Row],[total]]</f>
        <v>6.9364161849710976E-2</v>
      </c>
      <c r="L112" s="1">
        <v>17</v>
      </c>
      <c r="M112" s="8">
        <f>Table32356789101112132343210111213610[[#This Row],[african_amercian]]/Table32356789101112132343210111213610[[#This Row],[total]]</f>
        <v>9.8265895953757232E-2</v>
      </c>
      <c r="N112" s="1">
        <v>11</v>
      </c>
      <c r="O112" s="8">
        <f>Table32356789101112132343210111213610[[#This Row],[hispanic_american]]/Table32356789101112132343210111213610[[#This Row],[total]]</f>
        <v>6.358381502890173E-2</v>
      </c>
      <c r="P112" s="1">
        <v>1</v>
      </c>
      <c r="Q112" s="8">
        <f>Table32356789101112132343210111213610[[#This Row],[hawaiian_or_islander]]/Table32356789101112132343210111213610[[#This Row],[total]]</f>
        <v>5.7803468208092483E-3</v>
      </c>
      <c r="R112" s="1">
        <v>86</v>
      </c>
      <c r="S112" s="8">
        <f>Table32356789101112132343210111213610[[#This Row],[white]]/Table32356789101112132343210111213610[[#This Row],[total]]</f>
        <v>0.49710982658959535</v>
      </c>
      <c r="T112" s="1">
        <v>0</v>
      </c>
      <c r="U112" s="8">
        <f>Table32356789101112132343210111213610[[#This Row],[muti_racial]]/Table32356789101112132343210111213610[[#This Row],[total]]</f>
        <v>0</v>
      </c>
      <c r="V112" s="1">
        <v>24</v>
      </c>
      <c r="W112" s="8">
        <f>Table32356789101112132343210111213610[[#This Row],[international]]/Table32356789101112132343210111213610[[#This Row],[total]]</f>
        <v>0.13872832369942195</v>
      </c>
      <c r="X1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0.2832369942196532</v>
      </c>
      <c r="Y1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0.2138728323699422</v>
      </c>
    </row>
    <row r="113" spans="1:25" ht="20" customHeight="1">
      <c r="A113" s="12">
        <v>110422</v>
      </c>
      <c r="B113" s="12" t="s">
        <v>55</v>
      </c>
      <c r="C113" s="12">
        <v>169</v>
      </c>
      <c r="D113" s="12">
        <v>137</v>
      </c>
      <c r="E113" s="14">
        <f>Table32356789101112132343210111213610[[#This Row],[men]]/Table32356789101112132343210111213610[[#This Row],[total]]</f>
        <v>0.81065088757396453</v>
      </c>
      <c r="F113" s="12">
        <v>32</v>
      </c>
      <c r="G113" s="14">
        <f>Table32356789101112132343210111213610[[#This Row],[women]]/Table32356789101112132343210111213610[[#This Row],[total]]</f>
        <v>0.1893491124260355</v>
      </c>
      <c r="H113" s="12">
        <v>0</v>
      </c>
      <c r="I113" s="14">
        <f>Table32356789101112132343210111213610[[#This Row],[alaskan_or_native]]/Table32356789101112132343210111213610[[#This Row],[total]]</f>
        <v>0</v>
      </c>
      <c r="J113" s="12">
        <v>52</v>
      </c>
      <c r="K113" s="14">
        <f>Table32356789101112132343210111213610[[#This Row],[asian_american]]/Table32356789101112132343210111213610[[#This Row],[total]]</f>
        <v>0.30769230769230771</v>
      </c>
      <c r="L113" s="12">
        <v>0</v>
      </c>
      <c r="M113" s="14">
        <f>Table32356789101112132343210111213610[[#This Row],[african_amercian]]/Table32356789101112132343210111213610[[#This Row],[total]]</f>
        <v>0</v>
      </c>
      <c r="N113" s="12">
        <v>14</v>
      </c>
      <c r="O113" s="14">
        <f>Table32356789101112132343210111213610[[#This Row],[hispanic_american]]/Table32356789101112132343210111213610[[#This Row],[total]]</f>
        <v>8.2840236686390539E-2</v>
      </c>
      <c r="P113" s="12">
        <v>0</v>
      </c>
      <c r="Q113" s="14">
        <f>Table32356789101112132343210111213610[[#This Row],[hawaiian_or_islander]]/Table32356789101112132343210111213610[[#This Row],[total]]</f>
        <v>0</v>
      </c>
      <c r="R113" s="12">
        <v>84</v>
      </c>
      <c r="S113" s="14">
        <f>Table32356789101112132343210111213610[[#This Row],[white]]/Table32356789101112132343210111213610[[#This Row],[total]]</f>
        <v>0.49704142011834318</v>
      </c>
      <c r="T113" s="12">
        <v>6</v>
      </c>
      <c r="U113" s="14">
        <f>Table32356789101112132343210111213610[[#This Row],[muti_racial]]/Table32356789101112132343210111213610[[#This Row],[total]]</f>
        <v>3.5502958579881658E-2</v>
      </c>
      <c r="V113" s="12">
        <v>6</v>
      </c>
      <c r="W113" s="14">
        <f>Table32356789101112132343210111213610[[#This Row],[international]]/Table32356789101112132343210111213610[[#This Row],[total]]</f>
        <v>3.5502958579881658E-2</v>
      </c>
      <c r="X1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0.42603550295857989</v>
      </c>
      <c r="Y1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0.11834319526627218</v>
      </c>
    </row>
    <row r="114" spans="1:25" ht="20" customHeight="1">
      <c r="A114" s="1">
        <v>230728</v>
      </c>
      <c r="B114" s="1" t="s">
        <v>286</v>
      </c>
      <c r="C114" s="1">
        <v>169</v>
      </c>
      <c r="D114" s="1">
        <v>146</v>
      </c>
      <c r="E114" s="8">
        <f>Table32356789101112132343210111213610[[#This Row],[men]]/Table32356789101112132343210111213610[[#This Row],[total]]</f>
        <v>0.86390532544378695</v>
      </c>
      <c r="F114" s="1">
        <v>23</v>
      </c>
      <c r="G114" s="8">
        <f>Table32356789101112132343210111213610[[#This Row],[women]]/Table32356789101112132343210111213610[[#This Row],[total]]</f>
        <v>0.13609467455621302</v>
      </c>
      <c r="H114" s="1">
        <v>0</v>
      </c>
      <c r="I114" s="8">
        <f>Table32356789101112132343210111213610[[#This Row],[alaskan_or_native]]/Table32356789101112132343210111213610[[#This Row],[total]]</f>
        <v>0</v>
      </c>
      <c r="J114" s="1">
        <v>2</v>
      </c>
      <c r="K114" s="8">
        <f>Table32356789101112132343210111213610[[#This Row],[asian_american]]/Table32356789101112132343210111213610[[#This Row],[total]]</f>
        <v>1.1834319526627219E-2</v>
      </c>
      <c r="L114" s="1">
        <v>0</v>
      </c>
      <c r="M114" s="8">
        <f>Table32356789101112132343210111213610[[#This Row],[african_amercian]]/Table32356789101112132343210111213610[[#This Row],[total]]</f>
        <v>0</v>
      </c>
      <c r="N114" s="1">
        <v>6</v>
      </c>
      <c r="O114" s="8">
        <f>Table32356789101112132343210111213610[[#This Row],[hispanic_american]]/Table32356789101112132343210111213610[[#This Row],[total]]</f>
        <v>3.5502958579881658E-2</v>
      </c>
      <c r="P114" s="1">
        <v>0</v>
      </c>
      <c r="Q114" s="8">
        <f>Table32356789101112132343210111213610[[#This Row],[hawaiian_or_islander]]/Table32356789101112132343210111213610[[#This Row],[total]]</f>
        <v>0</v>
      </c>
      <c r="R114" s="1">
        <v>154</v>
      </c>
      <c r="S114" s="8">
        <f>Table32356789101112132343210111213610[[#This Row],[white]]/Table32356789101112132343210111213610[[#This Row],[total]]</f>
        <v>0.91124260355029585</v>
      </c>
      <c r="T114" s="1">
        <v>6</v>
      </c>
      <c r="U114" s="8">
        <f>Table32356789101112132343210111213610[[#This Row],[muti_racial]]/Table32356789101112132343210111213610[[#This Row],[total]]</f>
        <v>3.5502958579881658E-2</v>
      </c>
      <c r="V114" s="1">
        <v>1</v>
      </c>
      <c r="W114" s="8">
        <f>Table32356789101112132343210111213610[[#This Row],[international]]/Table32356789101112132343210111213610[[#This Row],[total]]</f>
        <v>5.9171597633136093E-3</v>
      </c>
      <c r="X1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8.2840236686390539E-2</v>
      </c>
      <c r="Y1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7.1005917159763315E-2</v>
      </c>
    </row>
    <row r="115" spans="1:25" ht="20" customHeight="1">
      <c r="A115" s="12">
        <v>219082</v>
      </c>
      <c r="B115" s="12" t="s">
        <v>1100</v>
      </c>
      <c r="C115" s="12">
        <v>168</v>
      </c>
      <c r="D115" s="12">
        <v>129</v>
      </c>
      <c r="E115" s="14">
        <f>Table32356789101112132343210111213610[[#This Row],[men]]/Table32356789101112132343210111213610[[#This Row],[total]]</f>
        <v>0.7678571428571429</v>
      </c>
      <c r="F115" s="12">
        <v>39</v>
      </c>
      <c r="G115" s="14">
        <f>Table32356789101112132343210111213610[[#This Row],[women]]/Table32356789101112132343210111213610[[#This Row],[total]]</f>
        <v>0.23214285714285715</v>
      </c>
      <c r="H115" s="12">
        <v>1</v>
      </c>
      <c r="I115" s="14">
        <f>Table32356789101112132343210111213610[[#This Row],[alaskan_or_native]]/Table32356789101112132343210111213610[[#This Row],[total]]</f>
        <v>5.9523809523809521E-3</v>
      </c>
      <c r="J115" s="12">
        <v>6</v>
      </c>
      <c r="K115" s="14">
        <f>Table32356789101112132343210111213610[[#This Row],[asian_american]]/Table32356789101112132343210111213610[[#This Row],[total]]</f>
        <v>3.5714285714285712E-2</v>
      </c>
      <c r="L115" s="12">
        <v>3</v>
      </c>
      <c r="M115" s="14">
        <f>Table32356789101112132343210111213610[[#This Row],[african_amercian]]/Table32356789101112132343210111213610[[#This Row],[total]]</f>
        <v>1.7857142857142856E-2</v>
      </c>
      <c r="N115" s="12">
        <v>5</v>
      </c>
      <c r="O115" s="14">
        <f>Table32356789101112132343210111213610[[#This Row],[hispanic_american]]/Table32356789101112132343210111213610[[#This Row],[total]]</f>
        <v>2.976190476190476E-2</v>
      </c>
      <c r="P115" s="12">
        <v>0</v>
      </c>
      <c r="Q115" s="14">
        <f>Table32356789101112132343210111213610[[#This Row],[hawaiian_or_islander]]/Table32356789101112132343210111213610[[#This Row],[total]]</f>
        <v>0</v>
      </c>
      <c r="R115" s="12">
        <v>147</v>
      </c>
      <c r="S115" s="14">
        <f>Table32356789101112132343210111213610[[#This Row],[white]]/Table32356789101112132343210111213610[[#This Row],[total]]</f>
        <v>0.875</v>
      </c>
      <c r="T115" s="12">
        <v>3</v>
      </c>
      <c r="U115" s="14">
        <f>Table32356789101112132343210111213610[[#This Row],[muti_racial]]/Table32356789101112132343210111213610[[#This Row],[total]]</f>
        <v>1.7857142857142856E-2</v>
      </c>
      <c r="V115" s="12">
        <v>3</v>
      </c>
      <c r="W115" s="14">
        <f>Table32356789101112132343210111213610[[#This Row],[international]]/Table32356789101112132343210111213610[[#This Row],[total]]</f>
        <v>1.7857142857142856E-2</v>
      </c>
      <c r="X1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0.10714285714285714</v>
      </c>
      <c r="Y1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116" spans="1:25" ht="20" customHeight="1">
      <c r="A116" s="1">
        <v>126818</v>
      </c>
      <c r="B116" s="1" t="s">
        <v>105</v>
      </c>
      <c r="C116" s="1">
        <v>166</v>
      </c>
      <c r="D116" s="1">
        <v>141</v>
      </c>
      <c r="E116" s="8">
        <f>Table32356789101112132343210111213610[[#This Row],[men]]/Table32356789101112132343210111213610[[#This Row],[total]]</f>
        <v>0.8493975903614458</v>
      </c>
      <c r="F116" s="1">
        <v>25</v>
      </c>
      <c r="G116" s="8">
        <f>Table32356789101112132343210111213610[[#This Row],[women]]/Table32356789101112132343210111213610[[#This Row],[total]]</f>
        <v>0.15060240963855423</v>
      </c>
      <c r="H116" s="1">
        <v>2</v>
      </c>
      <c r="I116" s="8">
        <f>Table32356789101112132343210111213610[[#This Row],[alaskan_or_native]]/Table32356789101112132343210111213610[[#This Row],[total]]</f>
        <v>1.2048192771084338E-2</v>
      </c>
      <c r="J116" s="1">
        <v>5</v>
      </c>
      <c r="K116" s="8">
        <f>Table32356789101112132343210111213610[[#This Row],[asian_american]]/Table32356789101112132343210111213610[[#This Row],[total]]</f>
        <v>3.0120481927710843E-2</v>
      </c>
      <c r="L116" s="1">
        <v>5</v>
      </c>
      <c r="M116" s="8">
        <f>Table32356789101112132343210111213610[[#This Row],[african_amercian]]/Table32356789101112132343210111213610[[#This Row],[total]]</f>
        <v>3.0120481927710843E-2</v>
      </c>
      <c r="N116" s="1">
        <v>14</v>
      </c>
      <c r="O116" s="8">
        <f>Table32356789101112132343210111213610[[#This Row],[hispanic_american]]/Table32356789101112132343210111213610[[#This Row],[total]]</f>
        <v>8.4337349397590355E-2</v>
      </c>
      <c r="P116" s="1">
        <v>1</v>
      </c>
      <c r="Q116" s="8">
        <f>Table32356789101112132343210111213610[[#This Row],[hawaiian_or_islander]]/Table32356789101112132343210111213610[[#This Row],[total]]</f>
        <v>6.024096385542169E-3</v>
      </c>
      <c r="R116" s="1">
        <v>115</v>
      </c>
      <c r="S116" s="8">
        <f>Table32356789101112132343210111213610[[#This Row],[white]]/Table32356789101112132343210111213610[[#This Row],[total]]</f>
        <v>0.69277108433734935</v>
      </c>
      <c r="T116" s="1">
        <v>4</v>
      </c>
      <c r="U116" s="8">
        <f>Table32356789101112132343210111213610[[#This Row],[muti_racial]]/Table32356789101112132343210111213610[[#This Row],[total]]</f>
        <v>2.4096385542168676E-2</v>
      </c>
      <c r="V116" s="1">
        <v>11</v>
      </c>
      <c r="W116" s="8">
        <f>Table32356789101112132343210111213610[[#This Row],[international]]/Table32356789101112132343210111213610[[#This Row],[total]]</f>
        <v>6.6265060240963861E-2</v>
      </c>
      <c r="X1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0.18674698795180722</v>
      </c>
      <c r="Y1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0.15662650602409639</v>
      </c>
    </row>
    <row r="117" spans="1:25" ht="20" customHeight="1">
      <c r="A117" s="12">
        <v>217882</v>
      </c>
      <c r="B117" s="12" t="s">
        <v>20</v>
      </c>
      <c r="C117" s="12">
        <v>164</v>
      </c>
      <c r="D117" s="12">
        <v>149</v>
      </c>
      <c r="E117" s="14">
        <f>Table32356789101112132343210111213610[[#This Row],[men]]/Table32356789101112132343210111213610[[#This Row],[total]]</f>
        <v>0.90853658536585369</v>
      </c>
      <c r="F117" s="12">
        <v>15</v>
      </c>
      <c r="G117" s="14">
        <f>Table32356789101112132343210111213610[[#This Row],[women]]/Table32356789101112132343210111213610[[#This Row],[total]]</f>
        <v>9.1463414634146339E-2</v>
      </c>
      <c r="H117" s="12">
        <v>1</v>
      </c>
      <c r="I117" s="14">
        <f>Table32356789101112132343210111213610[[#This Row],[alaskan_or_native]]/Table32356789101112132343210111213610[[#This Row],[total]]</f>
        <v>6.0975609756097563E-3</v>
      </c>
      <c r="J117" s="12">
        <v>4</v>
      </c>
      <c r="K117" s="14">
        <f>Table32356789101112132343210111213610[[#This Row],[asian_american]]/Table32356789101112132343210111213610[[#This Row],[total]]</f>
        <v>2.4390243902439025E-2</v>
      </c>
      <c r="L117" s="12">
        <v>5</v>
      </c>
      <c r="M117" s="14">
        <f>Table32356789101112132343210111213610[[#This Row],[african_amercian]]/Table32356789101112132343210111213610[[#This Row],[total]]</f>
        <v>3.048780487804878E-2</v>
      </c>
      <c r="N117" s="12">
        <v>9</v>
      </c>
      <c r="O117" s="14">
        <f>Table32356789101112132343210111213610[[#This Row],[hispanic_american]]/Table32356789101112132343210111213610[[#This Row],[total]]</f>
        <v>5.4878048780487805E-2</v>
      </c>
      <c r="P117" s="12">
        <v>0</v>
      </c>
      <c r="Q117" s="14">
        <f>Table32356789101112132343210111213610[[#This Row],[hawaiian_or_islander]]/Table32356789101112132343210111213610[[#This Row],[total]]</f>
        <v>0</v>
      </c>
      <c r="R117" s="12">
        <v>129</v>
      </c>
      <c r="S117" s="14">
        <f>Table32356789101112132343210111213610[[#This Row],[white]]/Table32356789101112132343210111213610[[#This Row],[total]]</f>
        <v>0.78658536585365857</v>
      </c>
      <c r="T117" s="12">
        <v>11</v>
      </c>
      <c r="U117" s="14">
        <f>Table32356789101112132343210111213610[[#This Row],[muti_racial]]/Table32356789101112132343210111213610[[#This Row],[total]]</f>
        <v>6.7073170731707321E-2</v>
      </c>
      <c r="V117" s="12">
        <v>2</v>
      </c>
      <c r="W117" s="14">
        <f>Table32356789101112132343210111213610[[#This Row],[international]]/Table32356789101112132343210111213610[[#This Row],[total]]</f>
        <v>1.2195121951219513E-2</v>
      </c>
      <c r="X1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0.18292682926829268</v>
      </c>
      <c r="Y1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0.15853658536585366</v>
      </c>
    </row>
    <row r="118" spans="1:25" ht="20" customHeight="1">
      <c r="A118" s="1">
        <v>232557</v>
      </c>
      <c r="B118" s="1" t="s">
        <v>442</v>
      </c>
      <c r="C118" s="1">
        <v>162</v>
      </c>
      <c r="D118" s="1">
        <v>132</v>
      </c>
      <c r="E118" s="8">
        <f>Table32356789101112132343210111213610[[#This Row],[men]]/Table32356789101112132343210111213610[[#This Row],[total]]</f>
        <v>0.81481481481481477</v>
      </c>
      <c r="F118" s="1">
        <v>30</v>
      </c>
      <c r="G118" s="8">
        <f>Table32356789101112132343210111213610[[#This Row],[women]]/Table32356789101112132343210111213610[[#This Row],[total]]</f>
        <v>0.18518518518518517</v>
      </c>
      <c r="H118" s="1">
        <v>0</v>
      </c>
      <c r="I118" s="8">
        <f>Table32356789101112132343210111213610[[#This Row],[alaskan_or_native]]/Table32356789101112132343210111213610[[#This Row],[total]]</f>
        <v>0</v>
      </c>
      <c r="J118" s="1">
        <v>4</v>
      </c>
      <c r="K118" s="8">
        <f>Table32356789101112132343210111213610[[#This Row],[asian_american]]/Table32356789101112132343210111213610[[#This Row],[total]]</f>
        <v>2.4691358024691357E-2</v>
      </c>
      <c r="L118" s="1">
        <v>9</v>
      </c>
      <c r="M118" s="8">
        <f>Table32356789101112132343210111213610[[#This Row],[african_amercian]]/Table32356789101112132343210111213610[[#This Row],[total]]</f>
        <v>5.5555555555555552E-2</v>
      </c>
      <c r="N118" s="1">
        <v>5</v>
      </c>
      <c r="O118" s="8">
        <f>Table32356789101112132343210111213610[[#This Row],[hispanic_american]]/Table32356789101112132343210111213610[[#This Row],[total]]</f>
        <v>3.0864197530864196E-2</v>
      </c>
      <c r="P118" s="1">
        <v>1</v>
      </c>
      <c r="Q118" s="8">
        <f>Table32356789101112132343210111213610[[#This Row],[hawaiian_or_islander]]/Table32356789101112132343210111213610[[#This Row],[total]]</f>
        <v>6.1728395061728392E-3</v>
      </c>
      <c r="R118" s="1">
        <v>88</v>
      </c>
      <c r="S118" s="8">
        <f>Table32356789101112132343210111213610[[#This Row],[white]]/Table32356789101112132343210111213610[[#This Row],[total]]</f>
        <v>0.54320987654320985</v>
      </c>
      <c r="T118" s="1">
        <v>4</v>
      </c>
      <c r="U118" s="8">
        <f>Table32356789101112132343210111213610[[#This Row],[muti_racial]]/Table32356789101112132343210111213610[[#This Row],[total]]</f>
        <v>2.4691358024691357E-2</v>
      </c>
      <c r="V118" s="1">
        <v>8</v>
      </c>
      <c r="W118" s="8">
        <f>Table32356789101112132343210111213610[[#This Row],[international]]/Table32356789101112132343210111213610[[#This Row],[total]]</f>
        <v>4.9382716049382713E-2</v>
      </c>
      <c r="X1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0.1419753086419753</v>
      </c>
      <c r="Y1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0.11728395061728394</v>
      </c>
    </row>
    <row r="119" spans="1:25" ht="20" customHeight="1">
      <c r="A119" s="12">
        <v>164988</v>
      </c>
      <c r="B119" s="12" t="s">
        <v>60</v>
      </c>
      <c r="C119" s="12">
        <v>161</v>
      </c>
      <c r="D119" s="12">
        <v>119</v>
      </c>
      <c r="E119" s="14">
        <f>Table32356789101112132343210111213610[[#This Row],[men]]/Table32356789101112132343210111213610[[#This Row],[total]]</f>
        <v>0.73913043478260865</v>
      </c>
      <c r="F119" s="12">
        <v>42</v>
      </c>
      <c r="G119" s="14">
        <f>Table32356789101112132343210111213610[[#This Row],[women]]/Table32356789101112132343210111213610[[#This Row],[total]]</f>
        <v>0.2608695652173913</v>
      </c>
      <c r="H119" s="12">
        <v>0</v>
      </c>
      <c r="I119" s="14">
        <f>Table32356789101112132343210111213610[[#This Row],[alaskan_or_native]]/Table32356789101112132343210111213610[[#This Row],[total]]</f>
        <v>0</v>
      </c>
      <c r="J119" s="12">
        <v>37</v>
      </c>
      <c r="K119" s="14">
        <f>Table32356789101112132343210111213610[[#This Row],[asian_american]]/Table32356789101112132343210111213610[[#This Row],[total]]</f>
        <v>0.22981366459627328</v>
      </c>
      <c r="L119" s="12">
        <v>5</v>
      </c>
      <c r="M119" s="14">
        <f>Table32356789101112132343210111213610[[#This Row],[african_amercian]]/Table32356789101112132343210111213610[[#This Row],[total]]</f>
        <v>3.1055900621118012E-2</v>
      </c>
      <c r="N119" s="12">
        <v>12</v>
      </c>
      <c r="O119" s="14">
        <f>Table32356789101112132343210111213610[[#This Row],[hispanic_american]]/Table32356789101112132343210111213610[[#This Row],[total]]</f>
        <v>7.4534161490683232E-2</v>
      </c>
      <c r="P119" s="12">
        <v>0</v>
      </c>
      <c r="Q119" s="14">
        <f>Table32356789101112132343210111213610[[#This Row],[hawaiian_or_islander]]/Table32356789101112132343210111213610[[#This Row],[total]]</f>
        <v>0</v>
      </c>
      <c r="R119" s="12">
        <v>46</v>
      </c>
      <c r="S119" s="14">
        <f>Table32356789101112132343210111213610[[#This Row],[white]]/Table32356789101112132343210111213610[[#This Row],[total]]</f>
        <v>0.2857142857142857</v>
      </c>
      <c r="T119" s="12">
        <v>4</v>
      </c>
      <c r="U119" s="14">
        <f>Table32356789101112132343210111213610[[#This Row],[muti_racial]]/Table32356789101112132343210111213610[[#This Row],[total]]</f>
        <v>2.4844720496894408E-2</v>
      </c>
      <c r="V119" s="12">
        <v>47</v>
      </c>
      <c r="W119" s="14">
        <f>Table32356789101112132343210111213610[[#This Row],[international]]/Table32356789101112132343210111213610[[#This Row],[total]]</f>
        <v>0.29192546583850931</v>
      </c>
      <c r="X1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0.36024844720496896</v>
      </c>
      <c r="Y1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0.13043478260869565</v>
      </c>
    </row>
    <row r="120" spans="1:25" ht="20" customHeight="1">
      <c r="A120" s="1">
        <v>134130</v>
      </c>
      <c r="B120" s="1" t="s">
        <v>122</v>
      </c>
      <c r="C120" s="1">
        <v>160</v>
      </c>
      <c r="D120" s="1">
        <v>127</v>
      </c>
      <c r="E120" s="8">
        <f>Table32356789101112132343210111213610[[#This Row],[men]]/Table32356789101112132343210111213610[[#This Row],[total]]</f>
        <v>0.79374999999999996</v>
      </c>
      <c r="F120" s="1">
        <v>33</v>
      </c>
      <c r="G120" s="8">
        <f>Table32356789101112132343210111213610[[#This Row],[women]]/Table32356789101112132343210111213610[[#This Row],[total]]</f>
        <v>0.20624999999999999</v>
      </c>
      <c r="H120" s="1">
        <v>1</v>
      </c>
      <c r="I120" s="8">
        <f>Table32356789101112132343210111213610[[#This Row],[alaskan_or_native]]/Table32356789101112132343210111213610[[#This Row],[total]]</f>
        <v>6.2500000000000003E-3</v>
      </c>
      <c r="J120" s="1">
        <v>29</v>
      </c>
      <c r="K120" s="8">
        <f>Table32356789101112132343210111213610[[#This Row],[asian_american]]/Table32356789101112132343210111213610[[#This Row],[total]]</f>
        <v>0.18124999999999999</v>
      </c>
      <c r="L120" s="1">
        <v>2</v>
      </c>
      <c r="M120" s="8">
        <f>Table32356789101112132343210111213610[[#This Row],[african_amercian]]/Table32356789101112132343210111213610[[#This Row],[total]]</f>
        <v>1.2500000000000001E-2</v>
      </c>
      <c r="N120" s="1">
        <v>35</v>
      </c>
      <c r="O120" s="8">
        <f>Table32356789101112132343210111213610[[#This Row],[hispanic_american]]/Table32356789101112132343210111213610[[#This Row],[total]]</f>
        <v>0.21875</v>
      </c>
      <c r="P120" s="1">
        <v>0</v>
      </c>
      <c r="Q120" s="8">
        <f>Table32356789101112132343210111213610[[#This Row],[hawaiian_or_islander]]/Table32356789101112132343210111213610[[#This Row],[total]]</f>
        <v>0</v>
      </c>
      <c r="R120" s="1">
        <v>73</v>
      </c>
      <c r="S120" s="8">
        <f>Table32356789101112132343210111213610[[#This Row],[white]]/Table32356789101112132343210111213610[[#This Row],[total]]</f>
        <v>0.45624999999999999</v>
      </c>
      <c r="T120" s="1">
        <v>10</v>
      </c>
      <c r="U120" s="8">
        <f>Table32356789101112132343210111213610[[#This Row],[muti_racial]]/Table32356789101112132343210111213610[[#This Row],[total]]</f>
        <v>6.25E-2</v>
      </c>
      <c r="V120" s="1">
        <v>4</v>
      </c>
      <c r="W120" s="8">
        <f>Table32356789101112132343210111213610[[#This Row],[international]]/Table32356789101112132343210111213610[[#This Row],[total]]</f>
        <v>2.5000000000000001E-2</v>
      </c>
      <c r="X1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0.48125000000000001</v>
      </c>
      <c r="Y1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121" spans="1:25" ht="20" customHeight="1">
      <c r="A121" s="12">
        <v>212054</v>
      </c>
      <c r="B121" s="12" t="s">
        <v>232</v>
      </c>
      <c r="C121" s="12">
        <v>158</v>
      </c>
      <c r="D121" s="12">
        <v>124</v>
      </c>
      <c r="E121" s="14">
        <f>Table32356789101112132343210111213610[[#This Row],[men]]/Table32356789101112132343210111213610[[#This Row],[total]]</f>
        <v>0.78481012658227844</v>
      </c>
      <c r="F121" s="12">
        <v>34</v>
      </c>
      <c r="G121" s="14">
        <f>Table32356789101112132343210111213610[[#This Row],[women]]/Table32356789101112132343210111213610[[#This Row],[total]]</f>
        <v>0.21518987341772153</v>
      </c>
      <c r="H121" s="12">
        <v>0</v>
      </c>
      <c r="I121" s="14">
        <f>Table32356789101112132343210111213610[[#This Row],[alaskan_or_native]]/Table32356789101112132343210111213610[[#This Row],[total]]</f>
        <v>0</v>
      </c>
      <c r="J121" s="12">
        <v>29</v>
      </c>
      <c r="K121" s="14">
        <f>Table32356789101112132343210111213610[[#This Row],[asian_american]]/Table32356789101112132343210111213610[[#This Row],[total]]</f>
        <v>0.18354430379746836</v>
      </c>
      <c r="L121" s="12">
        <v>11</v>
      </c>
      <c r="M121" s="14">
        <f>Table32356789101112132343210111213610[[#This Row],[african_amercian]]/Table32356789101112132343210111213610[[#This Row],[total]]</f>
        <v>6.9620253164556958E-2</v>
      </c>
      <c r="N121" s="12">
        <v>9</v>
      </c>
      <c r="O121" s="14">
        <f>Table32356789101112132343210111213610[[#This Row],[hispanic_american]]/Table32356789101112132343210111213610[[#This Row],[total]]</f>
        <v>5.6962025316455694E-2</v>
      </c>
      <c r="P121" s="12">
        <v>1</v>
      </c>
      <c r="Q121" s="14">
        <f>Table32356789101112132343210111213610[[#This Row],[hawaiian_or_islander]]/Table32356789101112132343210111213610[[#This Row],[total]]</f>
        <v>6.3291139240506328E-3</v>
      </c>
      <c r="R121" s="12">
        <v>70</v>
      </c>
      <c r="S121" s="14">
        <f>Table32356789101112132343210111213610[[#This Row],[white]]/Table32356789101112132343210111213610[[#This Row],[total]]</f>
        <v>0.44303797468354428</v>
      </c>
      <c r="T121" s="12">
        <v>6</v>
      </c>
      <c r="U121" s="14">
        <f>Table32356789101112132343210111213610[[#This Row],[muti_racial]]/Table32356789101112132343210111213610[[#This Row],[total]]</f>
        <v>3.7974683544303799E-2</v>
      </c>
      <c r="V121" s="12">
        <v>32</v>
      </c>
      <c r="W121" s="14">
        <f>Table32356789101112132343210111213610[[#This Row],[international]]/Table32356789101112132343210111213610[[#This Row],[total]]</f>
        <v>0.20253164556962025</v>
      </c>
      <c r="X1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0.35443037974683544</v>
      </c>
      <c r="Y1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0.17088607594936708</v>
      </c>
    </row>
    <row r="122" spans="1:25" ht="20" customHeight="1">
      <c r="A122" s="1">
        <v>260901</v>
      </c>
      <c r="B122" s="1" t="s">
        <v>1158</v>
      </c>
      <c r="C122" s="1">
        <v>158</v>
      </c>
      <c r="D122" s="1">
        <v>128</v>
      </c>
      <c r="E122" s="8">
        <f>Table32356789101112132343210111213610[[#This Row],[men]]/Table32356789101112132343210111213610[[#This Row],[total]]</f>
        <v>0.810126582278481</v>
      </c>
      <c r="F122" s="1">
        <v>30</v>
      </c>
      <c r="G122" s="8">
        <f>Table32356789101112132343210111213610[[#This Row],[women]]/Table32356789101112132343210111213610[[#This Row],[total]]</f>
        <v>0.189873417721519</v>
      </c>
      <c r="H122" s="1">
        <v>1</v>
      </c>
      <c r="I122" s="8">
        <f>Table32356789101112132343210111213610[[#This Row],[alaskan_or_native]]/Table32356789101112132343210111213610[[#This Row],[total]]</f>
        <v>6.3291139240506328E-3</v>
      </c>
      <c r="J122" s="1">
        <v>6</v>
      </c>
      <c r="K122" s="8">
        <f>Table32356789101112132343210111213610[[#This Row],[asian_american]]/Table32356789101112132343210111213610[[#This Row],[total]]</f>
        <v>3.7974683544303799E-2</v>
      </c>
      <c r="L122" s="1">
        <v>34</v>
      </c>
      <c r="M122" s="8">
        <f>Table32356789101112132343210111213610[[#This Row],[african_amercian]]/Table32356789101112132343210111213610[[#This Row],[total]]</f>
        <v>0.21518987341772153</v>
      </c>
      <c r="N122" s="1">
        <v>20</v>
      </c>
      <c r="O122" s="8">
        <f>Table32356789101112132343210111213610[[#This Row],[hispanic_american]]/Table32356789101112132343210111213610[[#This Row],[total]]</f>
        <v>0.12658227848101267</v>
      </c>
      <c r="P122" s="1">
        <v>0</v>
      </c>
      <c r="Q122" s="8">
        <f>Table32356789101112132343210111213610[[#This Row],[hawaiian_or_islander]]/Table32356789101112132343210111213610[[#This Row],[total]]</f>
        <v>0</v>
      </c>
      <c r="R122" s="1">
        <v>81</v>
      </c>
      <c r="S122" s="8">
        <f>Table32356789101112132343210111213610[[#This Row],[white]]/Table32356789101112132343210111213610[[#This Row],[total]]</f>
        <v>0.51265822784810122</v>
      </c>
      <c r="T122" s="1">
        <v>6</v>
      </c>
      <c r="U122" s="8">
        <f>Table32356789101112132343210111213610[[#This Row],[muti_racial]]/Table32356789101112132343210111213610[[#This Row],[total]]</f>
        <v>3.7974683544303799E-2</v>
      </c>
      <c r="V122" s="1">
        <v>2</v>
      </c>
      <c r="W122" s="8">
        <f>Table32356789101112132343210111213610[[#This Row],[international]]/Table32356789101112132343210111213610[[#This Row],[total]]</f>
        <v>1.2658227848101266E-2</v>
      </c>
      <c r="X1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0.42405063291139239</v>
      </c>
      <c r="Y1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0.38607594936708861</v>
      </c>
    </row>
    <row r="123" spans="1:25" ht="20" customHeight="1">
      <c r="A123" s="12">
        <v>166638</v>
      </c>
      <c r="B123" s="12" t="s">
        <v>412</v>
      </c>
      <c r="C123" s="12">
        <v>157</v>
      </c>
      <c r="D123" s="12">
        <v>134</v>
      </c>
      <c r="E123" s="14">
        <f>Table32356789101112132343210111213610[[#This Row],[men]]/Table32356789101112132343210111213610[[#This Row],[total]]</f>
        <v>0.85350318471337583</v>
      </c>
      <c r="F123" s="12">
        <v>23</v>
      </c>
      <c r="G123" s="14">
        <f>Table32356789101112132343210111213610[[#This Row],[women]]/Table32356789101112132343210111213610[[#This Row],[total]]</f>
        <v>0.1464968152866242</v>
      </c>
      <c r="H123" s="12">
        <v>0</v>
      </c>
      <c r="I123" s="14">
        <f>Table32356789101112132343210111213610[[#This Row],[alaskan_or_native]]/Table32356789101112132343210111213610[[#This Row],[total]]</f>
        <v>0</v>
      </c>
      <c r="J123" s="12">
        <v>50</v>
      </c>
      <c r="K123" s="14">
        <f>Table32356789101112132343210111213610[[#This Row],[asian_american]]/Table32356789101112132343210111213610[[#This Row],[total]]</f>
        <v>0.31847133757961782</v>
      </c>
      <c r="L123" s="12">
        <v>18</v>
      </c>
      <c r="M123" s="14">
        <f>Table32356789101112132343210111213610[[#This Row],[african_amercian]]/Table32356789101112132343210111213610[[#This Row],[total]]</f>
        <v>0.11464968152866242</v>
      </c>
      <c r="N123" s="12">
        <v>9</v>
      </c>
      <c r="O123" s="14">
        <f>Table32356789101112132343210111213610[[#This Row],[hispanic_american]]/Table32356789101112132343210111213610[[#This Row],[total]]</f>
        <v>5.7324840764331211E-2</v>
      </c>
      <c r="P123" s="12">
        <v>0</v>
      </c>
      <c r="Q123" s="14">
        <f>Table32356789101112132343210111213610[[#This Row],[hawaiian_or_islander]]/Table32356789101112132343210111213610[[#This Row],[total]]</f>
        <v>0</v>
      </c>
      <c r="R123" s="12">
        <v>46</v>
      </c>
      <c r="S123" s="14">
        <f>Table32356789101112132343210111213610[[#This Row],[white]]/Table32356789101112132343210111213610[[#This Row],[total]]</f>
        <v>0.2929936305732484</v>
      </c>
      <c r="T123" s="12">
        <v>4</v>
      </c>
      <c r="U123" s="14">
        <f>Table32356789101112132343210111213610[[#This Row],[muti_racial]]/Table32356789101112132343210111213610[[#This Row],[total]]</f>
        <v>2.5477707006369428E-2</v>
      </c>
      <c r="V123" s="12">
        <v>12</v>
      </c>
      <c r="W123" s="14">
        <f>Table32356789101112132343210111213610[[#This Row],[international]]/Table32356789101112132343210111213610[[#This Row],[total]]</f>
        <v>7.6433121019108277E-2</v>
      </c>
      <c r="X1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0.51592356687898089</v>
      </c>
      <c r="Y1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0.19745222929936307</v>
      </c>
    </row>
    <row r="124" spans="1:25" ht="20" customHeight="1">
      <c r="A124" s="1">
        <v>122597</v>
      </c>
      <c r="B124" s="1" t="s">
        <v>100</v>
      </c>
      <c r="C124" s="1">
        <v>156</v>
      </c>
      <c r="D124" s="1">
        <v>141</v>
      </c>
      <c r="E124" s="8">
        <f>Table32356789101112132343210111213610[[#This Row],[men]]/Table32356789101112132343210111213610[[#This Row],[total]]</f>
        <v>0.90384615384615385</v>
      </c>
      <c r="F124" s="1">
        <v>15</v>
      </c>
      <c r="G124" s="8">
        <f>Table32356789101112132343210111213610[[#This Row],[women]]/Table32356789101112132343210111213610[[#This Row],[total]]</f>
        <v>9.6153846153846159E-2</v>
      </c>
      <c r="H124" s="1">
        <v>0</v>
      </c>
      <c r="I124" s="8">
        <f>Table32356789101112132343210111213610[[#This Row],[alaskan_or_native]]/Table32356789101112132343210111213610[[#This Row],[total]]</f>
        <v>0</v>
      </c>
      <c r="J124" s="1">
        <v>70</v>
      </c>
      <c r="K124" s="8">
        <f>Table32356789101112132343210111213610[[#This Row],[asian_american]]/Table32356789101112132343210111213610[[#This Row],[total]]</f>
        <v>0.44871794871794873</v>
      </c>
      <c r="L124" s="1">
        <v>4</v>
      </c>
      <c r="M124" s="8">
        <f>Table32356789101112132343210111213610[[#This Row],[african_amercian]]/Table32356789101112132343210111213610[[#This Row],[total]]</f>
        <v>2.564102564102564E-2</v>
      </c>
      <c r="N124" s="1">
        <v>14</v>
      </c>
      <c r="O124" s="8">
        <f>Table32356789101112132343210111213610[[#This Row],[hispanic_american]]/Table32356789101112132343210111213610[[#This Row],[total]]</f>
        <v>8.9743589743589744E-2</v>
      </c>
      <c r="P124" s="1">
        <v>1</v>
      </c>
      <c r="Q124" s="8">
        <f>Table32356789101112132343210111213610[[#This Row],[hawaiian_or_islander]]/Table32356789101112132343210111213610[[#This Row],[total]]</f>
        <v>6.41025641025641E-3</v>
      </c>
      <c r="R124" s="1">
        <v>30</v>
      </c>
      <c r="S124" s="8">
        <f>Table32356789101112132343210111213610[[#This Row],[white]]/Table32356789101112132343210111213610[[#This Row],[total]]</f>
        <v>0.19230769230769232</v>
      </c>
      <c r="T124" s="1">
        <v>5</v>
      </c>
      <c r="U124" s="8">
        <f>Table32356789101112132343210111213610[[#This Row],[muti_racial]]/Table32356789101112132343210111213610[[#This Row],[total]]</f>
        <v>3.2051282051282048E-2</v>
      </c>
      <c r="V124" s="1">
        <v>21</v>
      </c>
      <c r="W124" s="8">
        <f>Table32356789101112132343210111213610[[#This Row],[international]]/Table32356789101112132343210111213610[[#This Row],[total]]</f>
        <v>0.13461538461538461</v>
      </c>
      <c r="X1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0.60256410256410253</v>
      </c>
      <c r="Y1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</row>
    <row r="125" spans="1:25" ht="20" customHeight="1">
      <c r="A125" s="12">
        <v>184782</v>
      </c>
      <c r="B125" s="12" t="s">
        <v>195</v>
      </c>
      <c r="C125" s="12">
        <v>156</v>
      </c>
      <c r="D125" s="12">
        <v>143</v>
      </c>
      <c r="E125" s="14">
        <f>Table32356789101112132343210111213610[[#This Row],[men]]/Table32356789101112132343210111213610[[#This Row],[total]]</f>
        <v>0.91666666666666663</v>
      </c>
      <c r="F125" s="12">
        <v>13</v>
      </c>
      <c r="G125" s="14">
        <f>Table32356789101112132343210111213610[[#This Row],[women]]/Table32356789101112132343210111213610[[#This Row],[total]]</f>
        <v>8.3333333333333329E-2</v>
      </c>
      <c r="H125" s="12">
        <v>0</v>
      </c>
      <c r="I125" s="14">
        <f>Table32356789101112132343210111213610[[#This Row],[alaskan_or_native]]/Table32356789101112132343210111213610[[#This Row],[total]]</f>
        <v>0</v>
      </c>
      <c r="J125" s="12">
        <v>16</v>
      </c>
      <c r="K125" s="14">
        <f>Table32356789101112132343210111213610[[#This Row],[asian_american]]/Table32356789101112132343210111213610[[#This Row],[total]]</f>
        <v>0.10256410256410256</v>
      </c>
      <c r="L125" s="12">
        <v>10</v>
      </c>
      <c r="M125" s="14">
        <f>Table32356789101112132343210111213610[[#This Row],[african_amercian]]/Table32356789101112132343210111213610[[#This Row],[total]]</f>
        <v>6.4102564102564097E-2</v>
      </c>
      <c r="N125" s="12">
        <v>11</v>
      </c>
      <c r="O125" s="14">
        <f>Table32356789101112132343210111213610[[#This Row],[hispanic_american]]/Table32356789101112132343210111213610[[#This Row],[total]]</f>
        <v>7.0512820512820512E-2</v>
      </c>
      <c r="P125" s="12">
        <v>1</v>
      </c>
      <c r="Q125" s="14">
        <f>Table32356789101112132343210111213610[[#This Row],[hawaiian_or_islander]]/Table32356789101112132343210111213610[[#This Row],[total]]</f>
        <v>6.41025641025641E-3</v>
      </c>
      <c r="R125" s="12">
        <v>108</v>
      </c>
      <c r="S125" s="14">
        <f>Table32356789101112132343210111213610[[#This Row],[white]]/Table32356789101112132343210111213610[[#This Row],[total]]</f>
        <v>0.69230769230769229</v>
      </c>
      <c r="T125" s="12">
        <v>5</v>
      </c>
      <c r="U125" s="14">
        <f>Table32356789101112132343210111213610[[#This Row],[muti_racial]]/Table32356789101112132343210111213610[[#This Row],[total]]</f>
        <v>3.2051282051282048E-2</v>
      </c>
      <c r="V125" s="12">
        <v>3</v>
      </c>
      <c r="W125" s="14">
        <f>Table32356789101112132343210111213610[[#This Row],[international]]/Table32356789101112132343210111213610[[#This Row],[total]]</f>
        <v>1.9230769230769232E-2</v>
      </c>
      <c r="X1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0.27564102564102566</v>
      </c>
      <c r="Y1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0.17307692307692307</v>
      </c>
    </row>
    <row r="126" spans="1:25" ht="20" customHeight="1">
      <c r="A126" s="1">
        <v>409698</v>
      </c>
      <c r="B126" s="1" t="s">
        <v>489</v>
      </c>
      <c r="C126" s="1">
        <v>156</v>
      </c>
      <c r="D126" s="1">
        <v>123</v>
      </c>
      <c r="E126" s="8">
        <f>Table32356789101112132343210111213610[[#This Row],[men]]/Table32356789101112132343210111213610[[#This Row],[total]]</f>
        <v>0.78846153846153844</v>
      </c>
      <c r="F126" s="1">
        <v>33</v>
      </c>
      <c r="G126" s="8">
        <f>Table32356789101112132343210111213610[[#This Row],[women]]/Table32356789101112132343210111213610[[#This Row],[total]]</f>
        <v>0.21153846153846154</v>
      </c>
      <c r="H126" s="1">
        <v>0</v>
      </c>
      <c r="I126" s="8">
        <f>Table32356789101112132343210111213610[[#This Row],[alaskan_or_native]]/Table32356789101112132343210111213610[[#This Row],[total]]</f>
        <v>0</v>
      </c>
      <c r="J126" s="1">
        <v>18</v>
      </c>
      <c r="K126" s="8">
        <f>Table32356789101112132343210111213610[[#This Row],[asian_american]]/Table32356789101112132343210111213610[[#This Row],[total]]</f>
        <v>0.11538461538461539</v>
      </c>
      <c r="L126" s="1">
        <v>1</v>
      </c>
      <c r="M126" s="8">
        <f>Table32356789101112132343210111213610[[#This Row],[african_amercian]]/Table32356789101112132343210111213610[[#This Row],[total]]</f>
        <v>6.41025641025641E-3</v>
      </c>
      <c r="N126" s="1">
        <v>57</v>
      </c>
      <c r="O126" s="8">
        <f>Table32356789101112132343210111213610[[#This Row],[hispanic_american]]/Table32356789101112132343210111213610[[#This Row],[total]]</f>
        <v>0.36538461538461536</v>
      </c>
      <c r="P126" s="1">
        <v>0</v>
      </c>
      <c r="Q126" s="8">
        <f>Table32356789101112132343210111213610[[#This Row],[hawaiian_or_islander]]/Table32356789101112132343210111213610[[#This Row],[total]]</f>
        <v>0</v>
      </c>
      <c r="R126" s="1">
        <v>45</v>
      </c>
      <c r="S126" s="8">
        <f>Table32356789101112132343210111213610[[#This Row],[white]]/Table32356789101112132343210111213610[[#This Row],[total]]</f>
        <v>0.28846153846153844</v>
      </c>
      <c r="T126" s="1">
        <v>13</v>
      </c>
      <c r="U126" s="8">
        <f>Table32356789101112132343210111213610[[#This Row],[muti_racial]]/Table32356789101112132343210111213610[[#This Row],[total]]</f>
        <v>8.3333333333333329E-2</v>
      </c>
      <c r="V126" s="1">
        <v>9</v>
      </c>
      <c r="W126" s="8">
        <f>Table32356789101112132343210111213610[[#This Row],[international]]/Table32356789101112132343210111213610[[#This Row],[total]]</f>
        <v>5.7692307692307696E-2</v>
      </c>
      <c r="X1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0.57051282051282048</v>
      </c>
      <c r="Y1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0.45512820512820512</v>
      </c>
    </row>
    <row r="127" spans="1:25" ht="20" customHeight="1">
      <c r="A127" s="12">
        <v>110617</v>
      </c>
      <c r="B127" s="12" t="s">
        <v>381</v>
      </c>
      <c r="C127" s="12">
        <v>155</v>
      </c>
      <c r="D127" s="12">
        <v>138</v>
      </c>
      <c r="E127" s="14">
        <f>Table32356789101112132343210111213610[[#This Row],[men]]/Table32356789101112132343210111213610[[#This Row],[total]]</f>
        <v>0.89032258064516134</v>
      </c>
      <c r="F127" s="12">
        <v>17</v>
      </c>
      <c r="G127" s="14">
        <f>Table32356789101112132343210111213610[[#This Row],[women]]/Table32356789101112132343210111213610[[#This Row],[total]]</f>
        <v>0.10967741935483871</v>
      </c>
      <c r="H127" s="12">
        <v>0</v>
      </c>
      <c r="I127" s="14">
        <f>Table32356789101112132343210111213610[[#This Row],[alaskan_or_native]]/Table32356789101112132343210111213610[[#This Row],[total]]</f>
        <v>0</v>
      </c>
      <c r="J127" s="12">
        <v>50</v>
      </c>
      <c r="K127" s="14">
        <f>Table32356789101112132343210111213610[[#This Row],[asian_american]]/Table32356789101112132343210111213610[[#This Row],[total]]</f>
        <v>0.32258064516129031</v>
      </c>
      <c r="L127" s="12">
        <v>1</v>
      </c>
      <c r="M127" s="14">
        <f>Table32356789101112132343210111213610[[#This Row],[african_amercian]]/Table32356789101112132343210111213610[[#This Row],[total]]</f>
        <v>6.4516129032258064E-3</v>
      </c>
      <c r="N127" s="12">
        <v>24</v>
      </c>
      <c r="O127" s="14">
        <f>Table32356789101112132343210111213610[[#This Row],[hispanic_american]]/Table32356789101112132343210111213610[[#This Row],[total]]</f>
        <v>0.15483870967741936</v>
      </c>
      <c r="P127" s="12">
        <v>1</v>
      </c>
      <c r="Q127" s="14">
        <f>Table32356789101112132343210111213610[[#This Row],[hawaiian_or_islander]]/Table32356789101112132343210111213610[[#This Row],[total]]</f>
        <v>6.4516129032258064E-3</v>
      </c>
      <c r="R127" s="12">
        <v>50</v>
      </c>
      <c r="S127" s="14">
        <f>Table32356789101112132343210111213610[[#This Row],[white]]/Table32356789101112132343210111213610[[#This Row],[total]]</f>
        <v>0.32258064516129031</v>
      </c>
      <c r="T127" s="12">
        <v>13</v>
      </c>
      <c r="U127" s="14">
        <f>Table32356789101112132343210111213610[[#This Row],[muti_racial]]/Table32356789101112132343210111213610[[#This Row],[total]]</f>
        <v>8.387096774193549E-2</v>
      </c>
      <c r="V127" s="12">
        <v>3</v>
      </c>
      <c r="W127" s="14">
        <f>Table32356789101112132343210111213610[[#This Row],[international]]/Table32356789101112132343210111213610[[#This Row],[total]]</f>
        <v>1.935483870967742E-2</v>
      </c>
      <c r="X1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0.5741935483870968</v>
      </c>
      <c r="Y1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0.25161290322580643</v>
      </c>
    </row>
    <row r="128" spans="1:25" ht="20" customHeight="1">
      <c r="A128" s="1">
        <v>230852</v>
      </c>
      <c r="B128" s="1" t="s">
        <v>439</v>
      </c>
      <c r="C128" s="1">
        <v>155</v>
      </c>
      <c r="D128" s="1">
        <v>133</v>
      </c>
      <c r="E128" s="8">
        <f>Table32356789101112132343210111213610[[#This Row],[men]]/Table32356789101112132343210111213610[[#This Row],[total]]</f>
        <v>0.85806451612903223</v>
      </c>
      <c r="F128" s="1">
        <v>22</v>
      </c>
      <c r="G128" s="8">
        <f>Table32356789101112132343210111213610[[#This Row],[women]]/Table32356789101112132343210111213610[[#This Row],[total]]</f>
        <v>0.14193548387096774</v>
      </c>
      <c r="H128" s="1">
        <v>0</v>
      </c>
      <c r="I128" s="8">
        <f>Table32356789101112132343210111213610[[#This Row],[alaskan_or_native]]/Table32356789101112132343210111213610[[#This Row],[total]]</f>
        <v>0</v>
      </c>
      <c r="J128" s="1">
        <v>2</v>
      </c>
      <c r="K128" s="8">
        <f>Table32356789101112132343210111213610[[#This Row],[asian_american]]/Table32356789101112132343210111213610[[#This Row],[total]]</f>
        <v>1.2903225806451613E-2</v>
      </c>
      <c r="L128" s="1">
        <v>10</v>
      </c>
      <c r="M128" s="8">
        <f>Table32356789101112132343210111213610[[#This Row],[african_amercian]]/Table32356789101112132343210111213610[[#This Row],[total]]</f>
        <v>6.4516129032258063E-2</v>
      </c>
      <c r="N128" s="1">
        <v>4</v>
      </c>
      <c r="O128" s="8">
        <f>Table32356789101112132343210111213610[[#This Row],[hispanic_american]]/Table32356789101112132343210111213610[[#This Row],[total]]</f>
        <v>2.5806451612903226E-2</v>
      </c>
      <c r="P128" s="1">
        <v>0</v>
      </c>
      <c r="Q128" s="8">
        <f>Table32356789101112132343210111213610[[#This Row],[hawaiian_or_islander]]/Table32356789101112132343210111213610[[#This Row],[total]]</f>
        <v>0</v>
      </c>
      <c r="R128" s="1">
        <v>117</v>
      </c>
      <c r="S128" s="8">
        <f>Table32356789101112132343210111213610[[#This Row],[white]]/Table32356789101112132343210111213610[[#This Row],[total]]</f>
        <v>0.75483870967741939</v>
      </c>
      <c r="T128" s="1">
        <v>4</v>
      </c>
      <c r="U128" s="8">
        <f>Table32356789101112132343210111213610[[#This Row],[muti_racial]]/Table32356789101112132343210111213610[[#This Row],[total]]</f>
        <v>2.5806451612903226E-2</v>
      </c>
      <c r="V128" s="1">
        <v>1</v>
      </c>
      <c r="W128" s="8">
        <f>Table32356789101112132343210111213610[[#This Row],[international]]/Table32356789101112132343210111213610[[#This Row],[total]]</f>
        <v>6.4516129032258064E-3</v>
      </c>
      <c r="X1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0.12903225806451613</v>
      </c>
      <c r="Y1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0.11612903225806452</v>
      </c>
    </row>
    <row r="129" spans="1:25" ht="20" customHeight="1">
      <c r="A129" s="12">
        <v>166027</v>
      </c>
      <c r="B129" s="12" t="s">
        <v>61</v>
      </c>
      <c r="C129" s="12">
        <v>154</v>
      </c>
      <c r="D129" s="12">
        <v>115</v>
      </c>
      <c r="E129" s="14">
        <f>Table32356789101112132343210111213610[[#This Row],[men]]/Table32356789101112132343210111213610[[#This Row],[total]]</f>
        <v>0.74675324675324672</v>
      </c>
      <c r="F129" s="12">
        <v>39</v>
      </c>
      <c r="G129" s="14">
        <f>Table32356789101112132343210111213610[[#This Row],[women]]/Table32356789101112132343210111213610[[#This Row],[total]]</f>
        <v>0.25324675324675322</v>
      </c>
      <c r="H129" s="12">
        <v>0</v>
      </c>
      <c r="I129" s="14">
        <f>Table32356789101112132343210111213610[[#This Row],[alaskan_or_native]]/Table32356789101112132343210111213610[[#This Row],[total]]</f>
        <v>0</v>
      </c>
      <c r="J129" s="12">
        <v>48</v>
      </c>
      <c r="K129" s="14">
        <f>Table32356789101112132343210111213610[[#This Row],[asian_american]]/Table32356789101112132343210111213610[[#This Row],[total]]</f>
        <v>0.31168831168831168</v>
      </c>
      <c r="L129" s="12">
        <v>7</v>
      </c>
      <c r="M129" s="14">
        <f>Table32356789101112132343210111213610[[#This Row],[african_amercian]]/Table32356789101112132343210111213610[[#This Row],[total]]</f>
        <v>4.5454545454545456E-2</v>
      </c>
      <c r="N129" s="12">
        <v>12</v>
      </c>
      <c r="O129" s="14">
        <f>Table32356789101112132343210111213610[[#This Row],[hispanic_american]]/Table32356789101112132343210111213610[[#This Row],[total]]</f>
        <v>7.792207792207792E-2</v>
      </c>
      <c r="P129" s="12">
        <v>0</v>
      </c>
      <c r="Q129" s="14">
        <f>Table32356789101112132343210111213610[[#This Row],[hawaiian_or_islander]]/Table32356789101112132343210111213610[[#This Row],[total]]</f>
        <v>0</v>
      </c>
      <c r="R129" s="12">
        <v>50</v>
      </c>
      <c r="S129" s="14">
        <f>Table32356789101112132343210111213610[[#This Row],[white]]/Table32356789101112132343210111213610[[#This Row],[total]]</f>
        <v>0.32467532467532467</v>
      </c>
      <c r="T129" s="12">
        <v>6</v>
      </c>
      <c r="U129" s="14">
        <f>Table32356789101112132343210111213610[[#This Row],[muti_racial]]/Table32356789101112132343210111213610[[#This Row],[total]]</f>
        <v>3.896103896103896E-2</v>
      </c>
      <c r="V129" s="12">
        <v>29</v>
      </c>
      <c r="W129" s="14">
        <f>Table32356789101112132343210111213610[[#This Row],[international]]/Table32356789101112132343210111213610[[#This Row],[total]]</f>
        <v>0.18831168831168832</v>
      </c>
      <c r="X1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0.47402597402597402</v>
      </c>
      <c r="Y1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0.16233766233766234</v>
      </c>
    </row>
    <row r="130" spans="1:25" ht="20" customHeight="1">
      <c r="A130" s="1">
        <v>198419</v>
      </c>
      <c r="B130" s="1" t="s">
        <v>67</v>
      </c>
      <c r="C130" s="1">
        <v>153</v>
      </c>
      <c r="D130" s="1">
        <v>101</v>
      </c>
      <c r="E130" s="8">
        <f>Table32356789101112132343210111213610[[#This Row],[men]]/Table32356789101112132343210111213610[[#This Row],[total]]</f>
        <v>0.66013071895424835</v>
      </c>
      <c r="F130" s="1">
        <v>52</v>
      </c>
      <c r="G130" s="8">
        <f>Table32356789101112132343210111213610[[#This Row],[women]]/Table32356789101112132343210111213610[[#This Row],[total]]</f>
        <v>0.33986928104575165</v>
      </c>
      <c r="H130" s="1">
        <v>0</v>
      </c>
      <c r="I130" s="8">
        <f>Table32356789101112132343210111213610[[#This Row],[alaskan_or_native]]/Table32356789101112132343210111213610[[#This Row],[total]]</f>
        <v>0</v>
      </c>
      <c r="J130" s="1">
        <v>49</v>
      </c>
      <c r="K130" s="8">
        <f>Table32356789101112132343210111213610[[#This Row],[asian_american]]/Table32356789101112132343210111213610[[#This Row],[total]]</f>
        <v>0.3202614379084967</v>
      </c>
      <c r="L130" s="1">
        <v>5</v>
      </c>
      <c r="M130" s="8">
        <f>Table32356789101112132343210111213610[[#This Row],[african_amercian]]/Table32356789101112132343210111213610[[#This Row],[total]]</f>
        <v>3.2679738562091505E-2</v>
      </c>
      <c r="N130" s="1">
        <v>10</v>
      </c>
      <c r="O130" s="8">
        <f>Table32356789101112132343210111213610[[#This Row],[hispanic_american]]/Table32356789101112132343210111213610[[#This Row],[total]]</f>
        <v>6.535947712418301E-2</v>
      </c>
      <c r="P130" s="1">
        <v>0</v>
      </c>
      <c r="Q130" s="8">
        <f>Table32356789101112132343210111213610[[#This Row],[hawaiian_or_islander]]/Table32356789101112132343210111213610[[#This Row],[total]]</f>
        <v>0</v>
      </c>
      <c r="R130" s="1">
        <v>60</v>
      </c>
      <c r="S130" s="8">
        <f>Table32356789101112132343210111213610[[#This Row],[white]]/Table32356789101112132343210111213610[[#This Row],[total]]</f>
        <v>0.39215686274509803</v>
      </c>
      <c r="T130" s="1">
        <v>2</v>
      </c>
      <c r="U130" s="8">
        <f>Table32356789101112132343210111213610[[#This Row],[muti_racial]]/Table32356789101112132343210111213610[[#This Row],[total]]</f>
        <v>1.3071895424836602E-2</v>
      </c>
      <c r="V130" s="1">
        <v>20</v>
      </c>
      <c r="W130" s="8">
        <f>Table32356789101112132343210111213610[[#This Row],[international]]/Table32356789101112132343210111213610[[#This Row],[total]]</f>
        <v>0.13071895424836602</v>
      </c>
      <c r="X1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0.43137254901960786</v>
      </c>
      <c r="Y1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131" spans="1:25" ht="20" customHeight="1">
      <c r="A131" s="12">
        <v>148654</v>
      </c>
      <c r="B131" s="12" t="s">
        <v>488</v>
      </c>
      <c r="C131" s="12">
        <v>149</v>
      </c>
      <c r="D131" s="12">
        <v>124</v>
      </c>
      <c r="E131" s="14">
        <f>Table32356789101112132343210111213610[[#This Row],[men]]/Table32356789101112132343210111213610[[#This Row],[total]]</f>
        <v>0.83221476510067116</v>
      </c>
      <c r="F131" s="12">
        <v>25</v>
      </c>
      <c r="G131" s="14">
        <f>Table32356789101112132343210111213610[[#This Row],[women]]/Table32356789101112132343210111213610[[#This Row],[total]]</f>
        <v>0.16778523489932887</v>
      </c>
      <c r="H131" s="12">
        <v>0</v>
      </c>
      <c r="I131" s="14">
        <f>Table32356789101112132343210111213610[[#This Row],[alaskan_or_native]]/Table32356789101112132343210111213610[[#This Row],[total]]</f>
        <v>0</v>
      </c>
      <c r="J131" s="12">
        <v>15</v>
      </c>
      <c r="K131" s="14">
        <f>Table32356789101112132343210111213610[[#This Row],[asian_american]]/Table32356789101112132343210111213610[[#This Row],[total]]</f>
        <v>0.10067114093959731</v>
      </c>
      <c r="L131" s="12">
        <v>7</v>
      </c>
      <c r="M131" s="14">
        <f>Table32356789101112132343210111213610[[#This Row],[african_amercian]]/Table32356789101112132343210111213610[[#This Row],[total]]</f>
        <v>4.6979865771812082E-2</v>
      </c>
      <c r="N131" s="12">
        <v>12</v>
      </c>
      <c r="O131" s="14">
        <f>Table32356789101112132343210111213610[[#This Row],[hispanic_american]]/Table32356789101112132343210111213610[[#This Row],[total]]</f>
        <v>8.0536912751677847E-2</v>
      </c>
      <c r="P131" s="12">
        <v>0</v>
      </c>
      <c r="Q131" s="14">
        <f>Table32356789101112132343210111213610[[#This Row],[hawaiian_or_islander]]/Table32356789101112132343210111213610[[#This Row],[total]]</f>
        <v>0</v>
      </c>
      <c r="R131" s="12">
        <v>104</v>
      </c>
      <c r="S131" s="14">
        <f>Table32356789101112132343210111213610[[#This Row],[white]]/Table32356789101112132343210111213610[[#This Row],[total]]</f>
        <v>0.69798657718120805</v>
      </c>
      <c r="T131" s="12">
        <v>3</v>
      </c>
      <c r="U131" s="14">
        <f>Table32356789101112132343210111213610[[#This Row],[muti_racial]]/Table32356789101112132343210111213610[[#This Row],[total]]</f>
        <v>2.0134228187919462E-2</v>
      </c>
      <c r="V131" s="12">
        <v>2</v>
      </c>
      <c r="W131" s="14">
        <f>Table32356789101112132343210111213610[[#This Row],[international]]/Table32356789101112132343210111213610[[#This Row],[total]]</f>
        <v>1.3422818791946308E-2</v>
      </c>
      <c r="X1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0.24832214765100671</v>
      </c>
      <c r="Y1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0.1476510067114094</v>
      </c>
    </row>
    <row r="132" spans="1:25" ht="20" customHeight="1">
      <c r="A132" s="1">
        <v>190549</v>
      </c>
      <c r="B132" s="1" t="s">
        <v>803</v>
      </c>
      <c r="C132" s="1">
        <v>149</v>
      </c>
      <c r="D132" s="1">
        <v>120</v>
      </c>
      <c r="E132" s="8">
        <f>Table32356789101112132343210111213610[[#This Row],[men]]/Table32356789101112132343210111213610[[#This Row],[total]]</f>
        <v>0.80536912751677847</v>
      </c>
      <c r="F132" s="1">
        <v>29</v>
      </c>
      <c r="G132" s="8">
        <f>Table32356789101112132343210111213610[[#This Row],[women]]/Table32356789101112132343210111213610[[#This Row],[total]]</f>
        <v>0.19463087248322147</v>
      </c>
      <c r="H132" s="1">
        <v>0</v>
      </c>
      <c r="I132" s="8">
        <f>Table32356789101112132343210111213610[[#This Row],[alaskan_or_native]]/Table32356789101112132343210111213610[[#This Row],[total]]</f>
        <v>0</v>
      </c>
      <c r="J132" s="1">
        <v>58</v>
      </c>
      <c r="K132" s="8">
        <f>Table32356789101112132343210111213610[[#This Row],[asian_american]]/Table32356789101112132343210111213610[[#This Row],[total]]</f>
        <v>0.38926174496644295</v>
      </c>
      <c r="L132" s="1">
        <v>21</v>
      </c>
      <c r="M132" s="8">
        <f>Table32356789101112132343210111213610[[#This Row],[african_amercian]]/Table32356789101112132343210111213610[[#This Row],[total]]</f>
        <v>0.14093959731543623</v>
      </c>
      <c r="N132" s="1">
        <v>15</v>
      </c>
      <c r="O132" s="8">
        <f>Table32356789101112132343210111213610[[#This Row],[hispanic_american]]/Table32356789101112132343210111213610[[#This Row],[total]]</f>
        <v>0.10067114093959731</v>
      </c>
      <c r="P132" s="1">
        <v>0</v>
      </c>
      <c r="Q132" s="8">
        <f>Table32356789101112132343210111213610[[#This Row],[hawaiian_or_islander]]/Table32356789101112132343210111213610[[#This Row],[total]]</f>
        <v>0</v>
      </c>
      <c r="R132" s="1">
        <v>48</v>
      </c>
      <c r="S132" s="8">
        <f>Table32356789101112132343210111213610[[#This Row],[white]]/Table32356789101112132343210111213610[[#This Row],[total]]</f>
        <v>0.32214765100671139</v>
      </c>
      <c r="T132" s="1">
        <v>3</v>
      </c>
      <c r="U132" s="8">
        <f>Table32356789101112132343210111213610[[#This Row],[muti_racial]]/Table32356789101112132343210111213610[[#This Row],[total]]</f>
        <v>2.0134228187919462E-2</v>
      </c>
      <c r="V132" s="1">
        <v>4</v>
      </c>
      <c r="W132" s="8">
        <f>Table32356789101112132343210111213610[[#This Row],[international]]/Table32356789101112132343210111213610[[#This Row],[total]]</f>
        <v>2.6845637583892617E-2</v>
      </c>
      <c r="X1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0.65100671140939592</v>
      </c>
      <c r="Y1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0.26174496644295303</v>
      </c>
    </row>
    <row r="133" spans="1:25" ht="20" customHeight="1">
      <c r="A133" s="12">
        <v>235097</v>
      </c>
      <c r="B133" s="12" t="s">
        <v>473</v>
      </c>
      <c r="C133" s="12">
        <v>149</v>
      </c>
      <c r="D133" s="12">
        <v>104</v>
      </c>
      <c r="E133" s="14">
        <f>Table32356789101112132343210111213610[[#This Row],[men]]/Table32356789101112132343210111213610[[#This Row],[total]]</f>
        <v>0.69798657718120805</v>
      </c>
      <c r="F133" s="12">
        <v>45</v>
      </c>
      <c r="G133" s="14">
        <f>Table32356789101112132343210111213610[[#This Row],[women]]/Table32356789101112132343210111213610[[#This Row],[total]]</f>
        <v>0.30201342281879195</v>
      </c>
      <c r="H133" s="12">
        <v>0</v>
      </c>
      <c r="I133" s="14">
        <f>Table32356789101112132343210111213610[[#This Row],[alaskan_or_native]]/Table32356789101112132343210111213610[[#This Row],[total]]</f>
        <v>0</v>
      </c>
      <c r="J133" s="12">
        <v>3</v>
      </c>
      <c r="K133" s="14">
        <f>Table32356789101112132343210111213610[[#This Row],[asian_american]]/Table32356789101112132343210111213610[[#This Row],[total]]</f>
        <v>2.0134228187919462E-2</v>
      </c>
      <c r="L133" s="12">
        <v>0</v>
      </c>
      <c r="M133" s="14">
        <f>Table32356789101112132343210111213610[[#This Row],[african_amercian]]/Table32356789101112132343210111213610[[#This Row],[total]]</f>
        <v>0</v>
      </c>
      <c r="N133" s="12">
        <v>20</v>
      </c>
      <c r="O133" s="14">
        <f>Table32356789101112132343210111213610[[#This Row],[hispanic_american]]/Table32356789101112132343210111213610[[#This Row],[total]]</f>
        <v>0.13422818791946309</v>
      </c>
      <c r="P133" s="12">
        <v>0</v>
      </c>
      <c r="Q133" s="14">
        <f>Table32356789101112132343210111213610[[#This Row],[hawaiian_or_islander]]/Table32356789101112132343210111213610[[#This Row],[total]]</f>
        <v>0</v>
      </c>
      <c r="R133" s="12">
        <v>111</v>
      </c>
      <c r="S133" s="14">
        <f>Table32356789101112132343210111213610[[#This Row],[white]]/Table32356789101112132343210111213610[[#This Row],[total]]</f>
        <v>0.74496644295302017</v>
      </c>
      <c r="T133" s="12">
        <v>8</v>
      </c>
      <c r="U133" s="14">
        <f>Table32356789101112132343210111213610[[#This Row],[muti_racial]]/Table32356789101112132343210111213610[[#This Row],[total]]</f>
        <v>5.3691275167785234E-2</v>
      </c>
      <c r="V133" s="12">
        <v>3</v>
      </c>
      <c r="W133" s="14">
        <f>Table32356789101112132343210111213610[[#This Row],[international]]/Table32356789101112132343210111213610[[#This Row],[total]]</f>
        <v>2.0134228187919462E-2</v>
      </c>
      <c r="X1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0.20805369127516779</v>
      </c>
      <c r="Y1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0.18791946308724833</v>
      </c>
    </row>
    <row r="134" spans="1:25" ht="20" customHeight="1">
      <c r="A134" s="1">
        <v>450979</v>
      </c>
      <c r="B134" s="1" t="s">
        <v>510</v>
      </c>
      <c r="C134" s="1">
        <v>149</v>
      </c>
      <c r="D134" s="1">
        <v>131</v>
      </c>
      <c r="E134" s="8">
        <f>Table32356789101112132343210111213610[[#This Row],[men]]/Table32356789101112132343210111213610[[#This Row],[total]]</f>
        <v>0.87919463087248317</v>
      </c>
      <c r="F134" s="1">
        <v>18</v>
      </c>
      <c r="G134" s="8">
        <f>Table32356789101112132343210111213610[[#This Row],[women]]/Table32356789101112132343210111213610[[#This Row],[total]]</f>
        <v>0.12080536912751678</v>
      </c>
      <c r="H134" s="1">
        <v>0</v>
      </c>
      <c r="I134" s="8">
        <f>Table32356789101112132343210111213610[[#This Row],[alaskan_or_native]]/Table32356789101112132343210111213610[[#This Row],[total]]</f>
        <v>0</v>
      </c>
      <c r="J134" s="1">
        <v>3</v>
      </c>
      <c r="K134" s="8">
        <f>Table32356789101112132343210111213610[[#This Row],[asian_american]]/Table32356789101112132343210111213610[[#This Row],[total]]</f>
        <v>2.0134228187919462E-2</v>
      </c>
      <c r="L134" s="1">
        <v>21</v>
      </c>
      <c r="M134" s="8">
        <f>Table32356789101112132343210111213610[[#This Row],[african_amercian]]/Table32356789101112132343210111213610[[#This Row],[total]]</f>
        <v>0.14093959731543623</v>
      </c>
      <c r="N134" s="1">
        <v>25</v>
      </c>
      <c r="O134" s="8">
        <f>Table32356789101112132343210111213610[[#This Row],[hispanic_american]]/Table32356789101112132343210111213610[[#This Row],[total]]</f>
        <v>0.16778523489932887</v>
      </c>
      <c r="P134" s="1">
        <v>2</v>
      </c>
      <c r="Q134" s="8">
        <f>Table32356789101112132343210111213610[[#This Row],[hawaiian_or_islander]]/Table32356789101112132343210111213610[[#This Row],[total]]</f>
        <v>1.3422818791946308E-2</v>
      </c>
      <c r="R134" s="1">
        <v>57</v>
      </c>
      <c r="S134" s="8">
        <f>Table32356789101112132343210111213610[[#This Row],[white]]/Table32356789101112132343210111213610[[#This Row],[total]]</f>
        <v>0.3825503355704698</v>
      </c>
      <c r="T134" s="1">
        <v>9</v>
      </c>
      <c r="U134" s="8">
        <f>Table32356789101112132343210111213610[[#This Row],[muti_racial]]/Table32356789101112132343210111213610[[#This Row],[total]]</f>
        <v>6.0402684563758392E-2</v>
      </c>
      <c r="V134" s="1">
        <v>0</v>
      </c>
      <c r="W134" s="8">
        <f>Table32356789101112132343210111213610[[#This Row],[international]]/Table32356789101112132343210111213610[[#This Row],[total]]</f>
        <v>0</v>
      </c>
      <c r="X1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0.40268456375838924</v>
      </c>
      <c r="Y1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0.3825503355704698</v>
      </c>
    </row>
    <row r="135" spans="1:25" ht="20" customHeight="1">
      <c r="A135" s="12">
        <v>479956</v>
      </c>
      <c r="B135" s="12" t="s">
        <v>306</v>
      </c>
      <c r="C135" s="12">
        <v>149</v>
      </c>
      <c r="D135" s="12">
        <v>109</v>
      </c>
      <c r="E135" s="14">
        <f>Table32356789101112132343210111213610[[#This Row],[men]]/Table32356789101112132343210111213610[[#This Row],[total]]</f>
        <v>0.73154362416107388</v>
      </c>
      <c r="F135" s="12">
        <v>40</v>
      </c>
      <c r="G135" s="14">
        <f>Table32356789101112132343210111213610[[#This Row],[women]]/Table32356789101112132343210111213610[[#This Row],[total]]</f>
        <v>0.26845637583892618</v>
      </c>
      <c r="H135" s="12">
        <v>0</v>
      </c>
      <c r="I135" s="14">
        <f>Table32356789101112132343210111213610[[#This Row],[alaskan_or_native]]/Table32356789101112132343210111213610[[#This Row],[total]]</f>
        <v>0</v>
      </c>
      <c r="J135" s="12">
        <v>17</v>
      </c>
      <c r="K135" s="14">
        <f>Table32356789101112132343210111213610[[#This Row],[asian_american]]/Table32356789101112132343210111213610[[#This Row],[total]]</f>
        <v>0.11409395973154363</v>
      </c>
      <c r="L135" s="12">
        <v>11</v>
      </c>
      <c r="M135" s="14">
        <f>Table32356789101112132343210111213610[[#This Row],[african_amercian]]/Table32356789101112132343210111213610[[#This Row],[total]]</f>
        <v>7.3825503355704702E-2</v>
      </c>
      <c r="N135" s="12">
        <v>19</v>
      </c>
      <c r="O135" s="14">
        <f>Table32356789101112132343210111213610[[#This Row],[hispanic_american]]/Table32356789101112132343210111213610[[#This Row],[total]]</f>
        <v>0.12751677852348994</v>
      </c>
      <c r="P135" s="12">
        <v>1</v>
      </c>
      <c r="Q135" s="14">
        <f>Table32356789101112132343210111213610[[#This Row],[hawaiian_or_islander]]/Table32356789101112132343210111213610[[#This Row],[total]]</f>
        <v>6.7114093959731542E-3</v>
      </c>
      <c r="R135" s="12">
        <v>89</v>
      </c>
      <c r="S135" s="14">
        <f>Table32356789101112132343210111213610[[#This Row],[white]]/Table32356789101112132343210111213610[[#This Row],[total]]</f>
        <v>0.59731543624161076</v>
      </c>
      <c r="T135" s="12">
        <v>4</v>
      </c>
      <c r="U135" s="14">
        <f>Table32356789101112132343210111213610[[#This Row],[muti_racial]]/Table32356789101112132343210111213610[[#This Row],[total]]</f>
        <v>2.6845637583892617E-2</v>
      </c>
      <c r="V135" s="12">
        <v>1</v>
      </c>
      <c r="W135" s="14">
        <f>Table32356789101112132343210111213610[[#This Row],[international]]/Table32356789101112132343210111213610[[#This Row],[total]]</f>
        <v>6.7114093959731542E-3</v>
      </c>
      <c r="X1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0.34899328859060402</v>
      </c>
      <c r="Y1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0.2348993288590604</v>
      </c>
    </row>
    <row r="136" spans="1:25" ht="20" customHeight="1">
      <c r="A136" s="1">
        <v>196042</v>
      </c>
      <c r="B136" s="1" t="s">
        <v>1297</v>
      </c>
      <c r="C136" s="1">
        <v>148</v>
      </c>
      <c r="D136" s="1">
        <v>129</v>
      </c>
      <c r="E136" s="8">
        <f>Table32356789101112132343210111213610[[#This Row],[men]]/Table32356789101112132343210111213610[[#This Row],[total]]</f>
        <v>0.8716216216216216</v>
      </c>
      <c r="F136" s="1">
        <v>19</v>
      </c>
      <c r="G136" s="8">
        <f>Table32356789101112132343210111213610[[#This Row],[women]]/Table32356789101112132343210111213610[[#This Row],[total]]</f>
        <v>0.12837837837837837</v>
      </c>
      <c r="H136" s="1">
        <v>0</v>
      </c>
      <c r="I136" s="8">
        <f>Table32356789101112132343210111213610[[#This Row],[alaskan_or_native]]/Table32356789101112132343210111213610[[#This Row],[total]]</f>
        <v>0</v>
      </c>
      <c r="J136" s="1">
        <v>23</v>
      </c>
      <c r="K136" s="8">
        <f>Table32356789101112132343210111213610[[#This Row],[asian_american]]/Table32356789101112132343210111213610[[#This Row],[total]]</f>
        <v>0.1554054054054054</v>
      </c>
      <c r="L136" s="1">
        <v>12</v>
      </c>
      <c r="M136" s="8">
        <f>Table32356789101112132343210111213610[[#This Row],[african_amercian]]/Table32356789101112132343210111213610[[#This Row],[total]]</f>
        <v>8.1081081081081086E-2</v>
      </c>
      <c r="N136" s="1">
        <v>16</v>
      </c>
      <c r="O136" s="8">
        <f>Table32356789101112132343210111213610[[#This Row],[hispanic_american]]/Table32356789101112132343210111213610[[#This Row],[total]]</f>
        <v>0.10810810810810811</v>
      </c>
      <c r="P136" s="1">
        <v>0</v>
      </c>
      <c r="Q136" s="8">
        <f>Table32356789101112132343210111213610[[#This Row],[hawaiian_or_islander]]/Table32356789101112132343210111213610[[#This Row],[total]]</f>
        <v>0</v>
      </c>
      <c r="R136" s="1">
        <v>92</v>
      </c>
      <c r="S136" s="8">
        <f>Table32356789101112132343210111213610[[#This Row],[white]]/Table32356789101112132343210111213610[[#This Row],[total]]</f>
        <v>0.6216216216216216</v>
      </c>
      <c r="T136" s="1">
        <v>2</v>
      </c>
      <c r="U136" s="8">
        <f>Table32356789101112132343210111213610[[#This Row],[muti_racial]]/Table32356789101112132343210111213610[[#This Row],[total]]</f>
        <v>1.3513513513513514E-2</v>
      </c>
      <c r="V136" s="1">
        <v>3</v>
      </c>
      <c r="W136" s="8">
        <f>Table32356789101112132343210111213610[[#This Row],[international]]/Table32356789101112132343210111213610[[#This Row],[total]]</f>
        <v>2.0270270270270271E-2</v>
      </c>
      <c r="X1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0.35810810810810811</v>
      </c>
      <c r="Y1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0.20270270270270271</v>
      </c>
    </row>
    <row r="137" spans="1:25" ht="20" customHeight="1">
      <c r="A137" s="12">
        <v>207388</v>
      </c>
      <c r="B137" s="12" t="s">
        <v>227</v>
      </c>
      <c r="C137" s="12">
        <v>148</v>
      </c>
      <c r="D137" s="12">
        <v>123</v>
      </c>
      <c r="E137" s="14">
        <f>Table32356789101112132343210111213610[[#This Row],[men]]/Table32356789101112132343210111213610[[#This Row],[total]]</f>
        <v>0.83108108108108103</v>
      </c>
      <c r="F137" s="12">
        <v>25</v>
      </c>
      <c r="G137" s="14">
        <f>Table32356789101112132343210111213610[[#This Row],[women]]/Table32356789101112132343210111213610[[#This Row],[total]]</f>
        <v>0.16891891891891891</v>
      </c>
      <c r="H137" s="12">
        <v>6</v>
      </c>
      <c r="I137" s="14">
        <f>Table32356789101112132343210111213610[[#This Row],[alaskan_or_native]]/Table32356789101112132343210111213610[[#This Row],[total]]</f>
        <v>4.0540540540540543E-2</v>
      </c>
      <c r="J137" s="12">
        <v>8</v>
      </c>
      <c r="K137" s="14">
        <f>Table32356789101112132343210111213610[[#This Row],[asian_american]]/Table32356789101112132343210111213610[[#This Row],[total]]</f>
        <v>5.4054054054054057E-2</v>
      </c>
      <c r="L137" s="12">
        <v>6</v>
      </c>
      <c r="M137" s="14">
        <f>Table32356789101112132343210111213610[[#This Row],[african_amercian]]/Table32356789101112132343210111213610[[#This Row],[total]]</f>
        <v>4.0540540540540543E-2</v>
      </c>
      <c r="N137" s="12">
        <v>9</v>
      </c>
      <c r="O137" s="14">
        <f>Table32356789101112132343210111213610[[#This Row],[hispanic_american]]/Table32356789101112132343210111213610[[#This Row],[total]]</f>
        <v>6.0810810810810814E-2</v>
      </c>
      <c r="P137" s="12">
        <v>0</v>
      </c>
      <c r="Q137" s="14">
        <f>Table32356789101112132343210111213610[[#This Row],[hawaiian_or_islander]]/Table32356789101112132343210111213610[[#This Row],[total]]</f>
        <v>0</v>
      </c>
      <c r="R137" s="12">
        <v>104</v>
      </c>
      <c r="S137" s="14">
        <f>Table32356789101112132343210111213610[[#This Row],[white]]/Table32356789101112132343210111213610[[#This Row],[total]]</f>
        <v>0.70270270270270274</v>
      </c>
      <c r="T137" s="12">
        <v>3</v>
      </c>
      <c r="U137" s="14">
        <f>Table32356789101112132343210111213610[[#This Row],[muti_racial]]/Table32356789101112132343210111213610[[#This Row],[total]]</f>
        <v>2.0270270270270271E-2</v>
      </c>
      <c r="V137" s="12">
        <v>12</v>
      </c>
      <c r="W137" s="14">
        <f>Table32356789101112132343210111213610[[#This Row],[international]]/Table32356789101112132343210111213610[[#This Row],[total]]</f>
        <v>8.1081081081081086E-2</v>
      </c>
      <c r="X1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0.21621621621621623</v>
      </c>
      <c r="Y1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0.16216216216216217</v>
      </c>
    </row>
    <row r="138" spans="1:25" ht="20" customHeight="1">
      <c r="A138" s="1">
        <v>168421</v>
      </c>
      <c r="B138" s="1" t="s">
        <v>175</v>
      </c>
      <c r="C138" s="1">
        <v>145</v>
      </c>
      <c r="D138" s="1">
        <v>120</v>
      </c>
      <c r="E138" s="8">
        <f>Table32356789101112132343210111213610[[#This Row],[men]]/Table32356789101112132343210111213610[[#This Row],[total]]</f>
        <v>0.82758620689655171</v>
      </c>
      <c r="F138" s="1">
        <v>25</v>
      </c>
      <c r="G138" s="8">
        <f>Table32356789101112132343210111213610[[#This Row],[women]]/Table32356789101112132343210111213610[[#This Row],[total]]</f>
        <v>0.17241379310344829</v>
      </c>
      <c r="H138" s="1">
        <v>0</v>
      </c>
      <c r="I138" s="8">
        <f>Table32356789101112132343210111213610[[#This Row],[alaskan_or_native]]/Table32356789101112132343210111213610[[#This Row],[total]]</f>
        <v>0</v>
      </c>
      <c r="J138" s="1">
        <v>8</v>
      </c>
      <c r="K138" s="8">
        <f>Table32356789101112132343210111213610[[#This Row],[asian_american]]/Table32356789101112132343210111213610[[#This Row],[total]]</f>
        <v>5.5172413793103448E-2</v>
      </c>
      <c r="L138" s="1">
        <v>1</v>
      </c>
      <c r="M138" s="8">
        <f>Table32356789101112132343210111213610[[#This Row],[african_amercian]]/Table32356789101112132343210111213610[[#This Row],[total]]</f>
        <v>6.8965517241379309E-3</v>
      </c>
      <c r="N138" s="1">
        <v>15</v>
      </c>
      <c r="O138" s="8">
        <f>Table32356789101112132343210111213610[[#This Row],[hispanic_american]]/Table32356789101112132343210111213610[[#This Row],[total]]</f>
        <v>0.10344827586206896</v>
      </c>
      <c r="P138" s="1">
        <v>0</v>
      </c>
      <c r="Q138" s="8">
        <f>Table32356789101112132343210111213610[[#This Row],[hawaiian_or_islander]]/Table32356789101112132343210111213610[[#This Row],[total]]</f>
        <v>0</v>
      </c>
      <c r="R138" s="1">
        <v>75</v>
      </c>
      <c r="S138" s="8">
        <f>Table32356789101112132343210111213610[[#This Row],[white]]/Table32356789101112132343210111213610[[#This Row],[total]]</f>
        <v>0.51724137931034486</v>
      </c>
      <c r="T138" s="1">
        <v>5</v>
      </c>
      <c r="U138" s="8">
        <f>Table32356789101112132343210111213610[[#This Row],[muti_racial]]/Table32356789101112132343210111213610[[#This Row],[total]]</f>
        <v>3.4482758620689655E-2</v>
      </c>
      <c r="V138" s="1">
        <v>35</v>
      </c>
      <c r="W138" s="8">
        <f>Table32356789101112132343210111213610[[#This Row],[international]]/Table32356789101112132343210111213610[[#This Row],[total]]</f>
        <v>0.2413793103448276</v>
      </c>
      <c r="X1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0.14482758620689656</v>
      </c>
    </row>
    <row r="139" spans="1:25" ht="20" customHeight="1">
      <c r="A139" s="12">
        <v>110510</v>
      </c>
      <c r="B139" s="12" t="s">
        <v>395</v>
      </c>
      <c r="C139" s="12">
        <v>144</v>
      </c>
      <c r="D139" s="12">
        <v>123</v>
      </c>
      <c r="E139" s="14">
        <f>Table32356789101112132343210111213610[[#This Row],[men]]/Table32356789101112132343210111213610[[#This Row],[total]]</f>
        <v>0.85416666666666663</v>
      </c>
      <c r="F139" s="12">
        <v>21</v>
      </c>
      <c r="G139" s="14">
        <f>Table32356789101112132343210111213610[[#This Row],[women]]/Table32356789101112132343210111213610[[#This Row],[total]]</f>
        <v>0.14583333333333334</v>
      </c>
      <c r="H139" s="12">
        <v>0</v>
      </c>
      <c r="I139" s="14">
        <f>Table32356789101112132343210111213610[[#This Row],[alaskan_or_native]]/Table32356789101112132343210111213610[[#This Row],[total]]</f>
        <v>0</v>
      </c>
      <c r="J139" s="12">
        <v>17</v>
      </c>
      <c r="K139" s="14">
        <f>Table32356789101112132343210111213610[[#This Row],[asian_american]]/Table32356789101112132343210111213610[[#This Row],[total]]</f>
        <v>0.11805555555555555</v>
      </c>
      <c r="L139" s="12">
        <v>11</v>
      </c>
      <c r="M139" s="14">
        <f>Table32356789101112132343210111213610[[#This Row],[african_amercian]]/Table32356789101112132343210111213610[[#This Row],[total]]</f>
        <v>7.6388888888888895E-2</v>
      </c>
      <c r="N139" s="12">
        <v>51</v>
      </c>
      <c r="O139" s="14">
        <f>Table32356789101112132343210111213610[[#This Row],[hispanic_american]]/Table32356789101112132343210111213610[[#This Row],[total]]</f>
        <v>0.35416666666666669</v>
      </c>
      <c r="P139" s="12">
        <v>0</v>
      </c>
      <c r="Q139" s="14">
        <f>Table32356789101112132343210111213610[[#This Row],[hawaiian_or_islander]]/Table32356789101112132343210111213610[[#This Row],[total]]</f>
        <v>0</v>
      </c>
      <c r="R139" s="12">
        <v>36</v>
      </c>
      <c r="S139" s="14">
        <f>Table32356789101112132343210111213610[[#This Row],[white]]/Table32356789101112132343210111213610[[#This Row],[total]]</f>
        <v>0.25</v>
      </c>
      <c r="T139" s="12">
        <v>8</v>
      </c>
      <c r="U139" s="14">
        <f>Table32356789101112132343210111213610[[#This Row],[muti_racial]]/Table32356789101112132343210111213610[[#This Row],[total]]</f>
        <v>5.5555555555555552E-2</v>
      </c>
      <c r="V139" s="12">
        <v>17</v>
      </c>
      <c r="W139" s="14">
        <f>Table32356789101112132343210111213610[[#This Row],[international]]/Table32356789101112132343210111213610[[#This Row],[total]]</f>
        <v>0.11805555555555555</v>
      </c>
      <c r="X1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0.60416666666666663</v>
      </c>
      <c r="Y1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0.4861111111111111</v>
      </c>
    </row>
    <row r="140" spans="1:25" ht="20" customHeight="1">
      <c r="A140" s="1">
        <v>181394</v>
      </c>
      <c r="B140" s="1" t="s">
        <v>504</v>
      </c>
      <c r="C140" s="1">
        <v>144</v>
      </c>
      <c r="D140" s="1">
        <v>123</v>
      </c>
      <c r="E140" s="8">
        <f>Table32356789101112132343210111213610[[#This Row],[men]]/Table32356789101112132343210111213610[[#This Row],[total]]</f>
        <v>0.85416666666666663</v>
      </c>
      <c r="F140" s="1">
        <v>21</v>
      </c>
      <c r="G140" s="8">
        <f>Table32356789101112132343210111213610[[#This Row],[women]]/Table32356789101112132343210111213610[[#This Row],[total]]</f>
        <v>0.14583333333333334</v>
      </c>
      <c r="H140" s="1">
        <v>0</v>
      </c>
      <c r="I140" s="8">
        <f>Table32356789101112132343210111213610[[#This Row],[alaskan_or_native]]/Table32356789101112132343210111213610[[#This Row],[total]]</f>
        <v>0</v>
      </c>
      <c r="J140" s="1">
        <v>10</v>
      </c>
      <c r="K140" s="8">
        <f>Table32356789101112132343210111213610[[#This Row],[asian_american]]/Table32356789101112132343210111213610[[#This Row],[total]]</f>
        <v>6.9444444444444448E-2</v>
      </c>
      <c r="L140" s="1">
        <v>3</v>
      </c>
      <c r="M140" s="8">
        <f>Table32356789101112132343210111213610[[#This Row],[african_amercian]]/Table32356789101112132343210111213610[[#This Row],[total]]</f>
        <v>2.0833333333333332E-2</v>
      </c>
      <c r="N140" s="1">
        <v>5</v>
      </c>
      <c r="O140" s="8">
        <f>Table32356789101112132343210111213610[[#This Row],[hispanic_american]]/Table32356789101112132343210111213610[[#This Row],[total]]</f>
        <v>3.4722222222222224E-2</v>
      </c>
      <c r="P140" s="1">
        <v>0</v>
      </c>
      <c r="Q140" s="8">
        <f>Table32356789101112132343210111213610[[#This Row],[hawaiian_or_islander]]/Table32356789101112132343210111213610[[#This Row],[total]]</f>
        <v>0</v>
      </c>
      <c r="R140" s="1">
        <v>93</v>
      </c>
      <c r="S140" s="8">
        <f>Table32356789101112132343210111213610[[#This Row],[white]]/Table32356789101112132343210111213610[[#This Row],[total]]</f>
        <v>0.64583333333333337</v>
      </c>
      <c r="T140" s="1">
        <v>11</v>
      </c>
      <c r="U140" s="8">
        <f>Table32356789101112132343210111213610[[#This Row],[muti_racial]]/Table32356789101112132343210111213610[[#This Row],[total]]</f>
        <v>7.6388888888888895E-2</v>
      </c>
      <c r="V140" s="1">
        <v>19</v>
      </c>
      <c r="W140" s="8">
        <f>Table32356789101112132343210111213610[[#This Row],[international]]/Table32356789101112132343210111213610[[#This Row],[total]]</f>
        <v>0.13194444444444445</v>
      </c>
      <c r="X1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0.2013888888888889</v>
      </c>
      <c r="Y1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0.13194444444444445</v>
      </c>
    </row>
    <row r="141" spans="1:25" ht="20" customHeight="1">
      <c r="A141" s="12">
        <v>110671</v>
      </c>
      <c r="B141" s="12" t="s">
        <v>95</v>
      </c>
      <c r="C141" s="12">
        <v>142</v>
      </c>
      <c r="D141" s="12">
        <v>123</v>
      </c>
      <c r="E141" s="14">
        <f>Table32356789101112132343210111213610[[#This Row],[men]]/Table32356789101112132343210111213610[[#This Row],[total]]</f>
        <v>0.86619718309859151</v>
      </c>
      <c r="F141" s="12">
        <v>19</v>
      </c>
      <c r="G141" s="14">
        <f>Table32356789101112132343210111213610[[#This Row],[women]]/Table32356789101112132343210111213610[[#This Row],[total]]</f>
        <v>0.13380281690140844</v>
      </c>
      <c r="H141" s="12">
        <v>0</v>
      </c>
      <c r="I141" s="14">
        <f>Table32356789101112132343210111213610[[#This Row],[alaskan_or_native]]/Table32356789101112132343210111213610[[#This Row],[total]]</f>
        <v>0</v>
      </c>
      <c r="J141" s="12">
        <v>80</v>
      </c>
      <c r="K141" s="14">
        <f>Table32356789101112132343210111213610[[#This Row],[asian_american]]/Table32356789101112132343210111213610[[#This Row],[total]]</f>
        <v>0.56338028169014087</v>
      </c>
      <c r="L141" s="12">
        <v>1</v>
      </c>
      <c r="M141" s="14">
        <f>Table32356789101112132343210111213610[[#This Row],[african_amercian]]/Table32356789101112132343210111213610[[#This Row],[total]]</f>
        <v>7.0422535211267607E-3</v>
      </c>
      <c r="N141" s="12">
        <v>28</v>
      </c>
      <c r="O141" s="14">
        <f>Table32356789101112132343210111213610[[#This Row],[hispanic_american]]/Table32356789101112132343210111213610[[#This Row],[total]]</f>
        <v>0.19718309859154928</v>
      </c>
      <c r="P141" s="12">
        <v>0</v>
      </c>
      <c r="Q141" s="14">
        <f>Table32356789101112132343210111213610[[#This Row],[hawaiian_or_islander]]/Table32356789101112132343210111213610[[#This Row],[total]]</f>
        <v>0</v>
      </c>
      <c r="R141" s="12">
        <v>14</v>
      </c>
      <c r="S141" s="14">
        <f>Table32356789101112132343210111213610[[#This Row],[white]]/Table32356789101112132343210111213610[[#This Row],[total]]</f>
        <v>9.8591549295774641E-2</v>
      </c>
      <c r="T141" s="12">
        <v>11</v>
      </c>
      <c r="U141" s="14">
        <f>Table32356789101112132343210111213610[[#This Row],[muti_racial]]/Table32356789101112132343210111213610[[#This Row],[total]]</f>
        <v>7.746478873239436E-2</v>
      </c>
      <c r="V141" s="12">
        <v>3</v>
      </c>
      <c r="W141" s="14">
        <f>Table32356789101112132343210111213610[[#This Row],[international]]/Table32356789101112132343210111213610[[#This Row],[total]]</f>
        <v>2.1126760563380281E-2</v>
      </c>
      <c r="X1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0.84507042253521125</v>
      </c>
      <c r="Y1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0.28169014084507044</v>
      </c>
    </row>
    <row r="142" spans="1:25" ht="20" customHeight="1">
      <c r="A142" s="1">
        <v>230782</v>
      </c>
      <c r="B142" s="1" t="s">
        <v>471</v>
      </c>
      <c r="C142" s="1">
        <v>142</v>
      </c>
      <c r="D142" s="1">
        <v>128</v>
      </c>
      <c r="E142" s="8">
        <f>Table32356789101112132343210111213610[[#This Row],[men]]/Table32356789101112132343210111213610[[#This Row],[total]]</f>
        <v>0.90140845070422537</v>
      </c>
      <c r="F142" s="1">
        <v>14</v>
      </c>
      <c r="G142" s="8">
        <f>Table32356789101112132343210111213610[[#This Row],[women]]/Table32356789101112132343210111213610[[#This Row],[total]]</f>
        <v>9.8591549295774641E-2</v>
      </c>
      <c r="H142" s="1">
        <v>1</v>
      </c>
      <c r="I142" s="8">
        <f>Table32356789101112132343210111213610[[#This Row],[alaskan_or_native]]/Table32356789101112132343210111213610[[#This Row],[total]]</f>
        <v>7.0422535211267607E-3</v>
      </c>
      <c r="J142" s="1">
        <v>7</v>
      </c>
      <c r="K142" s="8">
        <f>Table32356789101112132343210111213610[[#This Row],[asian_american]]/Table32356789101112132343210111213610[[#This Row],[total]]</f>
        <v>4.9295774647887321E-2</v>
      </c>
      <c r="L142" s="1">
        <v>1</v>
      </c>
      <c r="M142" s="8">
        <f>Table32356789101112132343210111213610[[#This Row],[african_amercian]]/Table32356789101112132343210111213610[[#This Row],[total]]</f>
        <v>7.0422535211267607E-3</v>
      </c>
      <c r="N142" s="1">
        <v>6</v>
      </c>
      <c r="O142" s="8">
        <f>Table32356789101112132343210111213610[[#This Row],[hispanic_american]]/Table32356789101112132343210111213610[[#This Row],[total]]</f>
        <v>4.2253521126760563E-2</v>
      </c>
      <c r="P142" s="1">
        <v>0</v>
      </c>
      <c r="Q142" s="8">
        <f>Table32356789101112132343210111213610[[#This Row],[hawaiian_or_islander]]/Table32356789101112132343210111213610[[#This Row],[total]]</f>
        <v>0</v>
      </c>
      <c r="R142" s="1">
        <v>109</v>
      </c>
      <c r="S142" s="8">
        <f>Table32356789101112132343210111213610[[#This Row],[white]]/Table32356789101112132343210111213610[[#This Row],[total]]</f>
        <v>0.76760563380281688</v>
      </c>
      <c r="T142" s="1">
        <v>1</v>
      </c>
      <c r="U142" s="8">
        <f>Table32356789101112132343210111213610[[#This Row],[muti_racial]]/Table32356789101112132343210111213610[[#This Row],[total]]</f>
        <v>7.0422535211267607E-3</v>
      </c>
      <c r="V142" s="1">
        <v>10</v>
      </c>
      <c r="W142" s="8">
        <f>Table32356789101112132343210111213610[[#This Row],[international]]/Table32356789101112132343210111213610[[#This Row],[total]]</f>
        <v>7.0422535211267609E-2</v>
      </c>
      <c r="X1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0.11267605633802817</v>
      </c>
      <c r="Y1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6.3380281690140844E-2</v>
      </c>
    </row>
    <row r="143" spans="1:25" ht="20" customHeight="1">
      <c r="A143" s="12">
        <v>110538</v>
      </c>
      <c r="B143" s="12" t="s">
        <v>377</v>
      </c>
      <c r="C143" s="12">
        <v>141</v>
      </c>
      <c r="D143" s="12">
        <v>122</v>
      </c>
      <c r="E143" s="14">
        <f>Table32356789101112132343210111213610[[#This Row],[men]]/Table32356789101112132343210111213610[[#This Row],[total]]</f>
        <v>0.86524822695035464</v>
      </c>
      <c r="F143" s="12">
        <v>19</v>
      </c>
      <c r="G143" s="14">
        <f>Table32356789101112132343210111213610[[#This Row],[women]]/Table32356789101112132343210111213610[[#This Row],[total]]</f>
        <v>0.13475177304964539</v>
      </c>
      <c r="H143" s="12">
        <v>0</v>
      </c>
      <c r="I143" s="14">
        <f>Table32356789101112132343210111213610[[#This Row],[alaskan_or_native]]/Table32356789101112132343210111213610[[#This Row],[total]]</f>
        <v>0</v>
      </c>
      <c r="J143" s="12">
        <v>15</v>
      </c>
      <c r="K143" s="14">
        <f>Table32356789101112132343210111213610[[#This Row],[asian_american]]/Table32356789101112132343210111213610[[#This Row],[total]]</f>
        <v>0.10638297872340426</v>
      </c>
      <c r="L143" s="12">
        <v>3</v>
      </c>
      <c r="M143" s="14">
        <f>Table32356789101112132343210111213610[[#This Row],[african_amercian]]/Table32356789101112132343210111213610[[#This Row],[total]]</f>
        <v>2.1276595744680851E-2</v>
      </c>
      <c r="N143" s="12">
        <v>20</v>
      </c>
      <c r="O143" s="14">
        <f>Table32356789101112132343210111213610[[#This Row],[hispanic_american]]/Table32356789101112132343210111213610[[#This Row],[total]]</f>
        <v>0.14184397163120568</v>
      </c>
      <c r="P143" s="12">
        <v>2</v>
      </c>
      <c r="Q143" s="14">
        <f>Table32356789101112132343210111213610[[#This Row],[hawaiian_or_islander]]/Table32356789101112132343210111213610[[#This Row],[total]]</f>
        <v>1.4184397163120567E-2</v>
      </c>
      <c r="R143" s="12">
        <v>68</v>
      </c>
      <c r="S143" s="14">
        <f>Table32356789101112132343210111213610[[#This Row],[white]]/Table32356789101112132343210111213610[[#This Row],[total]]</f>
        <v>0.48226950354609927</v>
      </c>
      <c r="T143" s="12">
        <v>8</v>
      </c>
      <c r="U143" s="14">
        <f>Table32356789101112132343210111213610[[#This Row],[muti_racial]]/Table32356789101112132343210111213610[[#This Row],[total]]</f>
        <v>5.6737588652482268E-2</v>
      </c>
      <c r="V143" s="12">
        <v>10</v>
      </c>
      <c r="W143" s="14">
        <f>Table32356789101112132343210111213610[[#This Row],[international]]/Table32356789101112132343210111213610[[#This Row],[total]]</f>
        <v>7.0921985815602842E-2</v>
      </c>
      <c r="X1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0.34042553191489361</v>
      </c>
      <c r="Y1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0.23404255319148937</v>
      </c>
    </row>
    <row r="144" spans="1:25" ht="20" customHeight="1">
      <c r="A144" s="1">
        <v>236939</v>
      </c>
      <c r="B144" s="1" t="s">
        <v>298</v>
      </c>
      <c r="C144" s="1">
        <v>141</v>
      </c>
      <c r="D144" s="1">
        <v>120</v>
      </c>
      <c r="E144" s="8">
        <f>Table32356789101112132343210111213610[[#This Row],[men]]/Table32356789101112132343210111213610[[#This Row],[total]]</f>
        <v>0.85106382978723405</v>
      </c>
      <c r="F144" s="1">
        <v>21</v>
      </c>
      <c r="G144" s="8">
        <f>Table32356789101112132343210111213610[[#This Row],[women]]/Table32356789101112132343210111213610[[#This Row],[total]]</f>
        <v>0.14893617021276595</v>
      </c>
      <c r="H144" s="1">
        <v>0</v>
      </c>
      <c r="I144" s="8">
        <f>Table32356789101112132343210111213610[[#This Row],[alaskan_or_native]]/Table32356789101112132343210111213610[[#This Row],[total]]</f>
        <v>0</v>
      </c>
      <c r="J144" s="1">
        <v>17</v>
      </c>
      <c r="K144" s="8">
        <f>Table32356789101112132343210111213610[[#This Row],[asian_american]]/Table32356789101112132343210111213610[[#This Row],[total]]</f>
        <v>0.12056737588652482</v>
      </c>
      <c r="L144" s="1">
        <v>4</v>
      </c>
      <c r="M144" s="8">
        <f>Table32356789101112132343210111213610[[#This Row],[african_amercian]]/Table32356789101112132343210111213610[[#This Row],[total]]</f>
        <v>2.8368794326241134E-2</v>
      </c>
      <c r="N144" s="1">
        <v>8</v>
      </c>
      <c r="O144" s="8">
        <f>Table32356789101112132343210111213610[[#This Row],[hispanic_american]]/Table32356789101112132343210111213610[[#This Row],[total]]</f>
        <v>5.6737588652482268E-2</v>
      </c>
      <c r="P144" s="1">
        <v>0</v>
      </c>
      <c r="Q144" s="8">
        <f>Table32356789101112132343210111213610[[#This Row],[hawaiian_or_islander]]/Table32356789101112132343210111213610[[#This Row],[total]]</f>
        <v>0</v>
      </c>
      <c r="R144" s="1">
        <v>94</v>
      </c>
      <c r="S144" s="8">
        <f>Table32356789101112132343210111213610[[#This Row],[white]]/Table32356789101112132343210111213610[[#This Row],[total]]</f>
        <v>0.66666666666666663</v>
      </c>
      <c r="T144" s="1">
        <v>7</v>
      </c>
      <c r="U144" s="8">
        <f>Table32356789101112132343210111213610[[#This Row],[muti_racial]]/Table32356789101112132343210111213610[[#This Row],[total]]</f>
        <v>4.9645390070921988E-2</v>
      </c>
      <c r="V144" s="1">
        <v>8</v>
      </c>
      <c r="W144" s="8">
        <f>Table32356789101112132343210111213610[[#This Row],[international]]/Table32356789101112132343210111213610[[#This Row],[total]]</f>
        <v>5.6737588652482268E-2</v>
      </c>
      <c r="X1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0.25531914893617019</v>
      </c>
      <c r="Y1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0.13475177304964539</v>
      </c>
    </row>
    <row r="145" spans="1:25" ht="20" customHeight="1">
      <c r="A145" s="12">
        <v>142115</v>
      </c>
      <c r="B145" s="12" t="s">
        <v>130</v>
      </c>
      <c r="C145" s="12">
        <v>140</v>
      </c>
      <c r="D145" s="12">
        <v>119</v>
      </c>
      <c r="E145" s="14">
        <f>Table32356789101112132343210111213610[[#This Row],[men]]/Table32356789101112132343210111213610[[#This Row],[total]]</f>
        <v>0.85</v>
      </c>
      <c r="F145" s="12">
        <v>21</v>
      </c>
      <c r="G145" s="14">
        <f>Table32356789101112132343210111213610[[#This Row],[women]]/Table32356789101112132343210111213610[[#This Row],[total]]</f>
        <v>0.15</v>
      </c>
      <c r="H145" s="12">
        <v>0</v>
      </c>
      <c r="I145" s="14">
        <f>Table32356789101112132343210111213610[[#This Row],[alaskan_or_native]]/Table32356789101112132343210111213610[[#This Row],[total]]</f>
        <v>0</v>
      </c>
      <c r="J145" s="12">
        <v>6</v>
      </c>
      <c r="K145" s="14">
        <f>Table32356789101112132343210111213610[[#This Row],[asian_american]]/Table32356789101112132343210111213610[[#This Row],[total]]</f>
        <v>4.2857142857142858E-2</v>
      </c>
      <c r="L145" s="12">
        <v>3</v>
      </c>
      <c r="M145" s="14">
        <f>Table32356789101112132343210111213610[[#This Row],[african_amercian]]/Table32356789101112132343210111213610[[#This Row],[total]]</f>
        <v>2.1428571428571429E-2</v>
      </c>
      <c r="N145" s="12">
        <v>7</v>
      </c>
      <c r="O145" s="14">
        <f>Table32356789101112132343210111213610[[#This Row],[hispanic_american]]/Table32356789101112132343210111213610[[#This Row],[total]]</f>
        <v>0.05</v>
      </c>
      <c r="P145" s="12">
        <v>0</v>
      </c>
      <c r="Q145" s="14">
        <f>Table32356789101112132343210111213610[[#This Row],[hawaiian_or_islander]]/Table32356789101112132343210111213610[[#This Row],[total]]</f>
        <v>0</v>
      </c>
      <c r="R145" s="12">
        <v>112</v>
      </c>
      <c r="S145" s="14">
        <f>Table32356789101112132343210111213610[[#This Row],[white]]/Table32356789101112132343210111213610[[#This Row],[total]]</f>
        <v>0.8</v>
      </c>
      <c r="T145" s="12">
        <v>8</v>
      </c>
      <c r="U145" s="14">
        <f>Table32356789101112132343210111213610[[#This Row],[muti_racial]]/Table32356789101112132343210111213610[[#This Row],[total]]</f>
        <v>5.7142857142857141E-2</v>
      </c>
      <c r="V145" s="12">
        <v>4</v>
      </c>
      <c r="W145" s="14">
        <f>Table32356789101112132343210111213610[[#This Row],[international]]/Table32356789101112132343210111213610[[#This Row],[total]]</f>
        <v>2.8571428571428571E-2</v>
      </c>
      <c r="X1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0.17142857142857143</v>
      </c>
      <c r="Y1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0.12857142857142856</v>
      </c>
    </row>
    <row r="146" spans="1:25" ht="20" customHeight="1">
      <c r="A146" s="1">
        <v>482431</v>
      </c>
      <c r="B146" s="1" t="s">
        <v>1367</v>
      </c>
      <c r="C146" s="1">
        <v>139</v>
      </c>
      <c r="D146" s="1">
        <v>117</v>
      </c>
      <c r="E146" s="8">
        <f>Table32356789101112132343210111213610[[#This Row],[men]]/Table32356789101112132343210111213610[[#This Row],[total]]</f>
        <v>0.84172661870503596</v>
      </c>
      <c r="F146" s="1">
        <v>22</v>
      </c>
      <c r="G146" s="8">
        <f>Table32356789101112132343210111213610[[#This Row],[women]]/Table32356789101112132343210111213610[[#This Row],[total]]</f>
        <v>0.15827338129496402</v>
      </c>
      <c r="H146" s="1">
        <v>0</v>
      </c>
      <c r="I146" s="8">
        <f>Table32356789101112132343210111213610[[#This Row],[alaskan_or_native]]/Table32356789101112132343210111213610[[#This Row],[total]]</f>
        <v>0</v>
      </c>
      <c r="J146" s="1">
        <v>25</v>
      </c>
      <c r="K146" s="8">
        <f>Table32356789101112132343210111213610[[#This Row],[asian_american]]/Table32356789101112132343210111213610[[#This Row],[total]]</f>
        <v>0.17985611510791366</v>
      </c>
      <c r="L146" s="1">
        <v>16</v>
      </c>
      <c r="M146" s="8">
        <f>Table32356789101112132343210111213610[[#This Row],[african_amercian]]/Table32356789101112132343210111213610[[#This Row],[total]]</f>
        <v>0.11510791366906475</v>
      </c>
      <c r="N146" s="1">
        <v>38</v>
      </c>
      <c r="O146" s="8">
        <f>Table32356789101112132343210111213610[[#This Row],[hispanic_american]]/Table32356789101112132343210111213610[[#This Row],[total]]</f>
        <v>0.2733812949640288</v>
      </c>
      <c r="P146" s="1">
        <v>4</v>
      </c>
      <c r="Q146" s="8">
        <f>Table32356789101112132343210111213610[[#This Row],[hawaiian_or_islander]]/Table32356789101112132343210111213610[[#This Row],[total]]</f>
        <v>2.8776978417266189E-2</v>
      </c>
      <c r="R146" s="1">
        <v>43</v>
      </c>
      <c r="S146" s="8">
        <f>Table32356789101112132343210111213610[[#This Row],[white]]/Table32356789101112132343210111213610[[#This Row],[total]]</f>
        <v>0.30935251798561153</v>
      </c>
      <c r="T146" s="1">
        <v>6</v>
      </c>
      <c r="U146" s="8">
        <f>Table32356789101112132343210111213610[[#This Row],[muti_racial]]/Table32356789101112132343210111213610[[#This Row],[total]]</f>
        <v>4.3165467625899283E-2</v>
      </c>
      <c r="V146" s="1">
        <v>1</v>
      </c>
      <c r="W146" s="8">
        <f>Table32356789101112132343210111213610[[#This Row],[international]]/Table32356789101112132343210111213610[[#This Row],[total]]</f>
        <v>7.1942446043165471E-3</v>
      </c>
      <c r="X1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0.64028776978417268</v>
      </c>
      <c r="Y1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0.46043165467625902</v>
      </c>
    </row>
    <row r="147" spans="1:25" ht="20" customHeight="1">
      <c r="A147" s="12">
        <v>110705</v>
      </c>
      <c r="B147" s="12" t="s">
        <v>312</v>
      </c>
      <c r="C147" s="12">
        <v>138</v>
      </c>
      <c r="D147" s="12">
        <v>122</v>
      </c>
      <c r="E147" s="14">
        <f>Table32356789101112132343210111213610[[#This Row],[men]]/Table32356789101112132343210111213610[[#This Row],[total]]</f>
        <v>0.88405797101449279</v>
      </c>
      <c r="F147" s="12">
        <v>16</v>
      </c>
      <c r="G147" s="14">
        <f>Table32356789101112132343210111213610[[#This Row],[women]]/Table32356789101112132343210111213610[[#This Row],[total]]</f>
        <v>0.11594202898550725</v>
      </c>
      <c r="H147" s="12">
        <v>0</v>
      </c>
      <c r="I147" s="14">
        <f>Table32356789101112132343210111213610[[#This Row],[alaskan_or_native]]/Table32356789101112132343210111213610[[#This Row],[total]]</f>
        <v>0</v>
      </c>
      <c r="J147" s="12">
        <v>44</v>
      </c>
      <c r="K147" s="14">
        <f>Table32356789101112132343210111213610[[#This Row],[asian_american]]/Table32356789101112132343210111213610[[#This Row],[total]]</f>
        <v>0.3188405797101449</v>
      </c>
      <c r="L147" s="12">
        <v>1</v>
      </c>
      <c r="M147" s="14">
        <f>Table32356789101112132343210111213610[[#This Row],[african_amercian]]/Table32356789101112132343210111213610[[#This Row],[total]]</f>
        <v>7.246376811594203E-3</v>
      </c>
      <c r="N147" s="12">
        <v>13</v>
      </c>
      <c r="O147" s="14">
        <f>Table32356789101112132343210111213610[[#This Row],[hispanic_american]]/Table32356789101112132343210111213610[[#This Row],[total]]</f>
        <v>9.420289855072464E-2</v>
      </c>
      <c r="P147" s="12">
        <v>0</v>
      </c>
      <c r="Q147" s="14">
        <f>Table32356789101112132343210111213610[[#This Row],[hawaiian_or_islander]]/Table32356789101112132343210111213610[[#This Row],[total]]</f>
        <v>0</v>
      </c>
      <c r="R147" s="12">
        <v>47</v>
      </c>
      <c r="S147" s="14">
        <f>Table32356789101112132343210111213610[[#This Row],[white]]/Table32356789101112132343210111213610[[#This Row],[total]]</f>
        <v>0.34057971014492755</v>
      </c>
      <c r="T147" s="12">
        <v>8</v>
      </c>
      <c r="U147" s="14">
        <f>Table32356789101112132343210111213610[[#This Row],[muti_racial]]/Table32356789101112132343210111213610[[#This Row],[total]]</f>
        <v>5.7971014492753624E-2</v>
      </c>
      <c r="V147" s="12">
        <v>17</v>
      </c>
      <c r="W147" s="14">
        <f>Table32356789101112132343210111213610[[#This Row],[international]]/Table32356789101112132343210111213610[[#This Row],[total]]</f>
        <v>0.12318840579710146</v>
      </c>
      <c r="X1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0.47826086956521741</v>
      </c>
      <c r="Y1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0.15942028985507245</v>
      </c>
    </row>
    <row r="148" spans="1:25" ht="20" customHeight="1">
      <c r="A148" s="1">
        <v>149231</v>
      </c>
      <c r="B148" s="1" t="s">
        <v>382</v>
      </c>
      <c r="C148" s="1">
        <v>138</v>
      </c>
      <c r="D148" s="1">
        <v>122</v>
      </c>
      <c r="E148" s="8">
        <f>Table32356789101112132343210111213610[[#This Row],[men]]/Table32356789101112132343210111213610[[#This Row],[total]]</f>
        <v>0.88405797101449279</v>
      </c>
      <c r="F148" s="1">
        <v>16</v>
      </c>
      <c r="G148" s="8">
        <f>Table32356789101112132343210111213610[[#This Row],[women]]/Table32356789101112132343210111213610[[#This Row],[total]]</f>
        <v>0.11594202898550725</v>
      </c>
      <c r="H148" s="1">
        <v>0</v>
      </c>
      <c r="I148" s="8">
        <f>Table32356789101112132343210111213610[[#This Row],[alaskan_or_native]]/Table32356789101112132343210111213610[[#This Row],[total]]</f>
        <v>0</v>
      </c>
      <c r="J148" s="1">
        <v>5</v>
      </c>
      <c r="K148" s="8">
        <f>Table32356789101112132343210111213610[[#This Row],[asian_american]]/Table32356789101112132343210111213610[[#This Row],[total]]</f>
        <v>3.6231884057971016E-2</v>
      </c>
      <c r="L148" s="1">
        <v>7</v>
      </c>
      <c r="M148" s="8">
        <f>Table32356789101112132343210111213610[[#This Row],[african_amercian]]/Table32356789101112132343210111213610[[#This Row],[total]]</f>
        <v>5.0724637681159424E-2</v>
      </c>
      <c r="N148" s="1">
        <v>4</v>
      </c>
      <c r="O148" s="8">
        <f>Table32356789101112132343210111213610[[#This Row],[hispanic_american]]/Table32356789101112132343210111213610[[#This Row],[total]]</f>
        <v>2.8985507246376812E-2</v>
      </c>
      <c r="P148" s="1">
        <v>0</v>
      </c>
      <c r="Q148" s="8">
        <f>Table32356789101112132343210111213610[[#This Row],[hawaiian_or_islander]]/Table32356789101112132343210111213610[[#This Row],[total]]</f>
        <v>0</v>
      </c>
      <c r="R148" s="1">
        <v>118</v>
      </c>
      <c r="S148" s="8">
        <f>Table32356789101112132343210111213610[[#This Row],[white]]/Table32356789101112132343210111213610[[#This Row],[total]]</f>
        <v>0.85507246376811596</v>
      </c>
      <c r="T148" s="1">
        <v>3</v>
      </c>
      <c r="U148" s="8">
        <f>Table32356789101112132343210111213610[[#This Row],[muti_racial]]/Table32356789101112132343210111213610[[#This Row],[total]]</f>
        <v>2.1739130434782608E-2</v>
      </c>
      <c r="V148" s="1">
        <v>0</v>
      </c>
      <c r="W148" s="8">
        <f>Table32356789101112132343210111213610[[#This Row],[international]]/Table32356789101112132343210111213610[[#This Row],[total]]</f>
        <v>0</v>
      </c>
      <c r="X1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0.13768115942028986</v>
      </c>
      <c r="Y1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0.10144927536231885</v>
      </c>
    </row>
    <row r="149" spans="1:25" ht="20" customHeight="1">
      <c r="A149" s="12">
        <v>168148</v>
      </c>
      <c r="B149" s="12" t="s">
        <v>350</v>
      </c>
      <c r="C149" s="12">
        <v>138</v>
      </c>
      <c r="D149" s="12">
        <v>97</v>
      </c>
      <c r="E149" s="14">
        <f>Table32356789101112132343210111213610[[#This Row],[men]]/Table32356789101112132343210111213610[[#This Row],[total]]</f>
        <v>0.70289855072463769</v>
      </c>
      <c r="F149" s="12">
        <v>41</v>
      </c>
      <c r="G149" s="14">
        <f>Table32356789101112132343210111213610[[#This Row],[women]]/Table32356789101112132343210111213610[[#This Row],[total]]</f>
        <v>0.29710144927536231</v>
      </c>
      <c r="H149" s="12">
        <v>0</v>
      </c>
      <c r="I149" s="14">
        <f>Table32356789101112132343210111213610[[#This Row],[alaskan_or_native]]/Table32356789101112132343210111213610[[#This Row],[total]]</f>
        <v>0</v>
      </c>
      <c r="J149" s="12">
        <v>21</v>
      </c>
      <c r="K149" s="14">
        <f>Table32356789101112132343210111213610[[#This Row],[asian_american]]/Table32356789101112132343210111213610[[#This Row],[total]]</f>
        <v>0.15217391304347827</v>
      </c>
      <c r="L149" s="12">
        <v>1</v>
      </c>
      <c r="M149" s="14">
        <f>Table32356789101112132343210111213610[[#This Row],[african_amercian]]/Table32356789101112132343210111213610[[#This Row],[total]]</f>
        <v>7.246376811594203E-3</v>
      </c>
      <c r="N149" s="12">
        <v>7</v>
      </c>
      <c r="O149" s="14">
        <f>Table32356789101112132343210111213610[[#This Row],[hispanic_american]]/Table32356789101112132343210111213610[[#This Row],[total]]</f>
        <v>5.0724637681159424E-2</v>
      </c>
      <c r="P149" s="12">
        <v>0</v>
      </c>
      <c r="Q149" s="14">
        <f>Table32356789101112132343210111213610[[#This Row],[hawaiian_or_islander]]/Table32356789101112132343210111213610[[#This Row],[total]]</f>
        <v>0</v>
      </c>
      <c r="R149" s="12">
        <v>81</v>
      </c>
      <c r="S149" s="14">
        <f>Table32356789101112132343210111213610[[#This Row],[white]]/Table32356789101112132343210111213610[[#This Row],[total]]</f>
        <v>0.58695652173913049</v>
      </c>
      <c r="T149" s="12">
        <v>8</v>
      </c>
      <c r="U149" s="14">
        <f>Table32356789101112132343210111213610[[#This Row],[muti_racial]]/Table32356789101112132343210111213610[[#This Row],[total]]</f>
        <v>5.7971014492753624E-2</v>
      </c>
      <c r="V149" s="12">
        <v>14</v>
      </c>
      <c r="W149" s="14">
        <f>Table32356789101112132343210111213610[[#This Row],[international]]/Table32356789101112132343210111213610[[#This Row],[total]]</f>
        <v>0.10144927536231885</v>
      </c>
      <c r="X1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0.26811594202898553</v>
      </c>
      <c r="Y1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0.11594202898550725</v>
      </c>
    </row>
    <row r="150" spans="1:25" ht="20" customHeight="1">
      <c r="A150" s="1">
        <v>215062</v>
      </c>
      <c r="B150" s="1" t="s">
        <v>238</v>
      </c>
      <c r="C150" s="1">
        <v>138</v>
      </c>
      <c r="D150" s="1">
        <v>95</v>
      </c>
      <c r="E150" s="8">
        <f>Table32356789101112132343210111213610[[#This Row],[men]]/Table32356789101112132343210111213610[[#This Row],[total]]</f>
        <v>0.68840579710144922</v>
      </c>
      <c r="F150" s="1">
        <v>43</v>
      </c>
      <c r="G150" s="8">
        <f>Table32356789101112132343210111213610[[#This Row],[women]]/Table32356789101112132343210111213610[[#This Row],[total]]</f>
        <v>0.31159420289855072</v>
      </c>
      <c r="H150" s="1">
        <v>0</v>
      </c>
      <c r="I150" s="8">
        <f>Table32356789101112132343210111213610[[#This Row],[alaskan_or_native]]/Table32356789101112132343210111213610[[#This Row],[total]]</f>
        <v>0</v>
      </c>
      <c r="J150" s="1">
        <v>58</v>
      </c>
      <c r="K150" s="8">
        <f>Table32356789101112132343210111213610[[#This Row],[asian_american]]/Table32356789101112132343210111213610[[#This Row],[total]]</f>
        <v>0.42028985507246375</v>
      </c>
      <c r="L150" s="1">
        <v>2</v>
      </c>
      <c r="M150" s="8">
        <f>Table32356789101112132343210111213610[[#This Row],[african_amercian]]/Table32356789101112132343210111213610[[#This Row],[total]]</f>
        <v>1.4492753623188406E-2</v>
      </c>
      <c r="N150" s="1">
        <v>6</v>
      </c>
      <c r="O150" s="8">
        <f>Table32356789101112132343210111213610[[#This Row],[hispanic_american]]/Table32356789101112132343210111213610[[#This Row],[total]]</f>
        <v>4.3478260869565216E-2</v>
      </c>
      <c r="P150" s="1">
        <v>0</v>
      </c>
      <c r="Q150" s="8">
        <f>Table32356789101112132343210111213610[[#This Row],[hawaiian_or_islander]]/Table32356789101112132343210111213610[[#This Row],[total]]</f>
        <v>0</v>
      </c>
      <c r="R150" s="1">
        <v>44</v>
      </c>
      <c r="S150" s="8">
        <f>Table32356789101112132343210111213610[[#This Row],[white]]/Table32356789101112132343210111213610[[#This Row],[total]]</f>
        <v>0.3188405797101449</v>
      </c>
      <c r="T150" s="1">
        <v>0</v>
      </c>
      <c r="U150" s="8">
        <f>Table32356789101112132343210111213610[[#This Row],[muti_racial]]/Table32356789101112132343210111213610[[#This Row],[total]]</f>
        <v>0</v>
      </c>
      <c r="V150" s="1">
        <v>27</v>
      </c>
      <c r="W150" s="8">
        <f>Table32356789101112132343210111213610[[#This Row],[international]]/Table32356789101112132343210111213610[[#This Row],[total]]</f>
        <v>0.19565217391304349</v>
      </c>
      <c r="X1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0.47826086956521741</v>
      </c>
      <c r="Y1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5.7971014492753624E-2</v>
      </c>
    </row>
    <row r="151" spans="1:25" ht="20" customHeight="1">
      <c r="A151" s="12">
        <v>122409</v>
      </c>
      <c r="B151" s="12" t="s">
        <v>99</v>
      </c>
      <c r="C151" s="12">
        <v>137</v>
      </c>
      <c r="D151" s="12">
        <v>111</v>
      </c>
      <c r="E151" s="14">
        <f>Table32356789101112132343210111213610[[#This Row],[men]]/Table32356789101112132343210111213610[[#This Row],[total]]</f>
        <v>0.81021897810218979</v>
      </c>
      <c r="F151" s="12">
        <v>26</v>
      </c>
      <c r="G151" s="14">
        <f>Table32356789101112132343210111213610[[#This Row],[women]]/Table32356789101112132343210111213610[[#This Row],[total]]</f>
        <v>0.18978102189781021</v>
      </c>
      <c r="H151" s="12">
        <v>0</v>
      </c>
      <c r="I151" s="14">
        <f>Table32356789101112132343210111213610[[#This Row],[alaskan_or_native]]/Table32356789101112132343210111213610[[#This Row],[total]]</f>
        <v>0</v>
      </c>
      <c r="J151" s="12">
        <v>37</v>
      </c>
      <c r="K151" s="14">
        <f>Table32356789101112132343210111213610[[#This Row],[asian_american]]/Table32356789101112132343210111213610[[#This Row],[total]]</f>
        <v>0.27007299270072993</v>
      </c>
      <c r="L151" s="12">
        <v>1</v>
      </c>
      <c r="M151" s="14">
        <f>Table32356789101112132343210111213610[[#This Row],[african_amercian]]/Table32356789101112132343210111213610[[#This Row],[total]]</f>
        <v>7.2992700729927005E-3</v>
      </c>
      <c r="N151" s="12">
        <v>34</v>
      </c>
      <c r="O151" s="14">
        <f>Table32356789101112132343210111213610[[#This Row],[hispanic_american]]/Table32356789101112132343210111213610[[#This Row],[total]]</f>
        <v>0.24817518248175183</v>
      </c>
      <c r="P151" s="12">
        <v>0</v>
      </c>
      <c r="Q151" s="14">
        <f>Table32356789101112132343210111213610[[#This Row],[hawaiian_or_islander]]/Table32356789101112132343210111213610[[#This Row],[total]]</f>
        <v>0</v>
      </c>
      <c r="R151" s="12">
        <v>38</v>
      </c>
      <c r="S151" s="14">
        <f>Table32356789101112132343210111213610[[#This Row],[white]]/Table32356789101112132343210111213610[[#This Row],[total]]</f>
        <v>0.27737226277372262</v>
      </c>
      <c r="T151" s="12">
        <v>13</v>
      </c>
      <c r="U151" s="14">
        <f>Table32356789101112132343210111213610[[#This Row],[muti_racial]]/Table32356789101112132343210111213610[[#This Row],[total]]</f>
        <v>9.4890510948905105E-2</v>
      </c>
      <c r="V151" s="12">
        <v>7</v>
      </c>
      <c r="W151" s="14">
        <f>Table32356789101112132343210111213610[[#This Row],[international]]/Table32356789101112132343210111213610[[#This Row],[total]]</f>
        <v>5.1094890510948905E-2</v>
      </c>
      <c r="X1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0.62043795620437958</v>
      </c>
      <c r="Y1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0.35036496350364965</v>
      </c>
    </row>
    <row r="152" spans="1:25" ht="20" customHeight="1">
      <c r="A152" s="1">
        <v>133669</v>
      </c>
      <c r="B152" s="1" t="s">
        <v>120</v>
      </c>
      <c r="C152" s="1">
        <v>137</v>
      </c>
      <c r="D152" s="1">
        <v>122</v>
      </c>
      <c r="E152" s="8">
        <f>Table32356789101112132343210111213610[[#This Row],[men]]/Table32356789101112132343210111213610[[#This Row],[total]]</f>
        <v>0.89051094890510951</v>
      </c>
      <c r="F152" s="1">
        <v>15</v>
      </c>
      <c r="G152" s="8">
        <f>Table32356789101112132343210111213610[[#This Row],[women]]/Table32356789101112132343210111213610[[#This Row],[total]]</f>
        <v>0.10948905109489052</v>
      </c>
      <c r="H152" s="1">
        <v>0</v>
      </c>
      <c r="I152" s="8">
        <f>Table32356789101112132343210111213610[[#This Row],[alaskan_or_native]]/Table32356789101112132343210111213610[[#This Row],[total]]</f>
        <v>0</v>
      </c>
      <c r="J152" s="1">
        <v>16</v>
      </c>
      <c r="K152" s="8">
        <f>Table32356789101112132343210111213610[[#This Row],[asian_american]]/Table32356789101112132343210111213610[[#This Row],[total]]</f>
        <v>0.11678832116788321</v>
      </c>
      <c r="L152" s="1">
        <v>18</v>
      </c>
      <c r="M152" s="8">
        <f>Table32356789101112132343210111213610[[#This Row],[african_amercian]]/Table32356789101112132343210111213610[[#This Row],[total]]</f>
        <v>0.13138686131386862</v>
      </c>
      <c r="N152" s="1">
        <v>39</v>
      </c>
      <c r="O152" s="8">
        <f>Table32356789101112132343210111213610[[#This Row],[hispanic_american]]/Table32356789101112132343210111213610[[#This Row],[total]]</f>
        <v>0.28467153284671531</v>
      </c>
      <c r="P152" s="1">
        <v>0</v>
      </c>
      <c r="Q152" s="8">
        <f>Table32356789101112132343210111213610[[#This Row],[hawaiian_or_islander]]/Table32356789101112132343210111213610[[#This Row],[total]]</f>
        <v>0</v>
      </c>
      <c r="R152" s="1">
        <v>56</v>
      </c>
      <c r="S152" s="8">
        <f>Table32356789101112132343210111213610[[#This Row],[white]]/Table32356789101112132343210111213610[[#This Row],[total]]</f>
        <v>0.40875912408759124</v>
      </c>
      <c r="T152" s="1">
        <v>5</v>
      </c>
      <c r="U152" s="8">
        <f>Table32356789101112132343210111213610[[#This Row],[muti_racial]]/Table32356789101112132343210111213610[[#This Row],[total]]</f>
        <v>3.6496350364963501E-2</v>
      </c>
      <c r="V152" s="1">
        <v>3</v>
      </c>
      <c r="W152" s="8">
        <f>Table32356789101112132343210111213610[[#This Row],[international]]/Table32356789101112132343210111213610[[#This Row],[total]]</f>
        <v>2.1897810218978103E-2</v>
      </c>
      <c r="X1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0.56934306569343063</v>
      </c>
      <c r="Y1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0.45255474452554745</v>
      </c>
    </row>
    <row r="153" spans="1:25" ht="20" customHeight="1">
      <c r="A153" s="12">
        <v>237011</v>
      </c>
      <c r="B153" s="12" t="s">
        <v>474</v>
      </c>
      <c r="C153" s="12">
        <v>137</v>
      </c>
      <c r="D153" s="12">
        <v>109</v>
      </c>
      <c r="E153" s="14">
        <f>Table32356789101112132343210111213610[[#This Row],[men]]/Table32356789101112132343210111213610[[#This Row],[total]]</f>
        <v>0.79562043795620441</v>
      </c>
      <c r="F153" s="12">
        <v>28</v>
      </c>
      <c r="G153" s="14">
        <f>Table32356789101112132343210111213610[[#This Row],[women]]/Table32356789101112132343210111213610[[#This Row],[total]]</f>
        <v>0.20437956204379562</v>
      </c>
      <c r="H153" s="12">
        <v>0</v>
      </c>
      <c r="I153" s="14">
        <f>Table32356789101112132343210111213610[[#This Row],[alaskan_or_native]]/Table32356789101112132343210111213610[[#This Row],[total]]</f>
        <v>0</v>
      </c>
      <c r="J153" s="12">
        <v>15</v>
      </c>
      <c r="K153" s="14">
        <f>Table32356789101112132343210111213610[[#This Row],[asian_american]]/Table32356789101112132343210111213610[[#This Row],[total]]</f>
        <v>0.10948905109489052</v>
      </c>
      <c r="L153" s="12">
        <v>1</v>
      </c>
      <c r="M153" s="14">
        <f>Table32356789101112132343210111213610[[#This Row],[african_amercian]]/Table32356789101112132343210111213610[[#This Row],[total]]</f>
        <v>7.2992700729927005E-3</v>
      </c>
      <c r="N153" s="12">
        <v>9</v>
      </c>
      <c r="O153" s="14">
        <f>Table32356789101112132343210111213610[[#This Row],[hispanic_american]]/Table32356789101112132343210111213610[[#This Row],[total]]</f>
        <v>6.569343065693431E-2</v>
      </c>
      <c r="P153" s="12">
        <v>0</v>
      </c>
      <c r="Q153" s="14">
        <f>Table32356789101112132343210111213610[[#This Row],[hawaiian_or_islander]]/Table32356789101112132343210111213610[[#This Row],[total]]</f>
        <v>0</v>
      </c>
      <c r="R153" s="12">
        <v>98</v>
      </c>
      <c r="S153" s="14">
        <f>Table32356789101112132343210111213610[[#This Row],[white]]/Table32356789101112132343210111213610[[#This Row],[total]]</f>
        <v>0.71532846715328469</v>
      </c>
      <c r="T153" s="12">
        <v>10</v>
      </c>
      <c r="U153" s="14">
        <f>Table32356789101112132343210111213610[[#This Row],[muti_racial]]/Table32356789101112132343210111213610[[#This Row],[total]]</f>
        <v>7.2992700729927001E-2</v>
      </c>
      <c r="V153" s="12">
        <v>2</v>
      </c>
      <c r="W153" s="14">
        <f>Table32356789101112132343210111213610[[#This Row],[international]]/Table32356789101112132343210111213610[[#This Row],[total]]</f>
        <v>1.4598540145985401E-2</v>
      </c>
      <c r="X1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0.25547445255474455</v>
      </c>
      <c r="Y1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0.145985401459854</v>
      </c>
    </row>
    <row r="154" spans="1:25" ht="20" customHeight="1">
      <c r="A154" s="1">
        <v>447689</v>
      </c>
      <c r="B154" s="1" t="s">
        <v>1184</v>
      </c>
      <c r="C154" s="1">
        <v>137</v>
      </c>
      <c r="D154" s="1">
        <v>106</v>
      </c>
      <c r="E154" s="8">
        <f>Table32356789101112132343210111213610[[#This Row],[men]]/Table32356789101112132343210111213610[[#This Row],[total]]</f>
        <v>0.77372262773722633</v>
      </c>
      <c r="F154" s="1">
        <v>31</v>
      </c>
      <c r="G154" s="8">
        <f>Table32356789101112132343210111213610[[#This Row],[women]]/Table32356789101112132343210111213610[[#This Row],[total]]</f>
        <v>0.22627737226277372</v>
      </c>
      <c r="H154" s="1">
        <v>1</v>
      </c>
      <c r="I154" s="8">
        <f>Table32356789101112132343210111213610[[#This Row],[alaskan_or_native]]/Table32356789101112132343210111213610[[#This Row],[total]]</f>
        <v>7.2992700729927005E-3</v>
      </c>
      <c r="J154" s="1">
        <v>26</v>
      </c>
      <c r="K154" s="8">
        <f>Table32356789101112132343210111213610[[#This Row],[asian_american]]/Table32356789101112132343210111213610[[#This Row],[total]]</f>
        <v>0.18978102189781021</v>
      </c>
      <c r="L154" s="1">
        <v>26</v>
      </c>
      <c r="M154" s="8">
        <f>Table32356789101112132343210111213610[[#This Row],[african_amercian]]/Table32356789101112132343210111213610[[#This Row],[total]]</f>
        <v>0.18978102189781021</v>
      </c>
      <c r="N154" s="1">
        <v>21</v>
      </c>
      <c r="O154" s="8">
        <f>Table32356789101112132343210111213610[[#This Row],[hispanic_american]]/Table32356789101112132343210111213610[[#This Row],[total]]</f>
        <v>0.15328467153284672</v>
      </c>
      <c r="P154" s="1">
        <v>0</v>
      </c>
      <c r="Q154" s="8">
        <f>Table32356789101112132343210111213610[[#This Row],[hawaiian_or_islander]]/Table32356789101112132343210111213610[[#This Row],[total]]</f>
        <v>0</v>
      </c>
      <c r="R154" s="1">
        <v>51</v>
      </c>
      <c r="S154" s="8">
        <f>Table32356789101112132343210111213610[[#This Row],[white]]/Table32356789101112132343210111213610[[#This Row],[total]]</f>
        <v>0.37226277372262773</v>
      </c>
      <c r="T154" s="1">
        <v>6</v>
      </c>
      <c r="U154" s="8">
        <f>Table32356789101112132343210111213610[[#This Row],[muti_racial]]/Table32356789101112132343210111213610[[#This Row],[total]]</f>
        <v>4.3795620437956206E-2</v>
      </c>
      <c r="V154" s="1">
        <v>4</v>
      </c>
      <c r="W154" s="8">
        <f>Table32356789101112132343210111213610[[#This Row],[international]]/Table32356789101112132343210111213610[[#This Row],[total]]</f>
        <v>2.9197080291970802E-2</v>
      </c>
      <c r="X1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0.58394160583941601</v>
      </c>
      <c r="Y1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0.39416058394160586</v>
      </c>
    </row>
    <row r="155" spans="1:25" ht="20" customHeight="1">
      <c r="A155" s="12">
        <v>136172</v>
      </c>
      <c r="B155" s="12" t="s">
        <v>124</v>
      </c>
      <c r="C155" s="12">
        <v>136</v>
      </c>
      <c r="D155" s="12">
        <v>112</v>
      </c>
      <c r="E155" s="14">
        <f>Table32356789101112132343210111213610[[#This Row],[men]]/Table32356789101112132343210111213610[[#This Row],[total]]</f>
        <v>0.82352941176470584</v>
      </c>
      <c r="F155" s="12">
        <v>24</v>
      </c>
      <c r="G155" s="14">
        <f>Table32356789101112132343210111213610[[#This Row],[women]]/Table32356789101112132343210111213610[[#This Row],[total]]</f>
        <v>0.17647058823529413</v>
      </c>
      <c r="H155" s="12">
        <v>0</v>
      </c>
      <c r="I155" s="14">
        <f>Table32356789101112132343210111213610[[#This Row],[alaskan_or_native]]/Table32356789101112132343210111213610[[#This Row],[total]]</f>
        <v>0</v>
      </c>
      <c r="J155" s="12">
        <v>18</v>
      </c>
      <c r="K155" s="14">
        <f>Table32356789101112132343210111213610[[#This Row],[asian_american]]/Table32356789101112132343210111213610[[#This Row],[total]]</f>
        <v>0.13235294117647059</v>
      </c>
      <c r="L155" s="12">
        <v>17</v>
      </c>
      <c r="M155" s="14">
        <f>Table32356789101112132343210111213610[[#This Row],[african_amercian]]/Table32356789101112132343210111213610[[#This Row],[total]]</f>
        <v>0.125</v>
      </c>
      <c r="N155" s="12">
        <v>11</v>
      </c>
      <c r="O155" s="14">
        <f>Table32356789101112132343210111213610[[#This Row],[hispanic_american]]/Table32356789101112132343210111213610[[#This Row],[total]]</f>
        <v>8.0882352941176475E-2</v>
      </c>
      <c r="P155" s="12">
        <v>0</v>
      </c>
      <c r="Q155" s="14">
        <f>Table32356789101112132343210111213610[[#This Row],[hawaiian_or_islander]]/Table32356789101112132343210111213610[[#This Row],[total]]</f>
        <v>0</v>
      </c>
      <c r="R155" s="12">
        <v>78</v>
      </c>
      <c r="S155" s="14">
        <f>Table32356789101112132343210111213610[[#This Row],[white]]/Table32356789101112132343210111213610[[#This Row],[total]]</f>
        <v>0.57352941176470584</v>
      </c>
      <c r="T155" s="12">
        <v>7</v>
      </c>
      <c r="U155" s="14">
        <f>Table32356789101112132343210111213610[[#This Row],[muti_racial]]/Table32356789101112132343210111213610[[#This Row],[total]]</f>
        <v>5.1470588235294115E-2</v>
      </c>
      <c r="V155" s="12">
        <v>3</v>
      </c>
      <c r="W155" s="14">
        <f>Table32356789101112132343210111213610[[#This Row],[international]]/Table32356789101112132343210111213610[[#This Row],[total]]</f>
        <v>2.2058823529411766E-2</v>
      </c>
      <c r="X1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0.38970588235294118</v>
      </c>
      <c r="Y1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0.25735294117647056</v>
      </c>
    </row>
    <row r="156" spans="1:25" ht="20" customHeight="1">
      <c r="A156" s="1">
        <v>171571</v>
      </c>
      <c r="B156" s="1" t="s">
        <v>414</v>
      </c>
      <c r="C156" s="1">
        <v>135</v>
      </c>
      <c r="D156" s="1">
        <v>110</v>
      </c>
      <c r="E156" s="8">
        <f>Table32356789101112132343210111213610[[#This Row],[men]]/Table32356789101112132343210111213610[[#This Row],[total]]</f>
        <v>0.81481481481481477</v>
      </c>
      <c r="F156" s="1">
        <v>25</v>
      </c>
      <c r="G156" s="8">
        <f>Table32356789101112132343210111213610[[#This Row],[women]]/Table32356789101112132343210111213610[[#This Row],[total]]</f>
        <v>0.18518518518518517</v>
      </c>
      <c r="H156" s="1">
        <v>0</v>
      </c>
      <c r="I156" s="8">
        <f>Table32356789101112132343210111213610[[#This Row],[alaskan_or_native]]/Table32356789101112132343210111213610[[#This Row],[total]]</f>
        <v>0</v>
      </c>
      <c r="J156" s="1">
        <v>11</v>
      </c>
      <c r="K156" s="8">
        <f>Table32356789101112132343210111213610[[#This Row],[asian_american]]/Table32356789101112132343210111213610[[#This Row],[total]]</f>
        <v>8.1481481481481488E-2</v>
      </c>
      <c r="L156" s="1">
        <v>2</v>
      </c>
      <c r="M156" s="8">
        <f>Table32356789101112132343210111213610[[#This Row],[african_amercian]]/Table32356789101112132343210111213610[[#This Row],[total]]</f>
        <v>1.4814814814814815E-2</v>
      </c>
      <c r="N156" s="1">
        <v>2</v>
      </c>
      <c r="O156" s="8">
        <f>Table32356789101112132343210111213610[[#This Row],[hispanic_american]]/Table32356789101112132343210111213610[[#This Row],[total]]</f>
        <v>1.4814814814814815E-2</v>
      </c>
      <c r="P156" s="1">
        <v>0</v>
      </c>
      <c r="Q156" s="8">
        <f>Table32356789101112132343210111213610[[#This Row],[hawaiian_or_islander]]/Table32356789101112132343210111213610[[#This Row],[total]]</f>
        <v>0</v>
      </c>
      <c r="R156" s="1">
        <v>102</v>
      </c>
      <c r="S156" s="8">
        <f>Table32356789101112132343210111213610[[#This Row],[white]]/Table32356789101112132343210111213610[[#This Row],[total]]</f>
        <v>0.75555555555555554</v>
      </c>
      <c r="T156" s="1">
        <v>4</v>
      </c>
      <c r="U156" s="8">
        <f>Table32356789101112132343210111213610[[#This Row],[muti_racial]]/Table32356789101112132343210111213610[[#This Row],[total]]</f>
        <v>2.9629629629629631E-2</v>
      </c>
      <c r="V156" s="1">
        <v>4</v>
      </c>
      <c r="W156" s="8">
        <f>Table32356789101112132343210111213610[[#This Row],[international]]/Table32356789101112132343210111213610[[#This Row],[total]]</f>
        <v>2.9629629629629631E-2</v>
      </c>
      <c r="X1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0.14074074074074075</v>
      </c>
      <c r="Y1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5.9259259259259262E-2</v>
      </c>
    </row>
    <row r="157" spans="1:25" ht="20" customHeight="1">
      <c r="A157" s="12">
        <v>234076</v>
      </c>
      <c r="B157" s="12" t="s">
        <v>294</v>
      </c>
      <c r="C157" s="12">
        <v>134</v>
      </c>
      <c r="D157" s="12">
        <v>101</v>
      </c>
      <c r="E157" s="14">
        <f>Table32356789101112132343210111213610[[#This Row],[men]]/Table32356789101112132343210111213610[[#This Row],[total]]</f>
        <v>0.75373134328358204</v>
      </c>
      <c r="F157" s="12">
        <v>33</v>
      </c>
      <c r="G157" s="14">
        <f>Table32356789101112132343210111213610[[#This Row],[women]]/Table32356789101112132343210111213610[[#This Row],[total]]</f>
        <v>0.2462686567164179</v>
      </c>
      <c r="H157" s="12">
        <v>0</v>
      </c>
      <c r="I157" s="14">
        <f>Table32356789101112132343210111213610[[#This Row],[alaskan_or_native]]/Table32356789101112132343210111213610[[#This Row],[total]]</f>
        <v>0</v>
      </c>
      <c r="J157" s="12">
        <v>36</v>
      </c>
      <c r="K157" s="14">
        <f>Table32356789101112132343210111213610[[#This Row],[asian_american]]/Table32356789101112132343210111213610[[#This Row],[total]]</f>
        <v>0.26865671641791045</v>
      </c>
      <c r="L157" s="12">
        <v>5</v>
      </c>
      <c r="M157" s="14">
        <f>Table32356789101112132343210111213610[[#This Row],[african_amercian]]/Table32356789101112132343210111213610[[#This Row],[total]]</f>
        <v>3.7313432835820892E-2</v>
      </c>
      <c r="N157" s="12">
        <v>8</v>
      </c>
      <c r="O157" s="14">
        <f>Table32356789101112132343210111213610[[#This Row],[hispanic_american]]/Table32356789101112132343210111213610[[#This Row],[total]]</f>
        <v>5.9701492537313432E-2</v>
      </c>
      <c r="P157" s="12">
        <v>0</v>
      </c>
      <c r="Q157" s="14">
        <f>Table32356789101112132343210111213610[[#This Row],[hawaiian_or_islander]]/Table32356789101112132343210111213610[[#This Row],[total]]</f>
        <v>0</v>
      </c>
      <c r="R157" s="12">
        <v>68</v>
      </c>
      <c r="S157" s="14">
        <f>Table32356789101112132343210111213610[[#This Row],[white]]/Table32356789101112132343210111213610[[#This Row],[total]]</f>
        <v>0.5074626865671642</v>
      </c>
      <c r="T157" s="12">
        <v>9</v>
      </c>
      <c r="U157" s="14">
        <f>Table32356789101112132343210111213610[[#This Row],[muti_racial]]/Table32356789101112132343210111213610[[#This Row],[total]]</f>
        <v>6.7164179104477612E-2</v>
      </c>
      <c r="V157" s="12">
        <v>2</v>
      </c>
      <c r="W157" s="14">
        <f>Table32356789101112132343210111213610[[#This Row],[international]]/Table32356789101112132343210111213610[[#This Row],[total]]</f>
        <v>1.4925373134328358E-2</v>
      </c>
      <c r="X1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0.43283582089552236</v>
      </c>
      <c r="Y1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0.16417910447761194</v>
      </c>
    </row>
    <row r="158" spans="1:25" ht="20" customHeight="1">
      <c r="A158" s="1">
        <v>157085</v>
      </c>
      <c r="B158" s="1" t="s">
        <v>320</v>
      </c>
      <c r="C158" s="1">
        <v>133</v>
      </c>
      <c r="D158" s="1">
        <v>111</v>
      </c>
      <c r="E158" s="8">
        <f>Table32356789101112132343210111213610[[#This Row],[men]]/Table32356789101112132343210111213610[[#This Row],[total]]</f>
        <v>0.83458646616541354</v>
      </c>
      <c r="F158" s="1">
        <v>22</v>
      </c>
      <c r="G158" s="8">
        <f>Table32356789101112132343210111213610[[#This Row],[women]]/Table32356789101112132343210111213610[[#This Row],[total]]</f>
        <v>0.16541353383458646</v>
      </c>
      <c r="H158" s="1">
        <v>0</v>
      </c>
      <c r="I158" s="8">
        <f>Table32356789101112132343210111213610[[#This Row],[alaskan_or_native]]/Table32356789101112132343210111213610[[#This Row],[total]]</f>
        <v>0</v>
      </c>
      <c r="J158" s="1">
        <v>10</v>
      </c>
      <c r="K158" s="8">
        <f>Table32356789101112132343210111213610[[#This Row],[asian_american]]/Table32356789101112132343210111213610[[#This Row],[total]]</f>
        <v>7.5187969924812026E-2</v>
      </c>
      <c r="L158" s="1">
        <v>8</v>
      </c>
      <c r="M158" s="8">
        <f>Table32356789101112132343210111213610[[#This Row],[african_amercian]]/Table32356789101112132343210111213610[[#This Row],[total]]</f>
        <v>6.0150375939849621E-2</v>
      </c>
      <c r="N158" s="1">
        <v>10</v>
      </c>
      <c r="O158" s="8">
        <f>Table32356789101112132343210111213610[[#This Row],[hispanic_american]]/Table32356789101112132343210111213610[[#This Row],[total]]</f>
        <v>7.5187969924812026E-2</v>
      </c>
      <c r="P158" s="1">
        <v>0</v>
      </c>
      <c r="Q158" s="8">
        <f>Table32356789101112132343210111213610[[#This Row],[hawaiian_or_islander]]/Table32356789101112132343210111213610[[#This Row],[total]]</f>
        <v>0</v>
      </c>
      <c r="R158" s="1">
        <v>90</v>
      </c>
      <c r="S158" s="8">
        <f>Table32356789101112132343210111213610[[#This Row],[white]]/Table32356789101112132343210111213610[[#This Row],[total]]</f>
        <v>0.67669172932330823</v>
      </c>
      <c r="T158" s="1">
        <v>10</v>
      </c>
      <c r="U158" s="8">
        <f>Table32356789101112132343210111213610[[#This Row],[muti_racial]]/Table32356789101112132343210111213610[[#This Row],[total]]</f>
        <v>7.5187969924812026E-2</v>
      </c>
      <c r="V158" s="1">
        <v>2</v>
      </c>
      <c r="W158" s="8">
        <f>Table32356789101112132343210111213610[[#This Row],[international]]/Table32356789101112132343210111213610[[#This Row],[total]]</f>
        <v>1.5037593984962405E-2</v>
      </c>
      <c r="X1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0.21052631578947367</v>
      </c>
    </row>
    <row r="159" spans="1:25" ht="20" customHeight="1">
      <c r="A159" s="12">
        <v>152080</v>
      </c>
      <c r="B159" s="12" t="s">
        <v>12</v>
      </c>
      <c r="C159" s="12">
        <v>132</v>
      </c>
      <c r="D159" s="12">
        <v>85</v>
      </c>
      <c r="E159" s="14">
        <f>Table32356789101112132343210111213610[[#This Row],[men]]/Table32356789101112132343210111213610[[#This Row],[total]]</f>
        <v>0.64393939393939392</v>
      </c>
      <c r="F159" s="12">
        <v>47</v>
      </c>
      <c r="G159" s="14">
        <f>Table32356789101112132343210111213610[[#This Row],[women]]/Table32356789101112132343210111213610[[#This Row],[total]]</f>
        <v>0.35606060606060608</v>
      </c>
      <c r="H159" s="12">
        <v>0</v>
      </c>
      <c r="I159" s="14">
        <f>Table32356789101112132343210111213610[[#This Row],[alaskan_or_native]]/Table32356789101112132343210111213610[[#This Row],[total]]</f>
        <v>0</v>
      </c>
      <c r="J159" s="12">
        <v>12</v>
      </c>
      <c r="K159" s="14">
        <f>Table32356789101112132343210111213610[[#This Row],[asian_american]]/Table32356789101112132343210111213610[[#This Row],[total]]</f>
        <v>9.0909090909090912E-2</v>
      </c>
      <c r="L159" s="12">
        <v>3</v>
      </c>
      <c r="M159" s="14">
        <f>Table32356789101112132343210111213610[[#This Row],[african_amercian]]/Table32356789101112132343210111213610[[#This Row],[total]]</f>
        <v>2.2727272727272728E-2</v>
      </c>
      <c r="N159" s="12">
        <v>14</v>
      </c>
      <c r="O159" s="14">
        <f>Table32356789101112132343210111213610[[#This Row],[hispanic_american]]/Table32356789101112132343210111213610[[#This Row],[total]]</f>
        <v>0.10606060606060606</v>
      </c>
      <c r="P159" s="12">
        <v>0</v>
      </c>
      <c r="Q159" s="14">
        <f>Table32356789101112132343210111213610[[#This Row],[hawaiian_or_islander]]/Table32356789101112132343210111213610[[#This Row],[total]]</f>
        <v>0</v>
      </c>
      <c r="R159" s="12">
        <v>91</v>
      </c>
      <c r="S159" s="14">
        <f>Table32356789101112132343210111213610[[#This Row],[white]]/Table32356789101112132343210111213610[[#This Row],[total]]</f>
        <v>0.68939393939393945</v>
      </c>
      <c r="T159" s="12">
        <v>7</v>
      </c>
      <c r="U159" s="14">
        <f>Table32356789101112132343210111213610[[#This Row],[muti_racial]]/Table32356789101112132343210111213610[[#This Row],[total]]</f>
        <v>5.3030303030303032E-2</v>
      </c>
      <c r="V159" s="12">
        <v>5</v>
      </c>
      <c r="W159" s="14">
        <f>Table32356789101112132343210111213610[[#This Row],[international]]/Table32356789101112132343210111213610[[#This Row],[total]]</f>
        <v>3.787878787878788E-2</v>
      </c>
      <c r="X1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  <c r="Y1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</row>
    <row r="160" spans="1:25" ht="20" customHeight="1">
      <c r="A160" s="1">
        <v>170082</v>
      </c>
      <c r="B160" s="1" t="s">
        <v>323</v>
      </c>
      <c r="C160" s="1">
        <v>132</v>
      </c>
      <c r="D160" s="1">
        <v>111</v>
      </c>
      <c r="E160" s="8">
        <f>Table32356789101112132343210111213610[[#This Row],[men]]/Table32356789101112132343210111213610[[#This Row],[total]]</f>
        <v>0.84090909090909094</v>
      </c>
      <c r="F160" s="1">
        <v>21</v>
      </c>
      <c r="G160" s="8">
        <f>Table32356789101112132343210111213610[[#This Row],[women]]/Table32356789101112132343210111213610[[#This Row],[total]]</f>
        <v>0.15909090909090909</v>
      </c>
      <c r="H160" s="1">
        <v>0</v>
      </c>
      <c r="I160" s="8">
        <f>Table32356789101112132343210111213610[[#This Row],[alaskan_or_native]]/Table32356789101112132343210111213610[[#This Row],[total]]</f>
        <v>0</v>
      </c>
      <c r="J160" s="1">
        <v>7</v>
      </c>
      <c r="K160" s="8">
        <f>Table32356789101112132343210111213610[[#This Row],[asian_american]]/Table32356789101112132343210111213610[[#This Row],[total]]</f>
        <v>5.3030303030303032E-2</v>
      </c>
      <c r="L160" s="1">
        <v>4</v>
      </c>
      <c r="M160" s="8">
        <f>Table32356789101112132343210111213610[[#This Row],[african_amercian]]/Table32356789101112132343210111213610[[#This Row],[total]]</f>
        <v>3.0303030303030304E-2</v>
      </c>
      <c r="N160" s="1">
        <v>6</v>
      </c>
      <c r="O160" s="8">
        <f>Table32356789101112132343210111213610[[#This Row],[hispanic_american]]/Table32356789101112132343210111213610[[#This Row],[total]]</f>
        <v>4.5454545454545456E-2</v>
      </c>
      <c r="P160" s="1">
        <v>0</v>
      </c>
      <c r="Q160" s="8">
        <f>Table32356789101112132343210111213610[[#This Row],[hawaiian_or_islander]]/Table32356789101112132343210111213610[[#This Row],[total]]</f>
        <v>0</v>
      </c>
      <c r="R160" s="1">
        <v>110</v>
      </c>
      <c r="S160" s="8">
        <f>Table32356789101112132343210111213610[[#This Row],[white]]/Table32356789101112132343210111213610[[#This Row],[total]]</f>
        <v>0.83333333333333337</v>
      </c>
      <c r="T160" s="1">
        <v>1</v>
      </c>
      <c r="U160" s="8">
        <f>Table32356789101112132343210111213610[[#This Row],[muti_racial]]/Table32356789101112132343210111213610[[#This Row],[total]]</f>
        <v>7.575757575757576E-3</v>
      </c>
      <c r="V160" s="1">
        <v>3</v>
      </c>
      <c r="W160" s="8">
        <f>Table32356789101112132343210111213610[[#This Row],[international]]/Table32356789101112132343210111213610[[#This Row],[total]]</f>
        <v>2.2727272727272728E-2</v>
      </c>
      <c r="X1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0.13636363636363635</v>
      </c>
      <c r="Y1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161" spans="1:25" ht="20" customHeight="1">
      <c r="A161" s="12">
        <v>147703</v>
      </c>
      <c r="B161" s="12" t="s">
        <v>454</v>
      </c>
      <c r="C161" s="12">
        <v>131</v>
      </c>
      <c r="D161" s="12">
        <v>117</v>
      </c>
      <c r="E161" s="14">
        <f>Table32356789101112132343210111213610[[#This Row],[men]]/Table32356789101112132343210111213610[[#This Row],[total]]</f>
        <v>0.89312977099236646</v>
      </c>
      <c r="F161" s="12">
        <v>14</v>
      </c>
      <c r="G161" s="14">
        <f>Table32356789101112132343210111213610[[#This Row],[women]]/Table32356789101112132343210111213610[[#This Row],[total]]</f>
        <v>0.10687022900763359</v>
      </c>
      <c r="H161" s="12">
        <v>1</v>
      </c>
      <c r="I161" s="14">
        <f>Table32356789101112132343210111213610[[#This Row],[alaskan_or_native]]/Table32356789101112132343210111213610[[#This Row],[total]]</f>
        <v>7.6335877862595417E-3</v>
      </c>
      <c r="J161" s="12">
        <v>20</v>
      </c>
      <c r="K161" s="14">
        <f>Table32356789101112132343210111213610[[#This Row],[asian_american]]/Table32356789101112132343210111213610[[#This Row],[total]]</f>
        <v>0.15267175572519084</v>
      </c>
      <c r="L161" s="12">
        <v>3</v>
      </c>
      <c r="M161" s="14">
        <f>Table32356789101112132343210111213610[[#This Row],[african_amercian]]/Table32356789101112132343210111213610[[#This Row],[total]]</f>
        <v>2.2900763358778626E-2</v>
      </c>
      <c r="N161" s="12">
        <v>17</v>
      </c>
      <c r="O161" s="14">
        <f>Table32356789101112132343210111213610[[#This Row],[hispanic_american]]/Table32356789101112132343210111213610[[#This Row],[total]]</f>
        <v>0.12977099236641221</v>
      </c>
      <c r="P161" s="12">
        <v>0</v>
      </c>
      <c r="Q161" s="14">
        <f>Table32356789101112132343210111213610[[#This Row],[hawaiian_or_islander]]/Table32356789101112132343210111213610[[#This Row],[total]]</f>
        <v>0</v>
      </c>
      <c r="R161" s="12">
        <v>82</v>
      </c>
      <c r="S161" s="14">
        <f>Table32356789101112132343210111213610[[#This Row],[white]]/Table32356789101112132343210111213610[[#This Row],[total]]</f>
        <v>0.62595419847328249</v>
      </c>
      <c r="T161" s="12">
        <v>4</v>
      </c>
      <c r="U161" s="14">
        <f>Table32356789101112132343210111213610[[#This Row],[muti_racial]]/Table32356789101112132343210111213610[[#This Row],[total]]</f>
        <v>3.0534351145038167E-2</v>
      </c>
      <c r="V161" s="12">
        <v>4</v>
      </c>
      <c r="W161" s="14">
        <f>Table32356789101112132343210111213610[[#This Row],[international]]/Table32356789101112132343210111213610[[#This Row],[total]]</f>
        <v>3.0534351145038167E-2</v>
      </c>
      <c r="X1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0.34351145038167941</v>
      </c>
      <c r="Y1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0.19083969465648856</v>
      </c>
    </row>
    <row r="162" spans="1:25" ht="20" customHeight="1">
      <c r="A162" s="1">
        <v>178411</v>
      </c>
      <c r="B162" s="1" t="s">
        <v>363</v>
      </c>
      <c r="C162" s="1">
        <v>129</v>
      </c>
      <c r="D162" s="1">
        <v>118</v>
      </c>
      <c r="E162" s="8">
        <f>Table32356789101112132343210111213610[[#This Row],[men]]/Table32356789101112132343210111213610[[#This Row],[total]]</f>
        <v>0.9147286821705426</v>
      </c>
      <c r="F162" s="1">
        <v>11</v>
      </c>
      <c r="G162" s="8">
        <f>Table32356789101112132343210111213610[[#This Row],[women]]/Table32356789101112132343210111213610[[#This Row],[total]]</f>
        <v>8.5271317829457363E-2</v>
      </c>
      <c r="H162" s="1">
        <v>0</v>
      </c>
      <c r="I162" s="8">
        <f>Table32356789101112132343210111213610[[#This Row],[alaskan_or_native]]/Table32356789101112132343210111213610[[#This Row],[total]]</f>
        <v>0</v>
      </c>
      <c r="J162" s="1">
        <v>5</v>
      </c>
      <c r="K162" s="8">
        <f>Table32356789101112132343210111213610[[#This Row],[asian_american]]/Table32356789101112132343210111213610[[#This Row],[total]]</f>
        <v>3.875968992248062E-2</v>
      </c>
      <c r="L162" s="1">
        <v>4</v>
      </c>
      <c r="M162" s="8">
        <f>Table32356789101112132343210111213610[[#This Row],[african_amercian]]/Table32356789101112132343210111213610[[#This Row],[total]]</f>
        <v>3.1007751937984496E-2</v>
      </c>
      <c r="N162" s="1">
        <v>3</v>
      </c>
      <c r="O162" s="8">
        <f>Table32356789101112132343210111213610[[#This Row],[hispanic_american]]/Table32356789101112132343210111213610[[#This Row],[total]]</f>
        <v>2.3255813953488372E-2</v>
      </c>
      <c r="P162" s="1">
        <v>0</v>
      </c>
      <c r="Q162" s="8">
        <f>Table32356789101112132343210111213610[[#This Row],[hawaiian_or_islander]]/Table32356789101112132343210111213610[[#This Row],[total]]</f>
        <v>0</v>
      </c>
      <c r="R162" s="1">
        <v>104</v>
      </c>
      <c r="S162" s="8">
        <f>Table32356789101112132343210111213610[[#This Row],[white]]/Table32356789101112132343210111213610[[#This Row],[total]]</f>
        <v>0.80620155038759689</v>
      </c>
      <c r="T162" s="1">
        <v>4</v>
      </c>
      <c r="U162" s="8">
        <f>Table32356789101112132343210111213610[[#This Row],[muti_racial]]/Table32356789101112132343210111213610[[#This Row],[total]]</f>
        <v>3.1007751937984496E-2</v>
      </c>
      <c r="V162" s="1">
        <v>8</v>
      </c>
      <c r="W162" s="8">
        <f>Table32356789101112132343210111213610[[#This Row],[international]]/Table32356789101112132343210111213610[[#This Row],[total]]</f>
        <v>6.2015503875968991E-2</v>
      </c>
      <c r="X1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0.12403100775193798</v>
      </c>
      <c r="Y1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8.5271317829457363E-2</v>
      </c>
    </row>
    <row r="163" spans="1:25" ht="20" customHeight="1">
      <c r="A163" s="12">
        <v>194091</v>
      </c>
      <c r="B163" s="12" t="s">
        <v>461</v>
      </c>
      <c r="C163" s="12">
        <v>128</v>
      </c>
      <c r="D163" s="12">
        <v>106</v>
      </c>
      <c r="E163" s="14">
        <f>Table32356789101112132343210111213610[[#This Row],[men]]/Table32356789101112132343210111213610[[#This Row],[total]]</f>
        <v>0.828125</v>
      </c>
      <c r="F163" s="12">
        <v>22</v>
      </c>
      <c r="G163" s="14">
        <f>Table32356789101112132343210111213610[[#This Row],[women]]/Table32356789101112132343210111213610[[#This Row],[total]]</f>
        <v>0.171875</v>
      </c>
      <c r="H163" s="12">
        <v>0</v>
      </c>
      <c r="I163" s="14">
        <f>Table32356789101112132343210111213610[[#This Row],[alaskan_or_native]]/Table32356789101112132343210111213610[[#This Row],[total]]</f>
        <v>0</v>
      </c>
      <c r="J163" s="12">
        <v>16</v>
      </c>
      <c r="K163" s="14">
        <f>Table32356789101112132343210111213610[[#This Row],[asian_american]]/Table32356789101112132343210111213610[[#This Row],[total]]</f>
        <v>0.125</v>
      </c>
      <c r="L163" s="12">
        <v>5</v>
      </c>
      <c r="M163" s="14">
        <f>Table32356789101112132343210111213610[[#This Row],[african_amercian]]/Table32356789101112132343210111213610[[#This Row],[total]]</f>
        <v>3.90625E-2</v>
      </c>
      <c r="N163" s="12">
        <v>9</v>
      </c>
      <c r="O163" s="14">
        <f>Table32356789101112132343210111213610[[#This Row],[hispanic_american]]/Table32356789101112132343210111213610[[#This Row],[total]]</f>
        <v>7.03125E-2</v>
      </c>
      <c r="P163" s="12">
        <v>0</v>
      </c>
      <c r="Q163" s="14">
        <f>Table32356789101112132343210111213610[[#This Row],[hawaiian_or_islander]]/Table32356789101112132343210111213610[[#This Row],[total]]</f>
        <v>0</v>
      </c>
      <c r="R163" s="12">
        <v>13</v>
      </c>
      <c r="S163" s="14">
        <f>Table32356789101112132343210111213610[[#This Row],[white]]/Table32356789101112132343210111213610[[#This Row],[total]]</f>
        <v>0.1015625</v>
      </c>
      <c r="T163" s="12">
        <v>1</v>
      </c>
      <c r="U163" s="14">
        <f>Table32356789101112132343210111213610[[#This Row],[muti_racial]]/Table32356789101112132343210111213610[[#This Row],[total]]</f>
        <v>7.8125E-3</v>
      </c>
      <c r="V163" s="12">
        <v>70</v>
      </c>
      <c r="W163" s="14">
        <f>Table32356789101112132343210111213610[[#This Row],[international]]/Table32356789101112132343210111213610[[#This Row],[total]]</f>
        <v>0.546875</v>
      </c>
      <c r="X1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0.2421875</v>
      </c>
      <c r="Y1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0.1171875</v>
      </c>
    </row>
    <row r="164" spans="1:25" ht="20" customHeight="1">
      <c r="A164" s="1">
        <v>168227</v>
      </c>
      <c r="B164" s="1" t="s">
        <v>173</v>
      </c>
      <c r="C164" s="1">
        <v>127</v>
      </c>
      <c r="D164" s="1">
        <v>117</v>
      </c>
      <c r="E164" s="8">
        <f>Table32356789101112132343210111213610[[#This Row],[men]]/Table32356789101112132343210111213610[[#This Row],[total]]</f>
        <v>0.92125984251968507</v>
      </c>
      <c r="F164" s="1">
        <v>10</v>
      </c>
      <c r="G164" s="8">
        <f>Table32356789101112132343210111213610[[#This Row],[women]]/Table32356789101112132343210111213610[[#This Row],[total]]</f>
        <v>7.874015748031496E-2</v>
      </c>
      <c r="H164" s="1">
        <v>0</v>
      </c>
      <c r="I164" s="8">
        <f>Table32356789101112132343210111213610[[#This Row],[alaskan_or_native]]/Table32356789101112132343210111213610[[#This Row],[total]]</f>
        <v>0</v>
      </c>
      <c r="J164" s="1">
        <v>15</v>
      </c>
      <c r="K164" s="8">
        <f>Table32356789101112132343210111213610[[#This Row],[asian_american]]/Table32356789101112132343210111213610[[#This Row],[total]]</f>
        <v>0.11811023622047244</v>
      </c>
      <c r="L164" s="1">
        <v>6</v>
      </c>
      <c r="M164" s="8">
        <f>Table32356789101112132343210111213610[[#This Row],[african_amercian]]/Table32356789101112132343210111213610[[#This Row],[total]]</f>
        <v>4.7244094488188976E-2</v>
      </c>
      <c r="N164" s="1">
        <v>2</v>
      </c>
      <c r="O164" s="8">
        <f>Table32356789101112132343210111213610[[#This Row],[hispanic_american]]/Table32356789101112132343210111213610[[#This Row],[total]]</f>
        <v>1.5748031496062992E-2</v>
      </c>
      <c r="P164" s="1">
        <v>0</v>
      </c>
      <c r="Q164" s="8">
        <f>Table32356789101112132343210111213610[[#This Row],[hawaiian_or_islander]]/Table32356789101112132343210111213610[[#This Row],[total]]</f>
        <v>0</v>
      </c>
      <c r="R164" s="1">
        <v>68</v>
      </c>
      <c r="S164" s="8">
        <f>Table32356789101112132343210111213610[[#This Row],[white]]/Table32356789101112132343210111213610[[#This Row],[total]]</f>
        <v>0.53543307086614178</v>
      </c>
      <c r="T164" s="1">
        <v>7</v>
      </c>
      <c r="U164" s="8">
        <f>Table32356789101112132343210111213610[[#This Row],[muti_racial]]/Table32356789101112132343210111213610[[#This Row],[total]]</f>
        <v>5.5118110236220472E-2</v>
      </c>
      <c r="V164" s="1">
        <v>12</v>
      </c>
      <c r="W164" s="8">
        <f>Table32356789101112132343210111213610[[#This Row],[international]]/Table32356789101112132343210111213610[[#This Row],[total]]</f>
        <v>9.4488188976377951E-2</v>
      </c>
      <c r="X1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0.23622047244094488</v>
      </c>
      <c r="Y1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0.11811023622047244</v>
      </c>
    </row>
    <row r="165" spans="1:25" ht="20" customHeight="1">
      <c r="A165" s="12">
        <v>484631</v>
      </c>
      <c r="B165" s="12" t="s">
        <v>1215</v>
      </c>
      <c r="C165" s="12">
        <v>127</v>
      </c>
      <c r="D165" s="12">
        <v>116</v>
      </c>
      <c r="E165" s="14">
        <f>Table32356789101112132343210111213610[[#This Row],[men]]/Table32356789101112132343210111213610[[#This Row],[total]]</f>
        <v>0.91338582677165359</v>
      </c>
      <c r="F165" s="12">
        <v>11</v>
      </c>
      <c r="G165" s="14">
        <f>Table32356789101112132343210111213610[[#This Row],[women]]/Table32356789101112132343210111213610[[#This Row],[total]]</f>
        <v>8.6614173228346455E-2</v>
      </c>
      <c r="H165" s="12">
        <v>0</v>
      </c>
      <c r="I165" s="14">
        <f>Table32356789101112132343210111213610[[#This Row],[alaskan_or_native]]/Table32356789101112132343210111213610[[#This Row],[total]]</f>
        <v>0</v>
      </c>
      <c r="J165" s="12">
        <v>10</v>
      </c>
      <c r="K165" s="14">
        <f>Table32356789101112132343210111213610[[#This Row],[asian_american]]/Table32356789101112132343210111213610[[#This Row],[total]]</f>
        <v>7.874015748031496E-2</v>
      </c>
      <c r="L165" s="12">
        <v>21</v>
      </c>
      <c r="M165" s="14">
        <f>Table32356789101112132343210111213610[[#This Row],[african_amercian]]/Table32356789101112132343210111213610[[#This Row],[total]]</f>
        <v>0.16535433070866143</v>
      </c>
      <c r="N165" s="12">
        <v>32</v>
      </c>
      <c r="O165" s="14">
        <f>Table32356789101112132343210111213610[[#This Row],[hispanic_american]]/Table32356789101112132343210111213610[[#This Row],[total]]</f>
        <v>0.25196850393700787</v>
      </c>
      <c r="P165" s="12">
        <v>3</v>
      </c>
      <c r="Q165" s="14">
        <f>Table32356789101112132343210111213610[[#This Row],[hawaiian_or_islander]]/Table32356789101112132343210111213610[[#This Row],[total]]</f>
        <v>2.3622047244094488E-2</v>
      </c>
      <c r="R165" s="12">
        <v>38</v>
      </c>
      <c r="S165" s="14">
        <f>Table32356789101112132343210111213610[[#This Row],[white]]/Table32356789101112132343210111213610[[#This Row],[total]]</f>
        <v>0.29921259842519687</v>
      </c>
      <c r="T165" s="12">
        <v>5</v>
      </c>
      <c r="U165" s="14">
        <f>Table32356789101112132343210111213610[[#This Row],[muti_racial]]/Table32356789101112132343210111213610[[#This Row],[total]]</f>
        <v>3.937007874015748E-2</v>
      </c>
      <c r="V165" s="12">
        <v>0</v>
      </c>
      <c r="W165" s="14">
        <f>Table32356789101112132343210111213610[[#This Row],[international]]/Table32356789101112132343210111213610[[#This Row],[total]]</f>
        <v>0</v>
      </c>
      <c r="X1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0.55905511811023623</v>
      </c>
      <c r="Y1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0.48031496062992124</v>
      </c>
    </row>
    <row r="166" spans="1:25" ht="20" customHeight="1">
      <c r="A166" s="1">
        <v>193654</v>
      </c>
      <c r="B166" s="1" t="s">
        <v>1395</v>
      </c>
      <c r="C166" s="1">
        <v>126</v>
      </c>
      <c r="D166" s="1">
        <v>38</v>
      </c>
      <c r="E166" s="8">
        <f>Table32356789101112132343210111213610[[#This Row],[men]]/Table32356789101112132343210111213610[[#This Row],[total]]</f>
        <v>0.30158730158730157</v>
      </c>
      <c r="F166" s="1">
        <v>88</v>
      </c>
      <c r="G166" s="8">
        <f>Table32356789101112132343210111213610[[#This Row],[women]]/Table32356789101112132343210111213610[[#This Row],[total]]</f>
        <v>0.69841269841269837</v>
      </c>
      <c r="H166" s="1">
        <v>0</v>
      </c>
      <c r="I166" s="8">
        <f>Table32356789101112132343210111213610[[#This Row],[alaskan_or_native]]/Table32356789101112132343210111213610[[#This Row],[total]]</f>
        <v>0</v>
      </c>
      <c r="J166" s="1">
        <v>19</v>
      </c>
      <c r="K166" s="8">
        <f>Table32356789101112132343210111213610[[#This Row],[asian_american]]/Table32356789101112132343210111213610[[#This Row],[total]]</f>
        <v>0.15079365079365079</v>
      </c>
      <c r="L166" s="1">
        <v>3</v>
      </c>
      <c r="M166" s="8">
        <f>Table32356789101112132343210111213610[[#This Row],[african_amercian]]/Table32356789101112132343210111213610[[#This Row],[total]]</f>
        <v>2.3809523809523808E-2</v>
      </c>
      <c r="N166" s="1">
        <v>15</v>
      </c>
      <c r="O166" s="8">
        <f>Table32356789101112132343210111213610[[#This Row],[hispanic_american]]/Table32356789101112132343210111213610[[#This Row],[total]]</f>
        <v>0.11904761904761904</v>
      </c>
      <c r="P166" s="1">
        <v>0</v>
      </c>
      <c r="Q166" s="8">
        <f>Table32356789101112132343210111213610[[#This Row],[hawaiian_or_islander]]/Table32356789101112132343210111213610[[#This Row],[total]]</f>
        <v>0</v>
      </c>
      <c r="R166" s="1">
        <v>33</v>
      </c>
      <c r="S166" s="8">
        <f>Table32356789101112132343210111213610[[#This Row],[white]]/Table32356789101112132343210111213610[[#This Row],[total]]</f>
        <v>0.26190476190476192</v>
      </c>
      <c r="T166" s="1">
        <v>8</v>
      </c>
      <c r="U166" s="8">
        <f>Table32356789101112132343210111213610[[#This Row],[muti_racial]]/Table32356789101112132343210111213610[[#This Row],[total]]</f>
        <v>6.3492063492063489E-2</v>
      </c>
      <c r="V166" s="1">
        <v>44</v>
      </c>
      <c r="W166" s="8">
        <f>Table32356789101112132343210111213610[[#This Row],[international]]/Table32356789101112132343210111213610[[#This Row],[total]]</f>
        <v>0.34920634920634919</v>
      </c>
      <c r="X1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0.35714285714285715</v>
      </c>
      <c r="Y1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0.20634920634920634</v>
      </c>
    </row>
    <row r="167" spans="1:25" ht="20" customHeight="1">
      <c r="A167" s="12">
        <v>145813</v>
      </c>
      <c r="B167" s="12" t="s">
        <v>527</v>
      </c>
      <c r="C167" s="12">
        <v>125</v>
      </c>
      <c r="D167" s="12">
        <v>113</v>
      </c>
      <c r="E167" s="14">
        <f>Table32356789101112132343210111213610[[#This Row],[men]]/Table32356789101112132343210111213610[[#This Row],[total]]</f>
        <v>0.90400000000000003</v>
      </c>
      <c r="F167" s="12">
        <v>12</v>
      </c>
      <c r="G167" s="14">
        <f>Table32356789101112132343210111213610[[#This Row],[women]]/Table32356789101112132343210111213610[[#This Row],[total]]</f>
        <v>9.6000000000000002E-2</v>
      </c>
      <c r="H167" s="12">
        <v>0</v>
      </c>
      <c r="I167" s="14">
        <f>Table32356789101112132343210111213610[[#This Row],[alaskan_or_native]]/Table32356789101112132343210111213610[[#This Row],[total]]</f>
        <v>0</v>
      </c>
      <c r="J167" s="12">
        <v>8</v>
      </c>
      <c r="K167" s="14">
        <f>Table32356789101112132343210111213610[[#This Row],[asian_american]]/Table32356789101112132343210111213610[[#This Row],[total]]</f>
        <v>6.4000000000000001E-2</v>
      </c>
      <c r="L167" s="12">
        <v>11</v>
      </c>
      <c r="M167" s="14">
        <f>Table32356789101112132343210111213610[[#This Row],[african_amercian]]/Table32356789101112132343210111213610[[#This Row],[total]]</f>
        <v>8.7999999999999995E-2</v>
      </c>
      <c r="N167" s="12">
        <v>10</v>
      </c>
      <c r="O167" s="14">
        <f>Table32356789101112132343210111213610[[#This Row],[hispanic_american]]/Table32356789101112132343210111213610[[#This Row],[total]]</f>
        <v>0.08</v>
      </c>
      <c r="P167" s="12">
        <v>1</v>
      </c>
      <c r="Q167" s="14">
        <f>Table32356789101112132343210111213610[[#This Row],[hawaiian_or_islander]]/Table32356789101112132343210111213610[[#This Row],[total]]</f>
        <v>8.0000000000000002E-3</v>
      </c>
      <c r="R167" s="12">
        <v>87</v>
      </c>
      <c r="S167" s="14">
        <f>Table32356789101112132343210111213610[[#This Row],[white]]/Table32356789101112132343210111213610[[#This Row],[total]]</f>
        <v>0.69599999999999995</v>
      </c>
      <c r="T167" s="12">
        <v>7</v>
      </c>
      <c r="U167" s="14">
        <f>Table32356789101112132343210111213610[[#This Row],[muti_racial]]/Table32356789101112132343210111213610[[#This Row],[total]]</f>
        <v>5.6000000000000001E-2</v>
      </c>
      <c r="V167" s="12">
        <v>0</v>
      </c>
      <c r="W167" s="14">
        <f>Table32356789101112132343210111213610[[#This Row],[international]]/Table32356789101112132343210111213610[[#This Row],[total]]</f>
        <v>0</v>
      </c>
      <c r="X1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0.29599999999999999</v>
      </c>
      <c r="Y1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0.23200000000000001</v>
      </c>
    </row>
    <row r="168" spans="1:25" ht="20" customHeight="1">
      <c r="A168" s="1">
        <v>168847</v>
      </c>
      <c r="B168" s="1" t="s">
        <v>456</v>
      </c>
      <c r="C168" s="1">
        <v>125</v>
      </c>
      <c r="D168" s="1">
        <v>105</v>
      </c>
      <c r="E168" s="8">
        <f>Table32356789101112132343210111213610[[#This Row],[men]]/Table32356789101112132343210111213610[[#This Row],[total]]</f>
        <v>0.84</v>
      </c>
      <c r="F168" s="1">
        <v>20</v>
      </c>
      <c r="G168" s="8">
        <f>Table32356789101112132343210111213610[[#This Row],[women]]/Table32356789101112132343210111213610[[#This Row],[total]]</f>
        <v>0.16</v>
      </c>
      <c r="H168" s="1">
        <v>0</v>
      </c>
      <c r="I168" s="8">
        <f>Table32356789101112132343210111213610[[#This Row],[alaskan_or_native]]/Table32356789101112132343210111213610[[#This Row],[total]]</f>
        <v>0</v>
      </c>
      <c r="J168" s="1">
        <v>0</v>
      </c>
      <c r="K168" s="8">
        <f>Table32356789101112132343210111213610[[#This Row],[asian_american]]/Table32356789101112132343210111213610[[#This Row],[total]]</f>
        <v>0</v>
      </c>
      <c r="L168" s="1">
        <v>7</v>
      </c>
      <c r="M168" s="8">
        <f>Table32356789101112132343210111213610[[#This Row],[african_amercian]]/Table32356789101112132343210111213610[[#This Row],[total]]</f>
        <v>5.6000000000000001E-2</v>
      </c>
      <c r="N168" s="1">
        <v>3</v>
      </c>
      <c r="O168" s="8">
        <f>Table32356789101112132343210111213610[[#This Row],[hispanic_american]]/Table32356789101112132343210111213610[[#This Row],[total]]</f>
        <v>2.4E-2</v>
      </c>
      <c r="P168" s="1">
        <v>0</v>
      </c>
      <c r="Q168" s="8">
        <f>Table32356789101112132343210111213610[[#This Row],[hawaiian_or_islander]]/Table32356789101112132343210111213610[[#This Row],[total]]</f>
        <v>0</v>
      </c>
      <c r="R168" s="1">
        <v>110</v>
      </c>
      <c r="S168" s="8">
        <f>Table32356789101112132343210111213610[[#This Row],[white]]/Table32356789101112132343210111213610[[#This Row],[total]]</f>
        <v>0.88</v>
      </c>
      <c r="T168" s="1">
        <v>0</v>
      </c>
      <c r="U168" s="8">
        <f>Table32356789101112132343210111213610[[#This Row],[muti_racial]]/Table32356789101112132343210111213610[[#This Row],[total]]</f>
        <v>0</v>
      </c>
      <c r="V168" s="1">
        <v>0</v>
      </c>
      <c r="W168" s="8">
        <f>Table32356789101112132343210111213610[[#This Row],[international]]/Table32356789101112132343210111213610[[#This Row],[total]]</f>
        <v>0</v>
      </c>
      <c r="X1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  <c r="Y1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</row>
    <row r="169" spans="1:25" ht="20" customHeight="1">
      <c r="A169" s="12">
        <v>137032</v>
      </c>
      <c r="B169" s="12" t="s">
        <v>555</v>
      </c>
      <c r="C169" s="12">
        <v>124</v>
      </c>
      <c r="D169" s="12">
        <v>93</v>
      </c>
      <c r="E169" s="14">
        <f>Table32356789101112132343210111213610[[#This Row],[men]]/Table32356789101112132343210111213610[[#This Row],[total]]</f>
        <v>0.75</v>
      </c>
      <c r="F169" s="12">
        <v>31</v>
      </c>
      <c r="G169" s="14">
        <f>Table32356789101112132343210111213610[[#This Row],[women]]/Table32356789101112132343210111213610[[#This Row],[total]]</f>
        <v>0.25</v>
      </c>
      <c r="H169" s="12">
        <v>2</v>
      </c>
      <c r="I169" s="14">
        <f>Table32356789101112132343210111213610[[#This Row],[alaskan_or_native]]/Table32356789101112132343210111213610[[#This Row],[total]]</f>
        <v>1.6129032258064516E-2</v>
      </c>
      <c r="J169" s="12">
        <v>7</v>
      </c>
      <c r="K169" s="14">
        <f>Table32356789101112132343210111213610[[#This Row],[asian_american]]/Table32356789101112132343210111213610[[#This Row],[total]]</f>
        <v>5.6451612903225805E-2</v>
      </c>
      <c r="L169" s="12">
        <v>24</v>
      </c>
      <c r="M169" s="14">
        <f>Table32356789101112132343210111213610[[#This Row],[african_amercian]]/Table32356789101112132343210111213610[[#This Row],[total]]</f>
        <v>0.19354838709677419</v>
      </c>
      <c r="N169" s="12">
        <v>16</v>
      </c>
      <c r="O169" s="14">
        <f>Table32356789101112132343210111213610[[#This Row],[hispanic_american]]/Table32356789101112132343210111213610[[#This Row],[total]]</f>
        <v>0.12903225806451613</v>
      </c>
      <c r="P169" s="12">
        <v>0</v>
      </c>
      <c r="Q169" s="14">
        <f>Table32356789101112132343210111213610[[#This Row],[hawaiian_or_islander]]/Table32356789101112132343210111213610[[#This Row],[total]]</f>
        <v>0</v>
      </c>
      <c r="R169" s="12">
        <v>63</v>
      </c>
      <c r="S169" s="14">
        <f>Table32356789101112132343210111213610[[#This Row],[white]]/Table32356789101112132343210111213610[[#This Row],[total]]</f>
        <v>0.50806451612903225</v>
      </c>
      <c r="T169" s="12">
        <v>0</v>
      </c>
      <c r="U169" s="14">
        <f>Table32356789101112132343210111213610[[#This Row],[muti_racial]]/Table32356789101112132343210111213610[[#This Row],[total]]</f>
        <v>0</v>
      </c>
      <c r="V169" s="12">
        <v>0</v>
      </c>
      <c r="W169" s="14">
        <f>Table32356789101112132343210111213610[[#This Row],[international]]/Table32356789101112132343210111213610[[#This Row],[total]]</f>
        <v>0</v>
      </c>
      <c r="X1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0.39516129032258063</v>
      </c>
      <c r="Y1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0.33870967741935482</v>
      </c>
    </row>
    <row r="170" spans="1:25" ht="20" customHeight="1">
      <c r="A170" s="1">
        <v>190637</v>
      </c>
      <c r="B170" s="1" t="s">
        <v>503</v>
      </c>
      <c r="C170" s="1">
        <v>124</v>
      </c>
      <c r="D170" s="1">
        <v>95</v>
      </c>
      <c r="E170" s="8">
        <f>Table32356789101112132343210111213610[[#This Row],[men]]/Table32356789101112132343210111213610[[#This Row],[total]]</f>
        <v>0.7661290322580645</v>
      </c>
      <c r="F170" s="1">
        <v>29</v>
      </c>
      <c r="G170" s="8">
        <f>Table32356789101112132343210111213610[[#This Row],[women]]/Table32356789101112132343210111213610[[#This Row],[total]]</f>
        <v>0.23387096774193547</v>
      </c>
      <c r="H170" s="1">
        <v>0</v>
      </c>
      <c r="I170" s="8">
        <f>Table32356789101112132343210111213610[[#This Row],[alaskan_or_native]]/Table32356789101112132343210111213610[[#This Row],[total]]</f>
        <v>0</v>
      </c>
      <c r="J170" s="1">
        <v>17</v>
      </c>
      <c r="K170" s="8">
        <f>Table32356789101112132343210111213610[[#This Row],[asian_american]]/Table32356789101112132343210111213610[[#This Row],[total]]</f>
        <v>0.13709677419354838</v>
      </c>
      <c r="L170" s="1">
        <v>30</v>
      </c>
      <c r="M170" s="8">
        <f>Table32356789101112132343210111213610[[#This Row],[african_amercian]]/Table32356789101112132343210111213610[[#This Row],[total]]</f>
        <v>0.24193548387096775</v>
      </c>
      <c r="N170" s="1">
        <v>66</v>
      </c>
      <c r="O170" s="8">
        <f>Table32356789101112132343210111213610[[#This Row],[hispanic_american]]/Table32356789101112132343210111213610[[#This Row],[total]]</f>
        <v>0.532258064516129</v>
      </c>
      <c r="P170" s="1">
        <v>1</v>
      </c>
      <c r="Q170" s="8">
        <f>Table32356789101112132343210111213610[[#This Row],[hawaiian_or_islander]]/Table32356789101112132343210111213610[[#This Row],[total]]</f>
        <v>8.0645161290322578E-3</v>
      </c>
      <c r="R170" s="1">
        <v>5</v>
      </c>
      <c r="S170" s="8">
        <f>Table32356789101112132343210111213610[[#This Row],[white]]/Table32356789101112132343210111213610[[#This Row],[total]]</f>
        <v>4.0322580645161289E-2</v>
      </c>
      <c r="T170" s="1">
        <v>0</v>
      </c>
      <c r="U170" s="8">
        <f>Table32356789101112132343210111213610[[#This Row],[muti_racial]]/Table32356789101112132343210111213610[[#This Row],[total]]</f>
        <v>0</v>
      </c>
      <c r="V170" s="1">
        <v>5</v>
      </c>
      <c r="W170" s="8">
        <f>Table32356789101112132343210111213610[[#This Row],[international]]/Table32356789101112132343210111213610[[#This Row],[total]]</f>
        <v>4.0322580645161289E-2</v>
      </c>
      <c r="X1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0.91935483870967738</v>
      </c>
      <c r="Y1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0.782258064516129</v>
      </c>
    </row>
    <row r="171" spans="1:25" ht="20" customHeight="1">
      <c r="A171" s="12">
        <v>366711</v>
      </c>
      <c r="B171" s="12" t="s">
        <v>491</v>
      </c>
      <c r="C171" s="12">
        <v>124</v>
      </c>
      <c r="D171" s="12">
        <v>110</v>
      </c>
      <c r="E171" s="14">
        <f>Table32356789101112132343210111213610[[#This Row],[men]]/Table32356789101112132343210111213610[[#This Row],[total]]</f>
        <v>0.88709677419354838</v>
      </c>
      <c r="F171" s="12">
        <v>14</v>
      </c>
      <c r="G171" s="14">
        <f>Table32356789101112132343210111213610[[#This Row],[women]]/Table32356789101112132343210111213610[[#This Row],[total]]</f>
        <v>0.11290322580645161</v>
      </c>
      <c r="H171" s="12">
        <v>0</v>
      </c>
      <c r="I171" s="14">
        <f>Table32356789101112132343210111213610[[#This Row],[alaskan_or_native]]/Table32356789101112132343210111213610[[#This Row],[total]]</f>
        <v>0</v>
      </c>
      <c r="J171" s="12">
        <v>20</v>
      </c>
      <c r="K171" s="14">
        <f>Table32356789101112132343210111213610[[#This Row],[asian_american]]/Table32356789101112132343210111213610[[#This Row],[total]]</f>
        <v>0.16129032258064516</v>
      </c>
      <c r="L171" s="12">
        <v>1</v>
      </c>
      <c r="M171" s="14">
        <f>Table32356789101112132343210111213610[[#This Row],[african_amercian]]/Table32356789101112132343210111213610[[#This Row],[total]]</f>
        <v>8.0645161290322578E-3</v>
      </c>
      <c r="N171" s="12">
        <v>38</v>
      </c>
      <c r="O171" s="14">
        <f>Table32356789101112132343210111213610[[#This Row],[hispanic_american]]/Table32356789101112132343210111213610[[#This Row],[total]]</f>
        <v>0.30645161290322581</v>
      </c>
      <c r="P171" s="12">
        <v>1</v>
      </c>
      <c r="Q171" s="14">
        <f>Table32356789101112132343210111213610[[#This Row],[hawaiian_or_islander]]/Table32356789101112132343210111213610[[#This Row],[total]]</f>
        <v>8.0645161290322578E-3</v>
      </c>
      <c r="R171" s="12">
        <v>42</v>
      </c>
      <c r="S171" s="14">
        <f>Table32356789101112132343210111213610[[#This Row],[white]]/Table32356789101112132343210111213610[[#This Row],[total]]</f>
        <v>0.33870967741935482</v>
      </c>
      <c r="T171" s="12">
        <v>9</v>
      </c>
      <c r="U171" s="14">
        <f>Table32356789101112132343210111213610[[#This Row],[muti_racial]]/Table32356789101112132343210111213610[[#This Row],[total]]</f>
        <v>7.2580645161290328E-2</v>
      </c>
      <c r="V171" s="12">
        <v>3</v>
      </c>
      <c r="W171" s="14">
        <f>Table32356789101112132343210111213610[[#This Row],[international]]/Table32356789101112132343210111213610[[#This Row],[total]]</f>
        <v>2.4193548387096774E-2</v>
      </c>
      <c r="X1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0.55645161290322576</v>
      </c>
      <c r="Y1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0.39516129032258063</v>
      </c>
    </row>
    <row r="172" spans="1:25" ht="20" customHeight="1">
      <c r="A172" s="1">
        <v>196079</v>
      </c>
      <c r="B172" s="1" t="s">
        <v>203</v>
      </c>
      <c r="C172" s="1">
        <v>123</v>
      </c>
      <c r="D172" s="1">
        <v>103</v>
      </c>
      <c r="E172" s="8">
        <f>Table32356789101112132343210111213610[[#This Row],[men]]/Table32356789101112132343210111213610[[#This Row],[total]]</f>
        <v>0.83739837398373984</v>
      </c>
      <c r="F172" s="1">
        <v>20</v>
      </c>
      <c r="G172" s="8">
        <f>Table32356789101112132343210111213610[[#This Row],[women]]/Table32356789101112132343210111213610[[#This Row],[total]]</f>
        <v>0.16260162601626016</v>
      </c>
      <c r="H172" s="1">
        <v>0</v>
      </c>
      <c r="I172" s="8">
        <f>Table32356789101112132343210111213610[[#This Row],[alaskan_or_native]]/Table32356789101112132343210111213610[[#This Row],[total]]</f>
        <v>0</v>
      </c>
      <c r="J172" s="1">
        <v>17</v>
      </c>
      <c r="K172" s="8">
        <f>Table32356789101112132343210111213610[[#This Row],[asian_american]]/Table32356789101112132343210111213610[[#This Row],[total]]</f>
        <v>0.13821138211382114</v>
      </c>
      <c r="L172" s="1">
        <v>2</v>
      </c>
      <c r="M172" s="8">
        <f>Table32356789101112132343210111213610[[#This Row],[african_amercian]]/Table32356789101112132343210111213610[[#This Row],[total]]</f>
        <v>1.6260162601626018E-2</v>
      </c>
      <c r="N172" s="1">
        <v>7</v>
      </c>
      <c r="O172" s="8">
        <f>Table32356789101112132343210111213610[[#This Row],[hispanic_american]]/Table32356789101112132343210111213610[[#This Row],[total]]</f>
        <v>5.6910569105691054E-2</v>
      </c>
      <c r="P172" s="1">
        <v>0</v>
      </c>
      <c r="Q172" s="8">
        <f>Table32356789101112132343210111213610[[#This Row],[hawaiian_or_islander]]/Table32356789101112132343210111213610[[#This Row],[total]]</f>
        <v>0</v>
      </c>
      <c r="R172" s="1">
        <v>57</v>
      </c>
      <c r="S172" s="8">
        <f>Table32356789101112132343210111213610[[#This Row],[white]]/Table32356789101112132343210111213610[[#This Row],[total]]</f>
        <v>0.46341463414634149</v>
      </c>
      <c r="T172" s="1">
        <v>3</v>
      </c>
      <c r="U172" s="8">
        <f>Table32356789101112132343210111213610[[#This Row],[muti_racial]]/Table32356789101112132343210111213610[[#This Row],[total]]</f>
        <v>2.4390243902439025E-2</v>
      </c>
      <c r="V172" s="1">
        <v>35</v>
      </c>
      <c r="W172" s="8">
        <f>Table32356789101112132343210111213610[[#This Row],[international]]/Table32356789101112132343210111213610[[#This Row],[total]]</f>
        <v>0.28455284552845528</v>
      </c>
      <c r="X1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0.23577235772357724</v>
      </c>
      <c r="Y1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9.7560975609756101E-2</v>
      </c>
    </row>
    <row r="173" spans="1:25" ht="20" customHeight="1">
      <c r="A173" s="12">
        <v>204857</v>
      </c>
      <c r="B173" s="12" t="s">
        <v>221</v>
      </c>
      <c r="C173" s="12">
        <v>123</v>
      </c>
      <c r="D173" s="12">
        <v>80</v>
      </c>
      <c r="E173" s="14">
        <f>Table32356789101112132343210111213610[[#This Row],[men]]/Table32356789101112132343210111213610[[#This Row],[total]]</f>
        <v>0.65040650406504064</v>
      </c>
      <c r="F173" s="12">
        <v>43</v>
      </c>
      <c r="G173" s="14">
        <f>Table32356789101112132343210111213610[[#This Row],[women]]/Table32356789101112132343210111213610[[#This Row],[total]]</f>
        <v>0.34959349593495936</v>
      </c>
      <c r="H173" s="12">
        <v>1</v>
      </c>
      <c r="I173" s="14">
        <f>Table32356789101112132343210111213610[[#This Row],[alaskan_or_native]]/Table32356789101112132343210111213610[[#This Row],[total]]</f>
        <v>8.130081300813009E-3</v>
      </c>
      <c r="J173" s="12">
        <v>1</v>
      </c>
      <c r="K173" s="14">
        <f>Table32356789101112132343210111213610[[#This Row],[asian_american]]/Table32356789101112132343210111213610[[#This Row],[total]]</f>
        <v>8.130081300813009E-3</v>
      </c>
      <c r="L173" s="12">
        <v>6</v>
      </c>
      <c r="M173" s="14">
        <f>Table32356789101112132343210111213610[[#This Row],[african_amercian]]/Table32356789101112132343210111213610[[#This Row],[total]]</f>
        <v>4.878048780487805E-2</v>
      </c>
      <c r="N173" s="12">
        <v>3</v>
      </c>
      <c r="O173" s="14">
        <f>Table32356789101112132343210111213610[[#This Row],[hispanic_american]]/Table32356789101112132343210111213610[[#This Row],[total]]</f>
        <v>2.4390243902439025E-2</v>
      </c>
      <c r="P173" s="12">
        <v>0</v>
      </c>
      <c r="Q173" s="14">
        <f>Table32356789101112132343210111213610[[#This Row],[hawaiian_or_islander]]/Table32356789101112132343210111213610[[#This Row],[total]]</f>
        <v>0</v>
      </c>
      <c r="R173" s="12">
        <v>101</v>
      </c>
      <c r="S173" s="14">
        <f>Table32356789101112132343210111213610[[#This Row],[white]]/Table32356789101112132343210111213610[[#This Row],[total]]</f>
        <v>0.82113821138211385</v>
      </c>
      <c r="T173" s="12">
        <v>6</v>
      </c>
      <c r="U173" s="14">
        <f>Table32356789101112132343210111213610[[#This Row],[muti_racial]]/Table32356789101112132343210111213610[[#This Row],[total]]</f>
        <v>4.878048780487805E-2</v>
      </c>
      <c r="V173" s="12">
        <v>3</v>
      </c>
      <c r="W173" s="14">
        <f>Table32356789101112132343210111213610[[#This Row],[international]]/Table32356789101112132343210111213610[[#This Row],[total]]</f>
        <v>2.4390243902439025E-2</v>
      </c>
      <c r="X1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0.13821138211382114</v>
      </c>
      <c r="Y1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0.13008130081300814</v>
      </c>
    </row>
    <row r="174" spans="1:25" ht="20" customHeight="1">
      <c r="A174" s="1">
        <v>450933</v>
      </c>
      <c r="B174" s="1" t="s">
        <v>1188</v>
      </c>
      <c r="C174" s="1">
        <v>123</v>
      </c>
      <c r="D174" s="1">
        <v>96</v>
      </c>
      <c r="E174" s="8">
        <f>Table32356789101112132343210111213610[[#This Row],[men]]/Table32356789101112132343210111213610[[#This Row],[total]]</f>
        <v>0.78048780487804881</v>
      </c>
      <c r="F174" s="1">
        <v>27</v>
      </c>
      <c r="G174" s="8">
        <f>Table32356789101112132343210111213610[[#This Row],[women]]/Table32356789101112132343210111213610[[#This Row],[total]]</f>
        <v>0.21951219512195122</v>
      </c>
      <c r="H174" s="1">
        <v>0</v>
      </c>
      <c r="I174" s="8">
        <f>Table32356789101112132343210111213610[[#This Row],[alaskan_or_native]]/Table32356789101112132343210111213610[[#This Row],[total]]</f>
        <v>0</v>
      </c>
      <c r="J174" s="1">
        <v>8</v>
      </c>
      <c r="K174" s="8">
        <f>Table32356789101112132343210111213610[[#This Row],[asian_american]]/Table32356789101112132343210111213610[[#This Row],[total]]</f>
        <v>6.5040650406504072E-2</v>
      </c>
      <c r="L174" s="1">
        <v>33</v>
      </c>
      <c r="M174" s="8">
        <f>Table32356789101112132343210111213610[[#This Row],[african_amercian]]/Table32356789101112132343210111213610[[#This Row],[total]]</f>
        <v>0.26829268292682928</v>
      </c>
      <c r="N174" s="1">
        <v>7</v>
      </c>
      <c r="O174" s="8">
        <f>Table32356789101112132343210111213610[[#This Row],[hispanic_american]]/Table32356789101112132343210111213610[[#This Row],[total]]</f>
        <v>5.6910569105691054E-2</v>
      </c>
      <c r="P174" s="1">
        <v>0</v>
      </c>
      <c r="Q174" s="8">
        <f>Table32356789101112132343210111213610[[#This Row],[hawaiian_or_islander]]/Table32356789101112132343210111213610[[#This Row],[total]]</f>
        <v>0</v>
      </c>
      <c r="R174" s="1">
        <v>65</v>
      </c>
      <c r="S174" s="8">
        <f>Table32356789101112132343210111213610[[#This Row],[white]]/Table32356789101112132343210111213610[[#This Row],[total]]</f>
        <v>0.52845528455284552</v>
      </c>
      <c r="T174" s="1">
        <v>4</v>
      </c>
      <c r="U174" s="8">
        <f>Table32356789101112132343210111213610[[#This Row],[muti_racial]]/Table32356789101112132343210111213610[[#This Row],[total]]</f>
        <v>3.2520325203252036E-2</v>
      </c>
      <c r="V174" s="1">
        <v>0</v>
      </c>
      <c r="W174" s="8">
        <f>Table32356789101112132343210111213610[[#This Row],[international]]/Table32356789101112132343210111213610[[#This Row],[total]]</f>
        <v>0</v>
      </c>
      <c r="X1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0.42276422764227645</v>
      </c>
      <c r="Y1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0.35772357723577236</v>
      </c>
    </row>
    <row r="175" spans="1:25" ht="20" customHeight="1">
      <c r="A175" s="12">
        <v>137078</v>
      </c>
      <c r="B175" s="12" t="s">
        <v>1233</v>
      </c>
      <c r="C175" s="12">
        <v>122</v>
      </c>
      <c r="D175" s="12">
        <v>100</v>
      </c>
      <c r="E175" s="14">
        <f>Table32356789101112132343210111213610[[#This Row],[men]]/Table32356789101112132343210111213610[[#This Row],[total]]</f>
        <v>0.81967213114754101</v>
      </c>
      <c r="F175" s="12">
        <v>22</v>
      </c>
      <c r="G175" s="14">
        <f>Table32356789101112132343210111213610[[#This Row],[women]]/Table32356789101112132343210111213610[[#This Row],[total]]</f>
        <v>0.18032786885245902</v>
      </c>
      <c r="H175" s="12">
        <v>0</v>
      </c>
      <c r="I175" s="14">
        <f>Table32356789101112132343210111213610[[#This Row],[alaskan_or_native]]/Table32356789101112132343210111213610[[#This Row],[total]]</f>
        <v>0</v>
      </c>
      <c r="J175" s="12">
        <v>4</v>
      </c>
      <c r="K175" s="14">
        <f>Table32356789101112132343210111213610[[#This Row],[asian_american]]/Table32356789101112132343210111213610[[#This Row],[total]]</f>
        <v>3.2786885245901641E-2</v>
      </c>
      <c r="L175" s="12">
        <v>12</v>
      </c>
      <c r="M175" s="14">
        <f>Table32356789101112132343210111213610[[#This Row],[african_amercian]]/Table32356789101112132343210111213610[[#This Row],[total]]</f>
        <v>9.8360655737704916E-2</v>
      </c>
      <c r="N175" s="12">
        <v>12</v>
      </c>
      <c r="O175" s="14">
        <f>Table32356789101112132343210111213610[[#This Row],[hispanic_american]]/Table32356789101112132343210111213610[[#This Row],[total]]</f>
        <v>9.8360655737704916E-2</v>
      </c>
      <c r="P175" s="12">
        <v>0</v>
      </c>
      <c r="Q175" s="14">
        <f>Table32356789101112132343210111213610[[#This Row],[hawaiian_or_islander]]/Table32356789101112132343210111213610[[#This Row],[total]]</f>
        <v>0</v>
      </c>
      <c r="R175" s="12">
        <v>85</v>
      </c>
      <c r="S175" s="14">
        <f>Table32356789101112132343210111213610[[#This Row],[white]]/Table32356789101112132343210111213610[[#This Row],[total]]</f>
        <v>0.69672131147540983</v>
      </c>
      <c r="T175" s="12">
        <v>3</v>
      </c>
      <c r="U175" s="14">
        <f>Table32356789101112132343210111213610[[#This Row],[muti_racial]]/Table32356789101112132343210111213610[[#This Row],[total]]</f>
        <v>2.4590163934426229E-2</v>
      </c>
      <c r="V175" s="12">
        <v>1</v>
      </c>
      <c r="W175" s="14">
        <f>Table32356789101112132343210111213610[[#This Row],[international]]/Table32356789101112132343210111213610[[#This Row],[total]]</f>
        <v>8.1967213114754103E-3</v>
      </c>
      <c r="X1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0.25409836065573771</v>
      </c>
      <c r="Y1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0.22131147540983606</v>
      </c>
    </row>
    <row r="176" spans="1:25" ht="20" customHeight="1">
      <c r="A176" s="1">
        <v>102368</v>
      </c>
      <c r="B176" s="1" t="s">
        <v>820</v>
      </c>
      <c r="C176" s="1">
        <v>120</v>
      </c>
      <c r="D176" s="1">
        <v>89</v>
      </c>
      <c r="E176" s="8">
        <f>Table32356789101112132343210111213610[[#This Row],[men]]/Table32356789101112132343210111213610[[#This Row],[total]]</f>
        <v>0.7416666666666667</v>
      </c>
      <c r="F176" s="1">
        <v>31</v>
      </c>
      <c r="G176" s="8">
        <f>Table32356789101112132343210111213610[[#This Row],[women]]/Table32356789101112132343210111213610[[#This Row],[total]]</f>
        <v>0.25833333333333336</v>
      </c>
      <c r="H176" s="1">
        <v>1</v>
      </c>
      <c r="I176" s="8">
        <f>Table32356789101112132343210111213610[[#This Row],[alaskan_or_native]]/Table32356789101112132343210111213610[[#This Row],[total]]</f>
        <v>8.3333333333333332E-3</v>
      </c>
      <c r="J176" s="1">
        <v>2</v>
      </c>
      <c r="K176" s="8">
        <f>Table32356789101112132343210111213610[[#This Row],[asian_american]]/Table32356789101112132343210111213610[[#This Row],[total]]</f>
        <v>1.6666666666666666E-2</v>
      </c>
      <c r="L176" s="1">
        <v>21</v>
      </c>
      <c r="M176" s="8">
        <f>Table32356789101112132343210111213610[[#This Row],[african_amercian]]/Table32356789101112132343210111213610[[#This Row],[total]]</f>
        <v>0.17499999999999999</v>
      </c>
      <c r="N176" s="1">
        <v>6</v>
      </c>
      <c r="O176" s="8">
        <f>Table32356789101112132343210111213610[[#This Row],[hispanic_american]]/Table32356789101112132343210111213610[[#This Row],[total]]</f>
        <v>0.05</v>
      </c>
      <c r="P176" s="1">
        <v>0</v>
      </c>
      <c r="Q176" s="8">
        <f>Table32356789101112132343210111213610[[#This Row],[hawaiian_or_islander]]/Table32356789101112132343210111213610[[#This Row],[total]]</f>
        <v>0</v>
      </c>
      <c r="R176" s="1">
        <v>70</v>
      </c>
      <c r="S176" s="8">
        <f>Table32356789101112132343210111213610[[#This Row],[white]]/Table32356789101112132343210111213610[[#This Row],[total]]</f>
        <v>0.58333333333333337</v>
      </c>
      <c r="T176" s="1">
        <v>4</v>
      </c>
      <c r="U176" s="8">
        <f>Table32356789101112132343210111213610[[#This Row],[muti_racial]]/Table32356789101112132343210111213610[[#This Row],[total]]</f>
        <v>3.3333333333333333E-2</v>
      </c>
      <c r="V176" s="1">
        <v>10</v>
      </c>
      <c r="W176" s="8">
        <f>Table32356789101112132343210111213610[[#This Row],[international]]/Table32356789101112132343210111213610[[#This Row],[total]]</f>
        <v>8.3333333333333329E-2</v>
      </c>
      <c r="X1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0.28333333333333333</v>
      </c>
      <c r="Y1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177" spans="1:25" ht="20" customHeight="1">
      <c r="A177" s="12">
        <v>110574</v>
      </c>
      <c r="B177" s="12" t="s">
        <v>90</v>
      </c>
      <c r="C177" s="12">
        <v>120</v>
      </c>
      <c r="D177" s="12">
        <v>101</v>
      </c>
      <c r="E177" s="14">
        <f>Table32356789101112132343210111213610[[#This Row],[men]]/Table32356789101112132343210111213610[[#This Row],[total]]</f>
        <v>0.84166666666666667</v>
      </c>
      <c r="F177" s="12">
        <v>19</v>
      </c>
      <c r="G177" s="14">
        <f>Table32356789101112132343210111213610[[#This Row],[women]]/Table32356789101112132343210111213610[[#This Row],[total]]</f>
        <v>0.15833333333333333</v>
      </c>
      <c r="H177" s="12">
        <v>1</v>
      </c>
      <c r="I177" s="14">
        <f>Table32356789101112132343210111213610[[#This Row],[alaskan_or_native]]/Table32356789101112132343210111213610[[#This Row],[total]]</f>
        <v>8.3333333333333332E-3</v>
      </c>
      <c r="J177" s="12">
        <v>54</v>
      </c>
      <c r="K177" s="14">
        <f>Table32356789101112132343210111213610[[#This Row],[asian_american]]/Table32356789101112132343210111213610[[#This Row],[total]]</f>
        <v>0.45</v>
      </c>
      <c r="L177" s="12">
        <v>2</v>
      </c>
      <c r="M177" s="14">
        <f>Table32356789101112132343210111213610[[#This Row],[african_amercian]]/Table32356789101112132343210111213610[[#This Row],[total]]</f>
        <v>1.6666666666666666E-2</v>
      </c>
      <c r="N177" s="12">
        <v>17</v>
      </c>
      <c r="O177" s="14">
        <f>Table32356789101112132343210111213610[[#This Row],[hispanic_american]]/Table32356789101112132343210111213610[[#This Row],[total]]</f>
        <v>0.14166666666666666</v>
      </c>
      <c r="P177" s="12">
        <v>0</v>
      </c>
      <c r="Q177" s="14">
        <f>Table32356789101112132343210111213610[[#This Row],[hawaiian_or_islander]]/Table32356789101112132343210111213610[[#This Row],[total]]</f>
        <v>0</v>
      </c>
      <c r="R177" s="12">
        <v>18</v>
      </c>
      <c r="S177" s="14">
        <f>Table32356789101112132343210111213610[[#This Row],[white]]/Table32356789101112132343210111213610[[#This Row],[total]]</f>
        <v>0.15</v>
      </c>
      <c r="T177" s="12">
        <v>4</v>
      </c>
      <c r="U177" s="14">
        <f>Table32356789101112132343210111213610[[#This Row],[muti_racial]]/Table32356789101112132343210111213610[[#This Row],[total]]</f>
        <v>3.3333333333333333E-2</v>
      </c>
      <c r="V177" s="12">
        <v>19</v>
      </c>
      <c r="W177" s="14">
        <f>Table32356789101112132343210111213610[[#This Row],[international]]/Table32356789101112132343210111213610[[#This Row],[total]]</f>
        <v>0.15833333333333333</v>
      </c>
      <c r="X1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0.65</v>
      </c>
      <c r="Y1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78" spans="1:25" ht="20" customHeight="1">
      <c r="A178" s="1">
        <v>147767</v>
      </c>
      <c r="B178" s="1" t="s">
        <v>59</v>
      </c>
      <c r="C178" s="1">
        <v>120</v>
      </c>
      <c r="D178" s="1">
        <v>91</v>
      </c>
      <c r="E178" s="8">
        <f>Table32356789101112132343210111213610[[#This Row],[men]]/Table32356789101112132343210111213610[[#This Row],[total]]</f>
        <v>0.7583333333333333</v>
      </c>
      <c r="F178" s="1">
        <v>29</v>
      </c>
      <c r="G178" s="8">
        <f>Table32356789101112132343210111213610[[#This Row],[women]]/Table32356789101112132343210111213610[[#This Row],[total]]</f>
        <v>0.24166666666666667</v>
      </c>
      <c r="H178" s="1">
        <v>0</v>
      </c>
      <c r="I178" s="8">
        <f>Table32356789101112132343210111213610[[#This Row],[alaskan_or_native]]/Table32356789101112132343210111213610[[#This Row],[total]]</f>
        <v>0</v>
      </c>
      <c r="J178" s="1">
        <v>37</v>
      </c>
      <c r="K178" s="8">
        <f>Table32356789101112132343210111213610[[#This Row],[asian_american]]/Table32356789101112132343210111213610[[#This Row],[total]]</f>
        <v>0.30833333333333335</v>
      </c>
      <c r="L178" s="1">
        <v>6</v>
      </c>
      <c r="M178" s="8">
        <f>Table32356789101112132343210111213610[[#This Row],[african_amercian]]/Table32356789101112132343210111213610[[#This Row],[total]]</f>
        <v>0.05</v>
      </c>
      <c r="N178" s="1">
        <v>10</v>
      </c>
      <c r="O178" s="8">
        <f>Table32356789101112132343210111213610[[#This Row],[hispanic_american]]/Table32356789101112132343210111213610[[#This Row],[total]]</f>
        <v>8.3333333333333329E-2</v>
      </c>
      <c r="P178" s="1">
        <v>0</v>
      </c>
      <c r="Q178" s="8">
        <f>Table32356789101112132343210111213610[[#This Row],[hawaiian_or_islander]]/Table32356789101112132343210111213610[[#This Row],[total]]</f>
        <v>0</v>
      </c>
      <c r="R178" s="1">
        <v>41</v>
      </c>
      <c r="S178" s="8">
        <f>Table32356789101112132343210111213610[[#This Row],[white]]/Table32356789101112132343210111213610[[#This Row],[total]]</f>
        <v>0.34166666666666667</v>
      </c>
      <c r="T178" s="1">
        <v>5</v>
      </c>
      <c r="U178" s="8">
        <f>Table32356789101112132343210111213610[[#This Row],[muti_racial]]/Table32356789101112132343210111213610[[#This Row],[total]]</f>
        <v>4.1666666666666664E-2</v>
      </c>
      <c r="V178" s="1">
        <v>20</v>
      </c>
      <c r="W178" s="8">
        <f>Table32356789101112132343210111213610[[#This Row],[international]]/Table32356789101112132343210111213610[[#This Row],[total]]</f>
        <v>0.16666666666666666</v>
      </c>
      <c r="X1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0.48333333333333334</v>
      </c>
      <c r="Y1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0.17499999999999999</v>
      </c>
    </row>
    <row r="179" spans="1:25" ht="20" customHeight="1">
      <c r="A179" s="12">
        <v>169479</v>
      </c>
      <c r="B179" s="12" t="s">
        <v>558</v>
      </c>
      <c r="C179" s="12">
        <v>119</v>
      </c>
      <c r="D179" s="12">
        <v>99</v>
      </c>
      <c r="E179" s="14">
        <f>Table32356789101112132343210111213610[[#This Row],[men]]/Table32356789101112132343210111213610[[#This Row],[total]]</f>
        <v>0.83193277310924374</v>
      </c>
      <c r="F179" s="12">
        <v>20</v>
      </c>
      <c r="G179" s="14">
        <f>Table32356789101112132343210111213610[[#This Row],[women]]/Table32356789101112132343210111213610[[#This Row],[total]]</f>
        <v>0.16806722689075632</v>
      </c>
      <c r="H179" s="12">
        <v>0</v>
      </c>
      <c r="I179" s="14">
        <f>Table32356789101112132343210111213610[[#This Row],[alaskan_or_native]]/Table32356789101112132343210111213610[[#This Row],[total]]</f>
        <v>0</v>
      </c>
      <c r="J179" s="12">
        <v>4</v>
      </c>
      <c r="K179" s="14">
        <f>Table32356789101112132343210111213610[[#This Row],[asian_american]]/Table32356789101112132343210111213610[[#This Row],[total]]</f>
        <v>3.3613445378151259E-2</v>
      </c>
      <c r="L179" s="12">
        <v>7</v>
      </c>
      <c r="M179" s="14">
        <f>Table32356789101112132343210111213610[[#This Row],[african_amercian]]/Table32356789101112132343210111213610[[#This Row],[total]]</f>
        <v>5.8823529411764705E-2</v>
      </c>
      <c r="N179" s="12">
        <v>3</v>
      </c>
      <c r="O179" s="14">
        <f>Table32356789101112132343210111213610[[#This Row],[hispanic_american]]/Table32356789101112132343210111213610[[#This Row],[total]]</f>
        <v>2.5210084033613446E-2</v>
      </c>
      <c r="P179" s="12">
        <v>0</v>
      </c>
      <c r="Q179" s="14">
        <f>Table32356789101112132343210111213610[[#This Row],[hawaiian_or_islander]]/Table32356789101112132343210111213610[[#This Row],[total]]</f>
        <v>0</v>
      </c>
      <c r="R179" s="12">
        <v>93</v>
      </c>
      <c r="S179" s="14">
        <f>Table32356789101112132343210111213610[[#This Row],[white]]/Table32356789101112132343210111213610[[#This Row],[total]]</f>
        <v>0.78151260504201681</v>
      </c>
      <c r="T179" s="12">
        <v>3</v>
      </c>
      <c r="U179" s="14">
        <f>Table32356789101112132343210111213610[[#This Row],[muti_racial]]/Table32356789101112132343210111213610[[#This Row],[total]]</f>
        <v>2.5210084033613446E-2</v>
      </c>
      <c r="V179" s="12">
        <v>5</v>
      </c>
      <c r="W179" s="14">
        <f>Table32356789101112132343210111213610[[#This Row],[international]]/Table32356789101112132343210111213610[[#This Row],[total]]</f>
        <v>4.2016806722689079E-2</v>
      </c>
      <c r="X1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0.1092436974789916</v>
      </c>
    </row>
    <row r="180" spans="1:25" ht="20" customHeight="1">
      <c r="A180" s="1">
        <v>213543</v>
      </c>
      <c r="B180" s="1" t="s">
        <v>236</v>
      </c>
      <c r="C180" s="1">
        <v>118</v>
      </c>
      <c r="D180" s="1">
        <v>76</v>
      </c>
      <c r="E180" s="8">
        <f>Table32356789101112132343210111213610[[#This Row],[men]]/Table32356789101112132343210111213610[[#This Row],[total]]</f>
        <v>0.64406779661016944</v>
      </c>
      <c r="F180" s="1">
        <v>42</v>
      </c>
      <c r="G180" s="8">
        <f>Table32356789101112132343210111213610[[#This Row],[women]]/Table32356789101112132343210111213610[[#This Row],[total]]</f>
        <v>0.3559322033898305</v>
      </c>
      <c r="H180" s="1">
        <v>0</v>
      </c>
      <c r="I180" s="8">
        <f>Table32356789101112132343210111213610[[#This Row],[alaskan_or_native]]/Table32356789101112132343210111213610[[#This Row],[total]]</f>
        <v>0</v>
      </c>
      <c r="J180" s="1">
        <v>17</v>
      </c>
      <c r="K180" s="8">
        <f>Table32356789101112132343210111213610[[#This Row],[asian_american]]/Table32356789101112132343210111213610[[#This Row],[total]]</f>
        <v>0.1440677966101695</v>
      </c>
      <c r="L180" s="1">
        <v>3</v>
      </c>
      <c r="M180" s="8">
        <f>Table32356789101112132343210111213610[[#This Row],[african_amercian]]/Table32356789101112132343210111213610[[#This Row],[total]]</f>
        <v>2.5423728813559324E-2</v>
      </c>
      <c r="N180" s="1">
        <v>8</v>
      </c>
      <c r="O180" s="8">
        <f>Table32356789101112132343210111213610[[#This Row],[hispanic_american]]/Table32356789101112132343210111213610[[#This Row],[total]]</f>
        <v>6.7796610169491525E-2</v>
      </c>
      <c r="P180" s="1">
        <v>0</v>
      </c>
      <c r="Q180" s="8">
        <f>Table32356789101112132343210111213610[[#This Row],[hawaiian_or_islander]]/Table32356789101112132343210111213610[[#This Row],[total]]</f>
        <v>0</v>
      </c>
      <c r="R180" s="1">
        <v>74</v>
      </c>
      <c r="S180" s="8">
        <f>Table32356789101112132343210111213610[[#This Row],[white]]/Table32356789101112132343210111213610[[#This Row],[total]]</f>
        <v>0.6271186440677966</v>
      </c>
      <c r="T180" s="1">
        <v>3</v>
      </c>
      <c r="U180" s="8">
        <f>Table32356789101112132343210111213610[[#This Row],[muti_racial]]/Table32356789101112132343210111213610[[#This Row],[total]]</f>
        <v>2.5423728813559324E-2</v>
      </c>
      <c r="V180" s="1">
        <v>9</v>
      </c>
      <c r="W180" s="8">
        <f>Table32356789101112132343210111213610[[#This Row],[international]]/Table32356789101112132343210111213610[[#This Row],[total]]</f>
        <v>7.6271186440677971E-2</v>
      </c>
      <c r="X1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0.26271186440677968</v>
      </c>
      <c r="Y1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0.11864406779661017</v>
      </c>
    </row>
    <row r="181" spans="1:25" ht="20" customHeight="1">
      <c r="A181" s="12">
        <v>190664</v>
      </c>
      <c r="B181" s="12" t="s">
        <v>493</v>
      </c>
      <c r="C181" s="12">
        <v>117</v>
      </c>
      <c r="D181" s="12">
        <v>101</v>
      </c>
      <c r="E181" s="14">
        <f>Table32356789101112132343210111213610[[#This Row],[men]]/Table32356789101112132343210111213610[[#This Row],[total]]</f>
        <v>0.86324786324786329</v>
      </c>
      <c r="F181" s="12">
        <v>16</v>
      </c>
      <c r="G181" s="14">
        <f>Table32356789101112132343210111213610[[#This Row],[women]]/Table32356789101112132343210111213610[[#This Row],[total]]</f>
        <v>0.13675213675213677</v>
      </c>
      <c r="H181" s="12">
        <v>0</v>
      </c>
      <c r="I181" s="14">
        <f>Table32356789101112132343210111213610[[#This Row],[alaskan_or_native]]/Table32356789101112132343210111213610[[#This Row],[total]]</f>
        <v>0</v>
      </c>
      <c r="J181" s="12">
        <v>63</v>
      </c>
      <c r="K181" s="14">
        <f>Table32356789101112132343210111213610[[#This Row],[asian_american]]/Table32356789101112132343210111213610[[#This Row],[total]]</f>
        <v>0.53846153846153844</v>
      </c>
      <c r="L181" s="12">
        <v>7</v>
      </c>
      <c r="M181" s="14">
        <f>Table32356789101112132343210111213610[[#This Row],[african_amercian]]/Table32356789101112132343210111213610[[#This Row],[total]]</f>
        <v>5.9829059829059832E-2</v>
      </c>
      <c r="N181" s="12">
        <v>16</v>
      </c>
      <c r="O181" s="14">
        <f>Table32356789101112132343210111213610[[#This Row],[hispanic_american]]/Table32356789101112132343210111213610[[#This Row],[total]]</f>
        <v>0.13675213675213677</v>
      </c>
      <c r="P181" s="12">
        <v>1</v>
      </c>
      <c r="Q181" s="14">
        <f>Table32356789101112132343210111213610[[#This Row],[hawaiian_or_islander]]/Table32356789101112132343210111213610[[#This Row],[total]]</f>
        <v>8.5470085470085479E-3</v>
      </c>
      <c r="R181" s="12">
        <v>21</v>
      </c>
      <c r="S181" s="14">
        <f>Table32356789101112132343210111213610[[#This Row],[white]]/Table32356789101112132343210111213610[[#This Row],[total]]</f>
        <v>0.17948717948717949</v>
      </c>
      <c r="T181" s="12">
        <v>1</v>
      </c>
      <c r="U181" s="14">
        <f>Table32356789101112132343210111213610[[#This Row],[muti_racial]]/Table32356789101112132343210111213610[[#This Row],[total]]</f>
        <v>8.5470085470085479E-3</v>
      </c>
      <c r="V181" s="12">
        <v>8</v>
      </c>
      <c r="W181" s="14">
        <f>Table32356789101112132343210111213610[[#This Row],[international]]/Table32356789101112132343210111213610[[#This Row],[total]]</f>
        <v>6.8376068376068383E-2</v>
      </c>
      <c r="X1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0.75213675213675213</v>
      </c>
      <c r="Y1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0.21367521367521367</v>
      </c>
    </row>
    <row r="182" spans="1:25" ht="20" customHeight="1">
      <c r="A182" s="1">
        <v>240417</v>
      </c>
      <c r="B182" s="1" t="s">
        <v>447</v>
      </c>
      <c r="C182" s="1">
        <v>116</v>
      </c>
      <c r="D182" s="1">
        <v>103</v>
      </c>
      <c r="E182" s="8">
        <f>Table32356789101112132343210111213610[[#This Row],[men]]/Table32356789101112132343210111213610[[#This Row],[total]]</f>
        <v>0.88793103448275867</v>
      </c>
      <c r="F182" s="1">
        <v>13</v>
      </c>
      <c r="G182" s="8">
        <f>Table32356789101112132343210111213610[[#This Row],[women]]/Table32356789101112132343210111213610[[#This Row],[total]]</f>
        <v>0.11206896551724138</v>
      </c>
      <c r="H182" s="1">
        <v>0</v>
      </c>
      <c r="I182" s="8">
        <f>Table32356789101112132343210111213610[[#This Row],[alaskan_or_native]]/Table32356789101112132343210111213610[[#This Row],[total]]</f>
        <v>0</v>
      </c>
      <c r="J182" s="1">
        <v>9</v>
      </c>
      <c r="K182" s="8">
        <f>Table32356789101112132343210111213610[[#This Row],[asian_american]]/Table32356789101112132343210111213610[[#This Row],[total]]</f>
        <v>7.7586206896551727E-2</v>
      </c>
      <c r="L182" s="1">
        <v>2</v>
      </c>
      <c r="M182" s="8">
        <f>Table32356789101112132343210111213610[[#This Row],[african_amercian]]/Table32356789101112132343210111213610[[#This Row],[total]]</f>
        <v>1.7241379310344827E-2</v>
      </c>
      <c r="N182" s="1">
        <v>1</v>
      </c>
      <c r="O182" s="8">
        <f>Table32356789101112132343210111213610[[#This Row],[hispanic_american]]/Table32356789101112132343210111213610[[#This Row],[total]]</f>
        <v>8.6206896551724137E-3</v>
      </c>
      <c r="P182" s="1">
        <v>0</v>
      </c>
      <c r="Q182" s="8">
        <f>Table32356789101112132343210111213610[[#This Row],[hawaiian_or_islander]]/Table32356789101112132343210111213610[[#This Row],[total]]</f>
        <v>0</v>
      </c>
      <c r="R182" s="1">
        <v>92</v>
      </c>
      <c r="S182" s="8">
        <f>Table32356789101112132343210111213610[[#This Row],[white]]/Table32356789101112132343210111213610[[#This Row],[total]]</f>
        <v>0.7931034482758621</v>
      </c>
      <c r="T182" s="1">
        <v>1</v>
      </c>
      <c r="U182" s="8">
        <f>Table32356789101112132343210111213610[[#This Row],[muti_racial]]/Table32356789101112132343210111213610[[#This Row],[total]]</f>
        <v>8.6206896551724137E-3</v>
      </c>
      <c r="V182" s="1">
        <v>10</v>
      </c>
      <c r="W182" s="8">
        <f>Table32356789101112132343210111213610[[#This Row],[international]]/Table32356789101112132343210111213610[[#This Row],[total]]</f>
        <v>8.6206896551724144E-2</v>
      </c>
      <c r="X1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0.11206896551724138</v>
      </c>
      <c r="Y1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3.4482758620689655E-2</v>
      </c>
    </row>
    <row r="183" spans="1:25" ht="20" customHeight="1">
      <c r="A183" s="12">
        <v>119605</v>
      </c>
      <c r="B183" s="12" t="s">
        <v>97</v>
      </c>
      <c r="C183" s="12">
        <v>114</v>
      </c>
      <c r="D183" s="12">
        <v>101</v>
      </c>
      <c r="E183" s="14">
        <f>Table32356789101112132343210111213610[[#This Row],[men]]/Table32356789101112132343210111213610[[#This Row],[total]]</f>
        <v>0.88596491228070173</v>
      </c>
      <c r="F183" s="12">
        <v>13</v>
      </c>
      <c r="G183" s="14">
        <f>Table32356789101112132343210111213610[[#This Row],[women]]/Table32356789101112132343210111213610[[#This Row],[total]]</f>
        <v>0.11403508771929824</v>
      </c>
      <c r="H183" s="12">
        <v>1</v>
      </c>
      <c r="I183" s="14">
        <f>Table32356789101112132343210111213610[[#This Row],[alaskan_or_native]]/Table32356789101112132343210111213610[[#This Row],[total]]</f>
        <v>8.771929824561403E-3</v>
      </c>
      <c r="J183" s="12">
        <v>15</v>
      </c>
      <c r="K183" s="14">
        <f>Table32356789101112132343210111213610[[#This Row],[asian_american]]/Table32356789101112132343210111213610[[#This Row],[total]]</f>
        <v>0.13157894736842105</v>
      </c>
      <c r="L183" s="12">
        <v>9</v>
      </c>
      <c r="M183" s="14">
        <f>Table32356789101112132343210111213610[[#This Row],[african_amercian]]/Table32356789101112132343210111213610[[#This Row],[total]]</f>
        <v>7.8947368421052627E-2</v>
      </c>
      <c r="N183" s="12">
        <v>21</v>
      </c>
      <c r="O183" s="14">
        <f>Table32356789101112132343210111213610[[#This Row],[hispanic_american]]/Table32356789101112132343210111213610[[#This Row],[total]]</f>
        <v>0.18421052631578946</v>
      </c>
      <c r="P183" s="12">
        <v>3</v>
      </c>
      <c r="Q183" s="14">
        <f>Table32356789101112132343210111213610[[#This Row],[hawaiian_or_islander]]/Table32356789101112132343210111213610[[#This Row],[total]]</f>
        <v>2.6315789473684209E-2</v>
      </c>
      <c r="R183" s="12">
        <v>53</v>
      </c>
      <c r="S183" s="14">
        <f>Table32356789101112132343210111213610[[#This Row],[white]]/Table32356789101112132343210111213610[[#This Row],[total]]</f>
        <v>0.46491228070175439</v>
      </c>
      <c r="T183" s="12">
        <v>6</v>
      </c>
      <c r="U183" s="14">
        <f>Table32356789101112132343210111213610[[#This Row],[muti_racial]]/Table32356789101112132343210111213610[[#This Row],[total]]</f>
        <v>5.2631578947368418E-2</v>
      </c>
      <c r="V183" s="12">
        <v>0</v>
      </c>
      <c r="W183" s="14">
        <f>Table32356789101112132343210111213610[[#This Row],[international]]/Table32356789101112132343210111213610[[#This Row],[total]]</f>
        <v>0</v>
      </c>
      <c r="X1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0.48245614035087719</v>
      </c>
      <c r="Y1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0.35087719298245612</v>
      </c>
    </row>
    <row r="184" spans="1:25" ht="20" customHeight="1">
      <c r="A184" s="1">
        <v>179867</v>
      </c>
      <c r="B184" s="1" t="s">
        <v>190</v>
      </c>
      <c r="C184" s="1">
        <v>114</v>
      </c>
      <c r="D184" s="1">
        <v>88</v>
      </c>
      <c r="E184" s="8">
        <f>Table32356789101112132343210111213610[[#This Row],[men]]/Table32356789101112132343210111213610[[#This Row],[total]]</f>
        <v>0.77192982456140347</v>
      </c>
      <c r="F184" s="1">
        <v>26</v>
      </c>
      <c r="G184" s="8">
        <f>Table32356789101112132343210111213610[[#This Row],[women]]/Table32356789101112132343210111213610[[#This Row],[total]]</f>
        <v>0.22807017543859648</v>
      </c>
      <c r="H184" s="1">
        <v>0</v>
      </c>
      <c r="I184" s="8">
        <f>Table32356789101112132343210111213610[[#This Row],[alaskan_or_native]]/Table32356789101112132343210111213610[[#This Row],[total]]</f>
        <v>0</v>
      </c>
      <c r="J184" s="1">
        <v>20</v>
      </c>
      <c r="K184" s="8">
        <f>Table32356789101112132343210111213610[[#This Row],[asian_american]]/Table32356789101112132343210111213610[[#This Row],[total]]</f>
        <v>0.17543859649122806</v>
      </c>
      <c r="L184" s="1">
        <v>4</v>
      </c>
      <c r="M184" s="8">
        <f>Table32356789101112132343210111213610[[#This Row],[african_amercian]]/Table32356789101112132343210111213610[[#This Row],[total]]</f>
        <v>3.5087719298245612E-2</v>
      </c>
      <c r="N184" s="1">
        <v>9</v>
      </c>
      <c r="O184" s="8">
        <f>Table32356789101112132343210111213610[[#This Row],[hispanic_american]]/Table32356789101112132343210111213610[[#This Row],[total]]</f>
        <v>7.8947368421052627E-2</v>
      </c>
      <c r="P184" s="1">
        <v>0</v>
      </c>
      <c r="Q184" s="8">
        <f>Table32356789101112132343210111213610[[#This Row],[hawaiian_or_islander]]/Table32356789101112132343210111213610[[#This Row],[total]]</f>
        <v>0</v>
      </c>
      <c r="R184" s="1">
        <v>52</v>
      </c>
      <c r="S184" s="8">
        <f>Table32356789101112132343210111213610[[#This Row],[white]]/Table32356789101112132343210111213610[[#This Row],[total]]</f>
        <v>0.45614035087719296</v>
      </c>
      <c r="T184" s="1">
        <v>6</v>
      </c>
      <c r="U184" s="8">
        <f>Table32356789101112132343210111213610[[#This Row],[muti_racial]]/Table32356789101112132343210111213610[[#This Row],[total]]</f>
        <v>5.2631578947368418E-2</v>
      </c>
      <c r="V184" s="1">
        <v>21</v>
      </c>
      <c r="W184" s="8">
        <f>Table32356789101112132343210111213610[[#This Row],[international]]/Table32356789101112132343210111213610[[#This Row],[total]]</f>
        <v>0.18421052631578946</v>
      </c>
      <c r="X1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0.34210526315789475</v>
      </c>
      <c r="Y1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85" spans="1:25" ht="20" customHeight="1">
      <c r="A185" s="12">
        <v>182281</v>
      </c>
      <c r="B185" s="12" t="s">
        <v>192</v>
      </c>
      <c r="C185" s="12">
        <v>114</v>
      </c>
      <c r="D185" s="12">
        <v>95</v>
      </c>
      <c r="E185" s="14">
        <f>Table32356789101112132343210111213610[[#This Row],[men]]/Table32356789101112132343210111213610[[#This Row],[total]]</f>
        <v>0.83333333333333337</v>
      </c>
      <c r="F185" s="12">
        <v>19</v>
      </c>
      <c r="G185" s="14">
        <f>Table32356789101112132343210111213610[[#This Row],[women]]/Table32356789101112132343210111213610[[#This Row],[total]]</f>
        <v>0.16666666666666666</v>
      </c>
      <c r="H185" s="12">
        <v>0</v>
      </c>
      <c r="I185" s="14">
        <f>Table32356789101112132343210111213610[[#This Row],[alaskan_or_native]]/Table32356789101112132343210111213610[[#This Row],[total]]</f>
        <v>0</v>
      </c>
      <c r="J185" s="12">
        <v>26</v>
      </c>
      <c r="K185" s="14">
        <f>Table32356789101112132343210111213610[[#This Row],[asian_american]]/Table32356789101112132343210111213610[[#This Row],[total]]</f>
        <v>0.22807017543859648</v>
      </c>
      <c r="L185" s="12">
        <v>3</v>
      </c>
      <c r="M185" s="14">
        <f>Table32356789101112132343210111213610[[#This Row],[african_amercian]]/Table32356789101112132343210111213610[[#This Row],[total]]</f>
        <v>2.6315789473684209E-2</v>
      </c>
      <c r="N185" s="12">
        <v>22</v>
      </c>
      <c r="O185" s="14">
        <f>Table32356789101112132343210111213610[[#This Row],[hispanic_american]]/Table32356789101112132343210111213610[[#This Row],[total]]</f>
        <v>0.19298245614035087</v>
      </c>
      <c r="P185" s="12">
        <v>1</v>
      </c>
      <c r="Q185" s="14">
        <f>Table32356789101112132343210111213610[[#This Row],[hawaiian_or_islander]]/Table32356789101112132343210111213610[[#This Row],[total]]</f>
        <v>8.771929824561403E-3</v>
      </c>
      <c r="R185" s="12">
        <v>37</v>
      </c>
      <c r="S185" s="14">
        <f>Table32356789101112132343210111213610[[#This Row],[white]]/Table32356789101112132343210111213610[[#This Row],[total]]</f>
        <v>0.32456140350877194</v>
      </c>
      <c r="T185" s="12">
        <v>16</v>
      </c>
      <c r="U185" s="14">
        <f>Table32356789101112132343210111213610[[#This Row],[muti_racial]]/Table32356789101112132343210111213610[[#This Row],[total]]</f>
        <v>0.14035087719298245</v>
      </c>
      <c r="V185" s="12">
        <v>7</v>
      </c>
      <c r="W185" s="14">
        <f>Table32356789101112132343210111213610[[#This Row],[international]]/Table32356789101112132343210111213610[[#This Row],[total]]</f>
        <v>6.1403508771929821E-2</v>
      </c>
      <c r="X1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0.59649122807017541</v>
      </c>
      <c r="Y1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0.36842105263157893</v>
      </c>
    </row>
    <row r="186" spans="1:25" ht="20" customHeight="1">
      <c r="A186" s="1">
        <v>149222</v>
      </c>
      <c r="B186" s="1" t="s">
        <v>139</v>
      </c>
      <c r="C186" s="1">
        <v>113</v>
      </c>
      <c r="D186" s="1">
        <v>102</v>
      </c>
      <c r="E186" s="8">
        <f>Table32356789101112132343210111213610[[#This Row],[men]]/Table32356789101112132343210111213610[[#This Row],[total]]</f>
        <v>0.90265486725663713</v>
      </c>
      <c r="F186" s="1">
        <v>11</v>
      </c>
      <c r="G186" s="8">
        <f>Table32356789101112132343210111213610[[#This Row],[women]]/Table32356789101112132343210111213610[[#This Row],[total]]</f>
        <v>9.7345132743362831E-2</v>
      </c>
      <c r="H186" s="1">
        <v>0</v>
      </c>
      <c r="I186" s="8">
        <f>Table32356789101112132343210111213610[[#This Row],[alaskan_or_native]]/Table32356789101112132343210111213610[[#This Row],[total]]</f>
        <v>0</v>
      </c>
      <c r="J186" s="1">
        <v>5</v>
      </c>
      <c r="K186" s="8">
        <f>Table32356789101112132343210111213610[[#This Row],[asian_american]]/Table32356789101112132343210111213610[[#This Row],[total]]</f>
        <v>4.4247787610619468E-2</v>
      </c>
      <c r="L186" s="1">
        <v>18</v>
      </c>
      <c r="M186" s="8">
        <f>Table32356789101112132343210111213610[[#This Row],[african_amercian]]/Table32356789101112132343210111213610[[#This Row],[total]]</f>
        <v>0.15929203539823009</v>
      </c>
      <c r="N186" s="1">
        <v>8</v>
      </c>
      <c r="O186" s="8">
        <f>Table32356789101112132343210111213610[[#This Row],[hispanic_american]]/Table32356789101112132343210111213610[[#This Row],[total]]</f>
        <v>7.0796460176991149E-2</v>
      </c>
      <c r="P186" s="1">
        <v>0</v>
      </c>
      <c r="Q186" s="8">
        <f>Table32356789101112132343210111213610[[#This Row],[hawaiian_or_islander]]/Table32356789101112132343210111213610[[#This Row],[total]]</f>
        <v>0</v>
      </c>
      <c r="R186" s="1">
        <v>70</v>
      </c>
      <c r="S186" s="8">
        <f>Table32356789101112132343210111213610[[#This Row],[white]]/Table32356789101112132343210111213610[[#This Row],[total]]</f>
        <v>0.61946902654867253</v>
      </c>
      <c r="T186" s="1">
        <v>4</v>
      </c>
      <c r="U186" s="8">
        <f>Table32356789101112132343210111213610[[#This Row],[muti_racial]]/Table32356789101112132343210111213610[[#This Row],[total]]</f>
        <v>3.5398230088495575E-2</v>
      </c>
      <c r="V186" s="1">
        <v>8</v>
      </c>
      <c r="W186" s="8">
        <f>Table32356789101112132343210111213610[[#This Row],[international]]/Table32356789101112132343210111213610[[#This Row],[total]]</f>
        <v>7.0796460176991149E-2</v>
      </c>
      <c r="X1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0.30973451327433627</v>
      </c>
      <c r="Y1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0.26548672566371684</v>
      </c>
    </row>
    <row r="187" spans="1:25" ht="20" customHeight="1">
      <c r="A187" s="12">
        <v>234827</v>
      </c>
      <c r="B187" s="12" t="s">
        <v>529</v>
      </c>
      <c r="C187" s="12">
        <v>113</v>
      </c>
      <c r="D187" s="12">
        <v>94</v>
      </c>
      <c r="E187" s="14">
        <f>Table32356789101112132343210111213610[[#This Row],[men]]/Table32356789101112132343210111213610[[#This Row],[total]]</f>
        <v>0.83185840707964598</v>
      </c>
      <c r="F187" s="12">
        <v>19</v>
      </c>
      <c r="G187" s="14">
        <f>Table32356789101112132343210111213610[[#This Row],[women]]/Table32356789101112132343210111213610[[#This Row],[total]]</f>
        <v>0.16814159292035399</v>
      </c>
      <c r="H187" s="12">
        <v>2</v>
      </c>
      <c r="I187" s="14">
        <f>Table32356789101112132343210111213610[[#This Row],[alaskan_or_native]]/Table32356789101112132343210111213610[[#This Row],[total]]</f>
        <v>1.7699115044247787E-2</v>
      </c>
      <c r="J187" s="12">
        <v>11</v>
      </c>
      <c r="K187" s="14">
        <f>Table32356789101112132343210111213610[[#This Row],[asian_american]]/Table32356789101112132343210111213610[[#This Row],[total]]</f>
        <v>9.7345132743362831E-2</v>
      </c>
      <c r="L187" s="12">
        <v>2</v>
      </c>
      <c r="M187" s="14">
        <f>Table32356789101112132343210111213610[[#This Row],[african_amercian]]/Table32356789101112132343210111213610[[#This Row],[total]]</f>
        <v>1.7699115044247787E-2</v>
      </c>
      <c r="N187" s="12">
        <v>15</v>
      </c>
      <c r="O187" s="14">
        <f>Table32356789101112132343210111213610[[#This Row],[hispanic_american]]/Table32356789101112132343210111213610[[#This Row],[total]]</f>
        <v>0.13274336283185842</v>
      </c>
      <c r="P187" s="12">
        <v>0</v>
      </c>
      <c r="Q187" s="14">
        <f>Table32356789101112132343210111213610[[#This Row],[hawaiian_or_islander]]/Table32356789101112132343210111213610[[#This Row],[total]]</f>
        <v>0</v>
      </c>
      <c r="R187" s="12">
        <v>57</v>
      </c>
      <c r="S187" s="14">
        <f>Table32356789101112132343210111213610[[#This Row],[white]]/Table32356789101112132343210111213610[[#This Row],[total]]</f>
        <v>0.50442477876106195</v>
      </c>
      <c r="T187" s="12">
        <v>11</v>
      </c>
      <c r="U187" s="14">
        <f>Table32356789101112132343210111213610[[#This Row],[muti_racial]]/Table32356789101112132343210111213610[[#This Row],[total]]</f>
        <v>9.7345132743362831E-2</v>
      </c>
      <c r="V187" s="12">
        <v>7</v>
      </c>
      <c r="W187" s="14">
        <f>Table32356789101112132343210111213610[[#This Row],[international]]/Table32356789101112132343210111213610[[#This Row],[total]]</f>
        <v>6.1946902654867256E-2</v>
      </c>
      <c r="X1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0.36283185840707965</v>
      </c>
      <c r="Y1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0.26548672566371684</v>
      </c>
    </row>
    <row r="188" spans="1:25" ht="20" customHeight="1">
      <c r="A188" s="1">
        <v>209807</v>
      </c>
      <c r="B188" s="1" t="s">
        <v>27</v>
      </c>
      <c r="C188" s="1">
        <v>112</v>
      </c>
      <c r="D188" s="1">
        <v>101</v>
      </c>
      <c r="E188" s="8">
        <f>Table32356789101112132343210111213610[[#This Row],[men]]/Table32356789101112132343210111213610[[#This Row],[total]]</f>
        <v>0.9017857142857143</v>
      </c>
      <c r="F188" s="1">
        <v>11</v>
      </c>
      <c r="G188" s="8">
        <f>Table32356789101112132343210111213610[[#This Row],[women]]/Table32356789101112132343210111213610[[#This Row],[total]]</f>
        <v>9.8214285714285712E-2</v>
      </c>
      <c r="H188" s="1">
        <v>1</v>
      </c>
      <c r="I188" s="8">
        <f>Table32356789101112132343210111213610[[#This Row],[alaskan_or_native]]/Table32356789101112132343210111213610[[#This Row],[total]]</f>
        <v>8.9285714285714281E-3</v>
      </c>
      <c r="J188" s="1">
        <v>18</v>
      </c>
      <c r="K188" s="8">
        <f>Table32356789101112132343210111213610[[#This Row],[asian_american]]/Table32356789101112132343210111213610[[#This Row],[total]]</f>
        <v>0.16071428571428573</v>
      </c>
      <c r="L188" s="1">
        <v>2</v>
      </c>
      <c r="M188" s="8">
        <f>Table32356789101112132343210111213610[[#This Row],[african_amercian]]/Table32356789101112132343210111213610[[#This Row],[total]]</f>
        <v>1.7857142857142856E-2</v>
      </c>
      <c r="N188" s="1">
        <v>6</v>
      </c>
      <c r="O188" s="8">
        <f>Table32356789101112132343210111213610[[#This Row],[hispanic_american]]/Table32356789101112132343210111213610[[#This Row],[total]]</f>
        <v>5.3571428571428568E-2</v>
      </c>
      <c r="P188" s="1">
        <v>0</v>
      </c>
      <c r="Q188" s="8">
        <f>Table32356789101112132343210111213610[[#This Row],[hawaiian_or_islander]]/Table32356789101112132343210111213610[[#This Row],[total]]</f>
        <v>0</v>
      </c>
      <c r="R188" s="1">
        <v>64</v>
      </c>
      <c r="S188" s="8">
        <f>Table32356789101112132343210111213610[[#This Row],[white]]/Table32356789101112132343210111213610[[#This Row],[total]]</f>
        <v>0.5714285714285714</v>
      </c>
      <c r="T188" s="1">
        <v>5</v>
      </c>
      <c r="U188" s="8">
        <f>Table32356789101112132343210111213610[[#This Row],[muti_racial]]/Table32356789101112132343210111213610[[#This Row],[total]]</f>
        <v>4.4642857142857144E-2</v>
      </c>
      <c r="V188" s="1">
        <v>7</v>
      </c>
      <c r="W188" s="8">
        <f>Table32356789101112132343210111213610[[#This Row],[international]]/Table32356789101112132343210111213610[[#This Row],[total]]</f>
        <v>6.25E-2</v>
      </c>
      <c r="X1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189" spans="1:25" ht="20" customHeight="1">
      <c r="A189" s="12">
        <v>146612</v>
      </c>
      <c r="B189" s="12" t="s">
        <v>407</v>
      </c>
      <c r="C189" s="12">
        <v>109</v>
      </c>
      <c r="D189" s="12">
        <v>89</v>
      </c>
      <c r="E189" s="14">
        <f>Table32356789101112132343210111213610[[#This Row],[men]]/Table32356789101112132343210111213610[[#This Row],[total]]</f>
        <v>0.8165137614678899</v>
      </c>
      <c r="F189" s="12">
        <v>20</v>
      </c>
      <c r="G189" s="14">
        <f>Table32356789101112132343210111213610[[#This Row],[women]]/Table32356789101112132343210111213610[[#This Row],[total]]</f>
        <v>0.1834862385321101</v>
      </c>
      <c r="H189" s="12">
        <v>0</v>
      </c>
      <c r="I189" s="14">
        <f>Table32356789101112132343210111213610[[#This Row],[alaskan_or_native]]/Table32356789101112132343210111213610[[#This Row],[total]]</f>
        <v>0</v>
      </c>
      <c r="J189" s="12">
        <v>8</v>
      </c>
      <c r="K189" s="14">
        <f>Table32356789101112132343210111213610[[#This Row],[asian_american]]/Table32356789101112132343210111213610[[#This Row],[total]]</f>
        <v>7.3394495412844041E-2</v>
      </c>
      <c r="L189" s="12">
        <v>2</v>
      </c>
      <c r="M189" s="14">
        <f>Table32356789101112132343210111213610[[#This Row],[african_amercian]]/Table32356789101112132343210111213610[[#This Row],[total]]</f>
        <v>1.834862385321101E-2</v>
      </c>
      <c r="N189" s="12">
        <v>10</v>
      </c>
      <c r="O189" s="14">
        <f>Table32356789101112132343210111213610[[#This Row],[hispanic_american]]/Table32356789101112132343210111213610[[#This Row],[total]]</f>
        <v>9.1743119266055051E-2</v>
      </c>
      <c r="P189" s="12">
        <v>0</v>
      </c>
      <c r="Q189" s="14">
        <f>Table32356789101112132343210111213610[[#This Row],[hawaiian_or_islander]]/Table32356789101112132343210111213610[[#This Row],[total]]</f>
        <v>0</v>
      </c>
      <c r="R189" s="12">
        <v>71</v>
      </c>
      <c r="S189" s="14">
        <f>Table32356789101112132343210111213610[[#This Row],[white]]/Table32356789101112132343210111213610[[#This Row],[total]]</f>
        <v>0.65137614678899081</v>
      </c>
      <c r="T189" s="12">
        <v>7</v>
      </c>
      <c r="U189" s="14">
        <f>Table32356789101112132343210111213610[[#This Row],[muti_racial]]/Table32356789101112132343210111213610[[#This Row],[total]]</f>
        <v>6.4220183486238536E-2</v>
      </c>
      <c r="V189" s="12">
        <v>3</v>
      </c>
      <c r="W189" s="14">
        <f>Table32356789101112132343210111213610[[#This Row],[international]]/Table32356789101112132343210111213610[[#This Row],[total]]</f>
        <v>2.7522935779816515E-2</v>
      </c>
      <c r="X1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0.24770642201834864</v>
      </c>
      <c r="Y1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0.1743119266055046</v>
      </c>
    </row>
    <row r="190" spans="1:25" ht="20" customHeight="1">
      <c r="A190" s="1">
        <v>199218</v>
      </c>
      <c r="B190" s="1" t="s">
        <v>505</v>
      </c>
      <c r="C190" s="1">
        <v>109</v>
      </c>
      <c r="D190" s="1">
        <v>85</v>
      </c>
      <c r="E190" s="8">
        <f>Table32356789101112132343210111213610[[#This Row],[men]]/Table32356789101112132343210111213610[[#This Row],[total]]</f>
        <v>0.77981651376146788</v>
      </c>
      <c r="F190" s="1">
        <v>24</v>
      </c>
      <c r="G190" s="8">
        <f>Table32356789101112132343210111213610[[#This Row],[women]]/Table32356789101112132343210111213610[[#This Row],[total]]</f>
        <v>0.22018348623853212</v>
      </c>
      <c r="H190" s="1">
        <v>0</v>
      </c>
      <c r="I190" s="8">
        <f>Table32356789101112132343210111213610[[#This Row],[alaskan_or_native]]/Table32356789101112132343210111213610[[#This Row],[total]]</f>
        <v>0</v>
      </c>
      <c r="J190" s="1">
        <v>4</v>
      </c>
      <c r="K190" s="8">
        <f>Table32356789101112132343210111213610[[#This Row],[asian_american]]/Table32356789101112132343210111213610[[#This Row],[total]]</f>
        <v>3.669724770642202E-2</v>
      </c>
      <c r="L190" s="1">
        <v>5</v>
      </c>
      <c r="M190" s="8">
        <f>Table32356789101112132343210111213610[[#This Row],[african_amercian]]/Table32356789101112132343210111213610[[#This Row],[total]]</f>
        <v>4.5871559633027525E-2</v>
      </c>
      <c r="N190" s="1">
        <v>6</v>
      </c>
      <c r="O190" s="8">
        <f>Table32356789101112132343210111213610[[#This Row],[hispanic_american]]/Table32356789101112132343210111213610[[#This Row],[total]]</f>
        <v>5.5045871559633031E-2</v>
      </c>
      <c r="P190" s="1">
        <v>0</v>
      </c>
      <c r="Q190" s="8">
        <f>Table32356789101112132343210111213610[[#This Row],[hawaiian_or_islander]]/Table32356789101112132343210111213610[[#This Row],[total]]</f>
        <v>0</v>
      </c>
      <c r="R190" s="1">
        <v>83</v>
      </c>
      <c r="S190" s="8">
        <f>Table32356789101112132343210111213610[[#This Row],[white]]/Table32356789101112132343210111213610[[#This Row],[total]]</f>
        <v>0.76146788990825687</v>
      </c>
      <c r="T190" s="1">
        <v>8</v>
      </c>
      <c r="U190" s="8">
        <f>Table32356789101112132343210111213610[[#This Row],[muti_racial]]/Table32356789101112132343210111213610[[#This Row],[total]]</f>
        <v>7.3394495412844041E-2</v>
      </c>
      <c r="V190" s="1">
        <v>1</v>
      </c>
      <c r="W190" s="8">
        <f>Table32356789101112132343210111213610[[#This Row],[international]]/Table32356789101112132343210111213610[[#This Row],[total]]</f>
        <v>9.1743119266055051E-3</v>
      </c>
      <c r="X1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0.21100917431192662</v>
      </c>
      <c r="Y1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0.1743119266055046</v>
      </c>
    </row>
    <row r="191" spans="1:25" ht="20" customHeight="1">
      <c r="A191" s="12">
        <v>138354</v>
      </c>
      <c r="B191" s="12" t="s">
        <v>406</v>
      </c>
      <c r="C191" s="12">
        <v>107</v>
      </c>
      <c r="D191" s="12">
        <v>91</v>
      </c>
      <c r="E191" s="14">
        <f>Table32356789101112132343210111213610[[#This Row],[men]]/Table32356789101112132343210111213610[[#This Row],[total]]</f>
        <v>0.85046728971962615</v>
      </c>
      <c r="F191" s="12">
        <v>16</v>
      </c>
      <c r="G191" s="14">
        <f>Table32356789101112132343210111213610[[#This Row],[women]]/Table32356789101112132343210111213610[[#This Row],[total]]</f>
        <v>0.14953271028037382</v>
      </c>
      <c r="H191" s="12">
        <v>0</v>
      </c>
      <c r="I191" s="14">
        <f>Table32356789101112132343210111213610[[#This Row],[alaskan_or_native]]/Table32356789101112132343210111213610[[#This Row],[total]]</f>
        <v>0</v>
      </c>
      <c r="J191" s="12">
        <v>9</v>
      </c>
      <c r="K191" s="14">
        <f>Table32356789101112132343210111213610[[#This Row],[asian_american]]/Table32356789101112132343210111213610[[#This Row],[total]]</f>
        <v>8.4112149532710276E-2</v>
      </c>
      <c r="L191" s="12">
        <v>2</v>
      </c>
      <c r="M191" s="14">
        <f>Table32356789101112132343210111213610[[#This Row],[african_amercian]]/Table32356789101112132343210111213610[[#This Row],[total]]</f>
        <v>1.8691588785046728E-2</v>
      </c>
      <c r="N191" s="12">
        <v>3</v>
      </c>
      <c r="O191" s="14">
        <f>Table32356789101112132343210111213610[[#This Row],[hispanic_american]]/Table32356789101112132343210111213610[[#This Row],[total]]</f>
        <v>2.8037383177570093E-2</v>
      </c>
      <c r="P191" s="12">
        <v>1</v>
      </c>
      <c r="Q191" s="14">
        <f>Table32356789101112132343210111213610[[#This Row],[hawaiian_or_islander]]/Table32356789101112132343210111213610[[#This Row],[total]]</f>
        <v>9.3457943925233638E-3</v>
      </c>
      <c r="R191" s="12">
        <v>80</v>
      </c>
      <c r="S191" s="14">
        <f>Table32356789101112132343210111213610[[#This Row],[white]]/Table32356789101112132343210111213610[[#This Row],[total]]</f>
        <v>0.74766355140186913</v>
      </c>
      <c r="T191" s="12">
        <v>10</v>
      </c>
      <c r="U191" s="14">
        <f>Table32356789101112132343210111213610[[#This Row],[muti_racial]]/Table32356789101112132343210111213610[[#This Row],[total]]</f>
        <v>9.3457943925233641E-2</v>
      </c>
      <c r="V191" s="12">
        <v>1</v>
      </c>
      <c r="W191" s="14">
        <f>Table32356789101112132343210111213610[[#This Row],[international]]/Table32356789101112132343210111213610[[#This Row],[total]]</f>
        <v>9.3457943925233638E-3</v>
      </c>
      <c r="X1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0.23364485981308411</v>
      </c>
      <c r="Y1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0.14953271028037382</v>
      </c>
    </row>
    <row r="192" spans="1:25" ht="20" customHeight="1">
      <c r="A192" s="1">
        <v>190594</v>
      </c>
      <c r="B192" s="1" t="s">
        <v>494</v>
      </c>
      <c r="C192" s="1">
        <v>106</v>
      </c>
      <c r="D192" s="1">
        <v>89</v>
      </c>
      <c r="E192" s="8">
        <f>Table32356789101112132343210111213610[[#This Row],[men]]/Table32356789101112132343210111213610[[#This Row],[total]]</f>
        <v>0.839622641509434</v>
      </c>
      <c r="F192" s="1">
        <v>17</v>
      </c>
      <c r="G192" s="8">
        <f>Table32356789101112132343210111213610[[#This Row],[women]]/Table32356789101112132343210111213610[[#This Row],[total]]</f>
        <v>0.16037735849056603</v>
      </c>
      <c r="H192" s="1">
        <v>0</v>
      </c>
      <c r="I192" s="8">
        <f>Table32356789101112132343210111213610[[#This Row],[alaskan_or_native]]/Table32356789101112132343210111213610[[#This Row],[total]]</f>
        <v>0</v>
      </c>
      <c r="J192" s="1">
        <v>45</v>
      </c>
      <c r="K192" s="8">
        <f>Table32356789101112132343210111213610[[#This Row],[asian_american]]/Table32356789101112132343210111213610[[#This Row],[total]]</f>
        <v>0.42452830188679247</v>
      </c>
      <c r="L192" s="1">
        <v>10</v>
      </c>
      <c r="M192" s="8">
        <f>Table32356789101112132343210111213610[[#This Row],[african_amercian]]/Table32356789101112132343210111213610[[#This Row],[total]]</f>
        <v>9.4339622641509441E-2</v>
      </c>
      <c r="N192" s="1">
        <v>18</v>
      </c>
      <c r="O192" s="8">
        <f>Table32356789101112132343210111213610[[#This Row],[hispanic_american]]/Table32356789101112132343210111213610[[#This Row],[total]]</f>
        <v>0.16981132075471697</v>
      </c>
      <c r="P192" s="1">
        <v>0</v>
      </c>
      <c r="Q192" s="8">
        <f>Table32356789101112132343210111213610[[#This Row],[hawaiian_or_islander]]/Table32356789101112132343210111213610[[#This Row],[total]]</f>
        <v>0</v>
      </c>
      <c r="R192" s="1">
        <v>28</v>
      </c>
      <c r="S192" s="8">
        <f>Table32356789101112132343210111213610[[#This Row],[white]]/Table32356789101112132343210111213610[[#This Row],[total]]</f>
        <v>0.26415094339622641</v>
      </c>
      <c r="T192" s="1">
        <v>1</v>
      </c>
      <c r="U192" s="8">
        <f>Table32356789101112132343210111213610[[#This Row],[muti_racial]]/Table32356789101112132343210111213610[[#This Row],[total]]</f>
        <v>9.433962264150943E-3</v>
      </c>
      <c r="V192" s="1">
        <v>4</v>
      </c>
      <c r="W192" s="8">
        <f>Table32356789101112132343210111213610[[#This Row],[international]]/Table32356789101112132343210111213610[[#This Row],[total]]</f>
        <v>3.7735849056603772E-2</v>
      </c>
      <c r="X1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0.69811320754716977</v>
      </c>
      <c r="Y1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0.27358490566037735</v>
      </c>
    </row>
    <row r="193" spans="1:25" ht="20" customHeight="1">
      <c r="A193" s="12">
        <v>129020</v>
      </c>
      <c r="B193" s="12" t="s">
        <v>107</v>
      </c>
      <c r="C193" s="12">
        <v>105</v>
      </c>
      <c r="D193" s="12">
        <v>80</v>
      </c>
      <c r="E193" s="14">
        <f>Table32356789101112132343210111213610[[#This Row],[men]]/Table32356789101112132343210111213610[[#This Row],[total]]</f>
        <v>0.76190476190476186</v>
      </c>
      <c r="F193" s="12">
        <v>25</v>
      </c>
      <c r="G193" s="14">
        <f>Table32356789101112132343210111213610[[#This Row],[women]]/Table32356789101112132343210111213610[[#This Row],[total]]</f>
        <v>0.23809523809523808</v>
      </c>
      <c r="H193" s="12">
        <v>0</v>
      </c>
      <c r="I193" s="14">
        <f>Table32356789101112132343210111213610[[#This Row],[alaskan_or_native]]/Table32356789101112132343210111213610[[#This Row],[total]]</f>
        <v>0</v>
      </c>
      <c r="J193" s="12">
        <v>25</v>
      </c>
      <c r="K193" s="14">
        <f>Table32356789101112132343210111213610[[#This Row],[asian_american]]/Table32356789101112132343210111213610[[#This Row],[total]]</f>
        <v>0.23809523809523808</v>
      </c>
      <c r="L193" s="12">
        <v>4</v>
      </c>
      <c r="M193" s="14">
        <f>Table32356789101112132343210111213610[[#This Row],[african_amercian]]/Table32356789101112132343210111213610[[#This Row],[total]]</f>
        <v>3.8095238095238099E-2</v>
      </c>
      <c r="N193" s="12">
        <v>7</v>
      </c>
      <c r="O193" s="14">
        <f>Table32356789101112132343210111213610[[#This Row],[hispanic_american]]/Table32356789101112132343210111213610[[#This Row],[total]]</f>
        <v>6.6666666666666666E-2</v>
      </c>
      <c r="P193" s="12">
        <v>0</v>
      </c>
      <c r="Q193" s="14">
        <f>Table32356789101112132343210111213610[[#This Row],[hawaiian_or_islander]]/Table32356789101112132343210111213610[[#This Row],[total]]</f>
        <v>0</v>
      </c>
      <c r="R193" s="12">
        <v>48</v>
      </c>
      <c r="S193" s="14">
        <f>Table32356789101112132343210111213610[[#This Row],[white]]/Table32356789101112132343210111213610[[#This Row],[total]]</f>
        <v>0.45714285714285713</v>
      </c>
      <c r="T193" s="12">
        <v>3</v>
      </c>
      <c r="U193" s="14">
        <f>Table32356789101112132343210111213610[[#This Row],[muti_racial]]/Table32356789101112132343210111213610[[#This Row],[total]]</f>
        <v>2.8571428571428571E-2</v>
      </c>
      <c r="V193" s="12">
        <v>13</v>
      </c>
      <c r="W193" s="14">
        <f>Table32356789101112132343210111213610[[#This Row],[international]]/Table32356789101112132343210111213610[[#This Row],[total]]</f>
        <v>0.12380952380952381</v>
      </c>
      <c r="X1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0.37142857142857144</v>
      </c>
      <c r="Y1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</row>
    <row r="194" spans="1:25" ht="20" customHeight="1">
      <c r="A194" s="1">
        <v>206604</v>
      </c>
      <c r="B194" s="1" t="s">
        <v>223</v>
      </c>
      <c r="C194" s="1">
        <v>105</v>
      </c>
      <c r="D194" s="1">
        <v>90</v>
      </c>
      <c r="E194" s="8">
        <f>Table32356789101112132343210111213610[[#This Row],[men]]/Table32356789101112132343210111213610[[#This Row],[total]]</f>
        <v>0.8571428571428571</v>
      </c>
      <c r="F194" s="1">
        <v>15</v>
      </c>
      <c r="G194" s="8">
        <f>Table32356789101112132343210111213610[[#This Row],[women]]/Table32356789101112132343210111213610[[#This Row],[total]]</f>
        <v>0.14285714285714285</v>
      </c>
      <c r="H194" s="1">
        <v>0</v>
      </c>
      <c r="I194" s="8">
        <f>Table32356789101112132343210111213610[[#This Row],[alaskan_or_native]]/Table32356789101112132343210111213610[[#This Row],[total]]</f>
        <v>0</v>
      </c>
      <c r="J194" s="1">
        <v>4</v>
      </c>
      <c r="K194" s="8">
        <f>Table32356789101112132343210111213610[[#This Row],[asian_american]]/Table32356789101112132343210111213610[[#This Row],[total]]</f>
        <v>3.8095238095238099E-2</v>
      </c>
      <c r="L194" s="1">
        <v>5</v>
      </c>
      <c r="M194" s="8">
        <f>Table32356789101112132343210111213610[[#This Row],[african_amercian]]/Table32356789101112132343210111213610[[#This Row],[total]]</f>
        <v>4.7619047619047616E-2</v>
      </c>
      <c r="N194" s="1">
        <v>4</v>
      </c>
      <c r="O194" s="8">
        <f>Table32356789101112132343210111213610[[#This Row],[hispanic_american]]/Table32356789101112132343210111213610[[#This Row],[total]]</f>
        <v>3.8095238095238099E-2</v>
      </c>
      <c r="P194" s="1">
        <v>0</v>
      </c>
      <c r="Q194" s="8">
        <f>Table32356789101112132343210111213610[[#This Row],[hawaiian_or_islander]]/Table32356789101112132343210111213610[[#This Row],[total]]</f>
        <v>0</v>
      </c>
      <c r="R194" s="1">
        <v>81</v>
      </c>
      <c r="S194" s="8">
        <f>Table32356789101112132343210111213610[[#This Row],[white]]/Table32356789101112132343210111213610[[#This Row],[total]]</f>
        <v>0.77142857142857146</v>
      </c>
      <c r="T194" s="1">
        <v>5</v>
      </c>
      <c r="U194" s="8">
        <f>Table32356789101112132343210111213610[[#This Row],[muti_racial]]/Table32356789101112132343210111213610[[#This Row],[total]]</f>
        <v>4.7619047619047616E-2</v>
      </c>
      <c r="V194" s="1">
        <v>6</v>
      </c>
      <c r="W194" s="8">
        <f>Table32356789101112132343210111213610[[#This Row],[international]]/Table32356789101112132343210111213610[[#This Row],[total]]</f>
        <v>5.7142857142857141E-2</v>
      </c>
      <c r="X1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0.17142857142857143</v>
      </c>
      <c r="Y1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</row>
    <row r="195" spans="1:25" ht="20" customHeight="1">
      <c r="A195" s="12">
        <v>153658</v>
      </c>
      <c r="B195" s="12" t="s">
        <v>149</v>
      </c>
      <c r="C195" s="12">
        <v>103</v>
      </c>
      <c r="D195" s="12">
        <v>86</v>
      </c>
      <c r="E195" s="14">
        <f>Table32356789101112132343210111213610[[#This Row],[men]]/Table32356789101112132343210111213610[[#This Row],[total]]</f>
        <v>0.83495145631067957</v>
      </c>
      <c r="F195" s="12">
        <v>17</v>
      </c>
      <c r="G195" s="14">
        <f>Table32356789101112132343210111213610[[#This Row],[women]]/Table32356789101112132343210111213610[[#This Row],[total]]</f>
        <v>0.1650485436893204</v>
      </c>
      <c r="H195" s="12">
        <v>1</v>
      </c>
      <c r="I195" s="14">
        <f>Table32356789101112132343210111213610[[#This Row],[alaskan_or_native]]/Table32356789101112132343210111213610[[#This Row],[total]]</f>
        <v>9.7087378640776691E-3</v>
      </c>
      <c r="J195" s="12">
        <v>8</v>
      </c>
      <c r="K195" s="14">
        <f>Table32356789101112132343210111213610[[#This Row],[asian_american]]/Table32356789101112132343210111213610[[#This Row],[total]]</f>
        <v>7.7669902912621352E-2</v>
      </c>
      <c r="L195" s="12">
        <v>4</v>
      </c>
      <c r="M195" s="14">
        <f>Table32356789101112132343210111213610[[#This Row],[african_amercian]]/Table32356789101112132343210111213610[[#This Row],[total]]</f>
        <v>3.8834951456310676E-2</v>
      </c>
      <c r="N195" s="12">
        <v>3</v>
      </c>
      <c r="O195" s="14">
        <f>Table32356789101112132343210111213610[[#This Row],[hispanic_american]]/Table32356789101112132343210111213610[[#This Row],[total]]</f>
        <v>2.9126213592233011E-2</v>
      </c>
      <c r="P195" s="12">
        <v>1</v>
      </c>
      <c r="Q195" s="14">
        <f>Table32356789101112132343210111213610[[#This Row],[hawaiian_or_islander]]/Table32356789101112132343210111213610[[#This Row],[total]]</f>
        <v>9.7087378640776691E-3</v>
      </c>
      <c r="R195" s="12">
        <v>56</v>
      </c>
      <c r="S195" s="14">
        <f>Table32356789101112132343210111213610[[#This Row],[white]]/Table32356789101112132343210111213610[[#This Row],[total]]</f>
        <v>0.5436893203883495</v>
      </c>
      <c r="T195" s="12">
        <v>2</v>
      </c>
      <c r="U195" s="14">
        <f>Table32356789101112132343210111213610[[#This Row],[muti_racial]]/Table32356789101112132343210111213610[[#This Row],[total]]</f>
        <v>1.9417475728155338E-2</v>
      </c>
      <c r="V195" s="12">
        <v>26</v>
      </c>
      <c r="W195" s="14">
        <f>Table32356789101112132343210111213610[[#This Row],[international]]/Table32356789101112132343210111213610[[#This Row],[total]]</f>
        <v>0.25242718446601942</v>
      </c>
      <c r="X1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0.18446601941747573</v>
      </c>
      <c r="Y1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0.10679611650485436</v>
      </c>
    </row>
    <row r="196" spans="1:25" ht="20" customHeight="1">
      <c r="A196" s="1">
        <v>185590</v>
      </c>
      <c r="B196" s="1" t="s">
        <v>979</v>
      </c>
      <c r="C196" s="1">
        <v>103</v>
      </c>
      <c r="D196" s="1">
        <v>91</v>
      </c>
      <c r="E196" s="8">
        <f>Table32356789101112132343210111213610[[#This Row],[men]]/Table32356789101112132343210111213610[[#This Row],[total]]</f>
        <v>0.88349514563106801</v>
      </c>
      <c r="F196" s="1">
        <v>12</v>
      </c>
      <c r="G196" s="8">
        <f>Table32356789101112132343210111213610[[#This Row],[women]]/Table32356789101112132343210111213610[[#This Row],[total]]</f>
        <v>0.11650485436893204</v>
      </c>
      <c r="H196" s="1">
        <v>0</v>
      </c>
      <c r="I196" s="8">
        <f>Table32356789101112132343210111213610[[#This Row],[alaskan_or_native]]/Table32356789101112132343210111213610[[#This Row],[total]]</f>
        <v>0</v>
      </c>
      <c r="J196" s="1">
        <v>15</v>
      </c>
      <c r="K196" s="8">
        <f>Table32356789101112132343210111213610[[#This Row],[asian_american]]/Table32356789101112132343210111213610[[#This Row],[total]]</f>
        <v>0.14563106796116504</v>
      </c>
      <c r="L196" s="1">
        <v>10</v>
      </c>
      <c r="M196" s="8">
        <f>Table32356789101112132343210111213610[[#This Row],[african_amercian]]/Table32356789101112132343210111213610[[#This Row],[total]]</f>
        <v>9.7087378640776698E-2</v>
      </c>
      <c r="N196" s="1">
        <v>17</v>
      </c>
      <c r="O196" s="8">
        <f>Table32356789101112132343210111213610[[#This Row],[hispanic_american]]/Table32356789101112132343210111213610[[#This Row],[total]]</f>
        <v>0.1650485436893204</v>
      </c>
      <c r="P196" s="1">
        <v>0</v>
      </c>
      <c r="Q196" s="8">
        <f>Table32356789101112132343210111213610[[#This Row],[hawaiian_or_islander]]/Table32356789101112132343210111213610[[#This Row],[total]]</f>
        <v>0</v>
      </c>
      <c r="R196" s="1">
        <v>47</v>
      </c>
      <c r="S196" s="8">
        <f>Table32356789101112132343210111213610[[#This Row],[white]]/Table32356789101112132343210111213610[[#This Row],[total]]</f>
        <v>0.4563106796116505</v>
      </c>
      <c r="T196" s="1">
        <v>2</v>
      </c>
      <c r="U196" s="8">
        <f>Table32356789101112132343210111213610[[#This Row],[muti_racial]]/Table32356789101112132343210111213610[[#This Row],[total]]</f>
        <v>1.9417475728155338E-2</v>
      </c>
      <c r="V196" s="1">
        <v>4</v>
      </c>
      <c r="W196" s="8">
        <f>Table32356789101112132343210111213610[[#This Row],[international]]/Table32356789101112132343210111213610[[#This Row],[total]]</f>
        <v>3.8834951456310676E-2</v>
      </c>
      <c r="X1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0.42718446601941745</v>
      </c>
      <c r="Y1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0.28155339805825241</v>
      </c>
    </row>
    <row r="197" spans="1:25" ht="20" customHeight="1">
      <c r="A197" s="12">
        <v>198464</v>
      </c>
      <c r="B197" s="12" t="s">
        <v>206</v>
      </c>
      <c r="C197" s="12">
        <v>101</v>
      </c>
      <c r="D197" s="12">
        <v>89</v>
      </c>
      <c r="E197" s="14">
        <f>Table32356789101112132343210111213610[[#This Row],[men]]/Table32356789101112132343210111213610[[#This Row],[total]]</f>
        <v>0.88118811881188119</v>
      </c>
      <c r="F197" s="12">
        <v>12</v>
      </c>
      <c r="G197" s="14">
        <f>Table32356789101112132343210111213610[[#This Row],[women]]/Table32356789101112132343210111213610[[#This Row],[total]]</f>
        <v>0.11881188118811881</v>
      </c>
      <c r="H197" s="12">
        <v>1</v>
      </c>
      <c r="I197" s="14">
        <f>Table32356789101112132343210111213610[[#This Row],[alaskan_or_native]]/Table32356789101112132343210111213610[[#This Row],[total]]</f>
        <v>9.9009900990099011E-3</v>
      </c>
      <c r="J197" s="12">
        <v>12</v>
      </c>
      <c r="K197" s="14">
        <f>Table32356789101112132343210111213610[[#This Row],[asian_american]]/Table32356789101112132343210111213610[[#This Row],[total]]</f>
        <v>0.11881188118811881</v>
      </c>
      <c r="L197" s="12">
        <v>14</v>
      </c>
      <c r="M197" s="14">
        <f>Table32356789101112132343210111213610[[#This Row],[african_amercian]]/Table32356789101112132343210111213610[[#This Row],[total]]</f>
        <v>0.13861386138613863</v>
      </c>
      <c r="N197" s="12">
        <v>10</v>
      </c>
      <c r="O197" s="14">
        <f>Table32356789101112132343210111213610[[#This Row],[hispanic_american]]/Table32356789101112132343210111213610[[#This Row],[total]]</f>
        <v>9.9009900990099015E-2</v>
      </c>
      <c r="P197" s="12">
        <v>0</v>
      </c>
      <c r="Q197" s="14">
        <f>Table32356789101112132343210111213610[[#This Row],[hawaiian_or_islander]]/Table32356789101112132343210111213610[[#This Row],[total]]</f>
        <v>0</v>
      </c>
      <c r="R197" s="12">
        <v>58</v>
      </c>
      <c r="S197" s="14">
        <f>Table32356789101112132343210111213610[[#This Row],[white]]/Table32356789101112132343210111213610[[#This Row],[total]]</f>
        <v>0.57425742574257421</v>
      </c>
      <c r="T197" s="12">
        <v>3</v>
      </c>
      <c r="U197" s="14">
        <f>Table32356789101112132343210111213610[[#This Row],[muti_racial]]/Table32356789101112132343210111213610[[#This Row],[total]]</f>
        <v>2.9702970297029702E-2</v>
      </c>
      <c r="V197" s="12">
        <v>1</v>
      </c>
      <c r="W197" s="14">
        <f>Table32356789101112132343210111213610[[#This Row],[international]]/Table32356789101112132343210111213610[[#This Row],[total]]</f>
        <v>9.9009900990099011E-3</v>
      </c>
      <c r="X1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0.39603960396039606</v>
      </c>
      <c r="Y1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0.27722772277227725</v>
      </c>
    </row>
    <row r="198" spans="1:25" ht="20" customHeight="1">
      <c r="A198" s="1">
        <v>482680</v>
      </c>
      <c r="B198" s="1" t="s">
        <v>1209</v>
      </c>
      <c r="C198" s="1">
        <v>101</v>
      </c>
      <c r="D198" s="1">
        <v>84</v>
      </c>
      <c r="E198" s="8">
        <f>Table32356789101112132343210111213610[[#This Row],[men]]/Table32356789101112132343210111213610[[#This Row],[total]]</f>
        <v>0.83168316831683164</v>
      </c>
      <c r="F198" s="1">
        <v>17</v>
      </c>
      <c r="G198" s="8">
        <f>Table32356789101112132343210111213610[[#This Row],[women]]/Table32356789101112132343210111213610[[#This Row],[total]]</f>
        <v>0.16831683168316833</v>
      </c>
      <c r="H198" s="1">
        <v>0</v>
      </c>
      <c r="I198" s="8">
        <f>Table32356789101112132343210111213610[[#This Row],[alaskan_or_native]]/Table32356789101112132343210111213610[[#This Row],[total]]</f>
        <v>0</v>
      </c>
      <c r="J198" s="1">
        <v>6</v>
      </c>
      <c r="K198" s="8">
        <f>Table32356789101112132343210111213610[[#This Row],[asian_american]]/Table32356789101112132343210111213610[[#This Row],[total]]</f>
        <v>5.9405940594059403E-2</v>
      </c>
      <c r="L198" s="1">
        <v>4</v>
      </c>
      <c r="M198" s="8">
        <f>Table32356789101112132343210111213610[[#This Row],[african_amercian]]/Table32356789101112132343210111213610[[#This Row],[total]]</f>
        <v>3.9603960396039604E-2</v>
      </c>
      <c r="N198" s="1">
        <v>7</v>
      </c>
      <c r="O198" s="8">
        <f>Table32356789101112132343210111213610[[#This Row],[hispanic_american]]/Table32356789101112132343210111213610[[#This Row],[total]]</f>
        <v>6.9306930693069313E-2</v>
      </c>
      <c r="P198" s="1">
        <v>0</v>
      </c>
      <c r="Q198" s="8">
        <f>Table32356789101112132343210111213610[[#This Row],[hawaiian_or_islander]]/Table32356789101112132343210111213610[[#This Row],[total]]</f>
        <v>0</v>
      </c>
      <c r="R198" s="1">
        <v>74</v>
      </c>
      <c r="S198" s="8">
        <f>Table32356789101112132343210111213610[[#This Row],[white]]/Table32356789101112132343210111213610[[#This Row],[total]]</f>
        <v>0.73267326732673266</v>
      </c>
      <c r="T198" s="1">
        <v>2</v>
      </c>
      <c r="U198" s="8">
        <f>Table32356789101112132343210111213610[[#This Row],[muti_racial]]/Table32356789101112132343210111213610[[#This Row],[total]]</f>
        <v>1.9801980198019802E-2</v>
      </c>
      <c r="V198" s="1">
        <v>7</v>
      </c>
      <c r="W198" s="8">
        <f>Table32356789101112132343210111213610[[#This Row],[international]]/Table32356789101112132343210111213610[[#This Row],[total]]</f>
        <v>6.9306930693069313E-2</v>
      </c>
      <c r="X1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0.18811881188118812</v>
      </c>
      <c r="Y1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0.12871287128712872</v>
      </c>
    </row>
    <row r="199" spans="1:25" ht="20" customHeight="1">
      <c r="A199" s="12">
        <v>217819</v>
      </c>
      <c r="B199" s="12" t="s">
        <v>1091</v>
      </c>
      <c r="C199" s="12">
        <v>100</v>
      </c>
      <c r="D199" s="12">
        <v>74</v>
      </c>
      <c r="E199" s="14">
        <f>Table32356789101112132343210111213610[[#This Row],[men]]/Table32356789101112132343210111213610[[#This Row],[total]]</f>
        <v>0.74</v>
      </c>
      <c r="F199" s="12">
        <v>26</v>
      </c>
      <c r="G199" s="14">
        <f>Table32356789101112132343210111213610[[#This Row],[women]]/Table32356789101112132343210111213610[[#This Row],[total]]</f>
        <v>0.26</v>
      </c>
      <c r="H199" s="12">
        <v>0</v>
      </c>
      <c r="I199" s="14">
        <f>Table32356789101112132343210111213610[[#This Row],[alaskan_or_native]]/Table32356789101112132343210111213610[[#This Row],[total]]</f>
        <v>0</v>
      </c>
      <c r="J199" s="12">
        <v>5</v>
      </c>
      <c r="K199" s="14">
        <f>Table32356789101112132343210111213610[[#This Row],[asian_american]]/Table32356789101112132343210111213610[[#This Row],[total]]</f>
        <v>0.05</v>
      </c>
      <c r="L199" s="12">
        <v>9</v>
      </c>
      <c r="M199" s="14">
        <f>Table32356789101112132343210111213610[[#This Row],[african_amercian]]/Table32356789101112132343210111213610[[#This Row],[total]]</f>
        <v>0.09</v>
      </c>
      <c r="N199" s="12">
        <v>7</v>
      </c>
      <c r="O199" s="14">
        <f>Table32356789101112132343210111213610[[#This Row],[hispanic_american]]/Table32356789101112132343210111213610[[#This Row],[total]]</f>
        <v>7.0000000000000007E-2</v>
      </c>
      <c r="P199" s="12">
        <v>0</v>
      </c>
      <c r="Q199" s="14">
        <f>Table32356789101112132343210111213610[[#This Row],[hawaiian_or_islander]]/Table32356789101112132343210111213610[[#This Row],[total]]</f>
        <v>0</v>
      </c>
      <c r="R199" s="12">
        <v>75</v>
      </c>
      <c r="S199" s="14">
        <f>Table32356789101112132343210111213610[[#This Row],[white]]/Table32356789101112132343210111213610[[#This Row],[total]]</f>
        <v>0.75</v>
      </c>
      <c r="T199" s="12">
        <v>1</v>
      </c>
      <c r="U199" s="14">
        <f>Table32356789101112132343210111213610[[#This Row],[muti_racial]]/Table32356789101112132343210111213610[[#This Row],[total]]</f>
        <v>0.01</v>
      </c>
      <c r="V199" s="12">
        <v>0</v>
      </c>
      <c r="W199" s="14">
        <f>Table32356789101112132343210111213610[[#This Row],[international]]/Table32356789101112132343210111213610[[#This Row],[total]]</f>
        <v>0</v>
      </c>
      <c r="X1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</v>
      </c>
      <c r="Y1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</v>
      </c>
    </row>
    <row r="200" spans="1:25" ht="20" customHeight="1">
      <c r="A200" s="1">
        <v>155061</v>
      </c>
      <c r="B200" s="1" t="s">
        <v>483</v>
      </c>
      <c r="C200" s="1">
        <v>99</v>
      </c>
      <c r="D200" s="1">
        <v>83</v>
      </c>
      <c r="E200" s="8">
        <f>Table32356789101112132343210111213610[[#This Row],[men]]/Table32356789101112132343210111213610[[#This Row],[total]]</f>
        <v>0.83838383838383834</v>
      </c>
      <c r="F200" s="1">
        <v>16</v>
      </c>
      <c r="G200" s="8">
        <f>Table32356789101112132343210111213610[[#This Row],[women]]/Table32356789101112132343210111213610[[#This Row],[total]]</f>
        <v>0.16161616161616163</v>
      </c>
      <c r="H200" s="1">
        <v>0</v>
      </c>
      <c r="I200" s="8">
        <f>Table32356789101112132343210111213610[[#This Row],[alaskan_or_native]]/Table32356789101112132343210111213610[[#This Row],[total]]</f>
        <v>0</v>
      </c>
      <c r="J200" s="1">
        <v>5</v>
      </c>
      <c r="K200" s="8">
        <f>Table32356789101112132343210111213610[[#This Row],[asian_american]]/Table32356789101112132343210111213610[[#This Row],[total]]</f>
        <v>5.0505050505050504E-2</v>
      </c>
      <c r="L200" s="1">
        <v>6</v>
      </c>
      <c r="M200" s="8">
        <f>Table32356789101112132343210111213610[[#This Row],[african_amercian]]/Table32356789101112132343210111213610[[#This Row],[total]]</f>
        <v>6.0606060606060608E-2</v>
      </c>
      <c r="N200" s="1">
        <v>6</v>
      </c>
      <c r="O200" s="8">
        <f>Table32356789101112132343210111213610[[#This Row],[hispanic_american]]/Table32356789101112132343210111213610[[#This Row],[total]]</f>
        <v>6.0606060606060608E-2</v>
      </c>
      <c r="P200" s="1">
        <v>1</v>
      </c>
      <c r="Q200" s="8">
        <f>Table32356789101112132343210111213610[[#This Row],[hawaiian_or_islander]]/Table32356789101112132343210111213610[[#This Row],[total]]</f>
        <v>1.0101010101010102E-2</v>
      </c>
      <c r="R200" s="1">
        <v>65</v>
      </c>
      <c r="S200" s="8">
        <f>Table32356789101112132343210111213610[[#This Row],[white]]/Table32356789101112132343210111213610[[#This Row],[total]]</f>
        <v>0.65656565656565657</v>
      </c>
      <c r="T200" s="1">
        <v>2</v>
      </c>
      <c r="U200" s="8">
        <f>Table32356789101112132343210111213610[[#This Row],[muti_racial]]/Table32356789101112132343210111213610[[#This Row],[total]]</f>
        <v>2.0202020202020204E-2</v>
      </c>
      <c r="V200" s="1">
        <v>13</v>
      </c>
      <c r="W200" s="8">
        <f>Table32356789101112132343210111213610[[#This Row],[international]]/Table32356789101112132343210111213610[[#This Row],[total]]</f>
        <v>0.13131313131313133</v>
      </c>
      <c r="X2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0.20202020202020202</v>
      </c>
      <c r="Y2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0.15151515151515152</v>
      </c>
    </row>
    <row r="201" spans="1:25" ht="20" customHeight="1">
      <c r="A201" s="12">
        <v>209551</v>
      </c>
      <c r="B201" s="12" t="s">
        <v>1050</v>
      </c>
      <c r="C201" s="12">
        <v>99</v>
      </c>
      <c r="D201" s="12">
        <v>84</v>
      </c>
      <c r="E201" s="14">
        <f>Table32356789101112132343210111213610[[#This Row],[men]]/Table32356789101112132343210111213610[[#This Row],[total]]</f>
        <v>0.84848484848484851</v>
      </c>
      <c r="F201" s="12">
        <v>15</v>
      </c>
      <c r="G201" s="14">
        <f>Table32356789101112132343210111213610[[#This Row],[women]]/Table32356789101112132343210111213610[[#This Row],[total]]</f>
        <v>0.15151515151515152</v>
      </c>
      <c r="H201" s="12">
        <v>0</v>
      </c>
      <c r="I201" s="14">
        <f>Table32356789101112132343210111213610[[#This Row],[alaskan_or_native]]/Table32356789101112132343210111213610[[#This Row],[total]]</f>
        <v>0</v>
      </c>
      <c r="J201" s="12">
        <v>11</v>
      </c>
      <c r="K201" s="14">
        <f>Table32356789101112132343210111213610[[#This Row],[asian_american]]/Table32356789101112132343210111213610[[#This Row],[total]]</f>
        <v>0.1111111111111111</v>
      </c>
      <c r="L201" s="12">
        <v>1</v>
      </c>
      <c r="M201" s="14">
        <f>Table32356789101112132343210111213610[[#This Row],[african_amercian]]/Table32356789101112132343210111213610[[#This Row],[total]]</f>
        <v>1.0101010101010102E-2</v>
      </c>
      <c r="N201" s="12">
        <v>5</v>
      </c>
      <c r="O201" s="14">
        <f>Table32356789101112132343210111213610[[#This Row],[hispanic_american]]/Table32356789101112132343210111213610[[#This Row],[total]]</f>
        <v>5.0505050505050504E-2</v>
      </c>
      <c r="P201" s="12">
        <v>0</v>
      </c>
      <c r="Q201" s="14">
        <f>Table32356789101112132343210111213610[[#This Row],[hawaiian_or_islander]]/Table32356789101112132343210111213610[[#This Row],[total]]</f>
        <v>0</v>
      </c>
      <c r="R201" s="12">
        <v>57</v>
      </c>
      <c r="S201" s="14">
        <f>Table32356789101112132343210111213610[[#This Row],[white]]/Table32356789101112132343210111213610[[#This Row],[total]]</f>
        <v>0.5757575757575758</v>
      </c>
      <c r="T201" s="12">
        <v>2</v>
      </c>
      <c r="U201" s="14">
        <f>Table32356789101112132343210111213610[[#This Row],[muti_racial]]/Table32356789101112132343210111213610[[#This Row],[total]]</f>
        <v>2.0202020202020204E-2</v>
      </c>
      <c r="V201" s="12">
        <v>20</v>
      </c>
      <c r="W201" s="14">
        <f>Table32356789101112132343210111213610[[#This Row],[international]]/Table32356789101112132343210111213610[[#This Row],[total]]</f>
        <v>0.20202020202020202</v>
      </c>
      <c r="X2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0.19191919191919191</v>
      </c>
      <c r="Y2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8.0808080808080815E-2</v>
      </c>
    </row>
    <row r="202" spans="1:25" ht="20" customHeight="1">
      <c r="A202" s="1">
        <v>133702</v>
      </c>
      <c r="B202" s="1" t="s">
        <v>1229</v>
      </c>
      <c r="C202" s="1">
        <v>98</v>
      </c>
      <c r="D202" s="1">
        <v>76</v>
      </c>
      <c r="E202" s="8">
        <f>Table32356789101112132343210111213610[[#This Row],[men]]/Table32356789101112132343210111213610[[#This Row],[total]]</f>
        <v>0.77551020408163263</v>
      </c>
      <c r="F202" s="1">
        <v>22</v>
      </c>
      <c r="G202" s="8">
        <f>Table32356789101112132343210111213610[[#This Row],[women]]/Table32356789101112132343210111213610[[#This Row],[total]]</f>
        <v>0.22448979591836735</v>
      </c>
      <c r="H202" s="1">
        <v>0</v>
      </c>
      <c r="I202" s="8">
        <f>Table32356789101112132343210111213610[[#This Row],[alaskan_or_native]]/Table32356789101112132343210111213610[[#This Row],[total]]</f>
        <v>0</v>
      </c>
      <c r="J202" s="1">
        <v>10</v>
      </c>
      <c r="K202" s="8">
        <f>Table32356789101112132343210111213610[[#This Row],[asian_american]]/Table32356789101112132343210111213610[[#This Row],[total]]</f>
        <v>0.10204081632653061</v>
      </c>
      <c r="L202" s="1">
        <v>12</v>
      </c>
      <c r="M202" s="8">
        <f>Table32356789101112132343210111213610[[#This Row],[african_amercian]]/Table32356789101112132343210111213610[[#This Row],[total]]</f>
        <v>0.12244897959183673</v>
      </c>
      <c r="N202" s="1">
        <v>5</v>
      </c>
      <c r="O202" s="8">
        <f>Table32356789101112132343210111213610[[#This Row],[hispanic_american]]/Table32356789101112132343210111213610[[#This Row],[total]]</f>
        <v>5.1020408163265307E-2</v>
      </c>
      <c r="P202" s="1">
        <v>0</v>
      </c>
      <c r="Q202" s="8">
        <f>Table32356789101112132343210111213610[[#This Row],[hawaiian_or_islander]]/Table32356789101112132343210111213610[[#This Row],[total]]</f>
        <v>0</v>
      </c>
      <c r="R202" s="1">
        <v>62</v>
      </c>
      <c r="S202" s="8">
        <f>Table32356789101112132343210111213610[[#This Row],[white]]/Table32356789101112132343210111213610[[#This Row],[total]]</f>
        <v>0.63265306122448983</v>
      </c>
      <c r="T202" s="1">
        <v>0</v>
      </c>
      <c r="U202" s="8">
        <f>Table32356789101112132343210111213610[[#This Row],[muti_racial]]/Table32356789101112132343210111213610[[#This Row],[total]]</f>
        <v>0</v>
      </c>
      <c r="V202" s="1">
        <v>1</v>
      </c>
      <c r="W202" s="8">
        <f>Table32356789101112132343210111213610[[#This Row],[international]]/Table32356789101112132343210111213610[[#This Row],[total]]</f>
        <v>1.020408163265306E-2</v>
      </c>
      <c r="X2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0.27551020408163263</v>
      </c>
      <c r="Y2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0.17346938775510204</v>
      </c>
    </row>
    <row r="203" spans="1:25" ht="20" customHeight="1">
      <c r="A203" s="12">
        <v>135717</v>
      </c>
      <c r="B203" s="12" t="s">
        <v>851</v>
      </c>
      <c r="C203" s="12">
        <v>98</v>
      </c>
      <c r="D203" s="12">
        <v>87</v>
      </c>
      <c r="E203" s="14">
        <f>Table32356789101112132343210111213610[[#This Row],[men]]/Table32356789101112132343210111213610[[#This Row],[total]]</f>
        <v>0.88775510204081631</v>
      </c>
      <c r="F203" s="12">
        <v>11</v>
      </c>
      <c r="G203" s="14">
        <f>Table32356789101112132343210111213610[[#This Row],[women]]/Table32356789101112132343210111213610[[#This Row],[total]]</f>
        <v>0.11224489795918367</v>
      </c>
      <c r="H203" s="12">
        <v>0</v>
      </c>
      <c r="I203" s="14">
        <f>Table32356789101112132343210111213610[[#This Row],[alaskan_or_native]]/Table32356789101112132343210111213610[[#This Row],[total]]</f>
        <v>0</v>
      </c>
      <c r="J203" s="12">
        <v>0</v>
      </c>
      <c r="K203" s="14">
        <f>Table32356789101112132343210111213610[[#This Row],[asian_american]]/Table32356789101112132343210111213610[[#This Row],[total]]</f>
        <v>0</v>
      </c>
      <c r="L203" s="12">
        <v>20</v>
      </c>
      <c r="M203" s="14">
        <f>Table32356789101112132343210111213610[[#This Row],[african_amercian]]/Table32356789101112132343210111213610[[#This Row],[total]]</f>
        <v>0.20408163265306123</v>
      </c>
      <c r="N203" s="12">
        <v>59</v>
      </c>
      <c r="O203" s="14">
        <f>Table32356789101112132343210111213610[[#This Row],[hispanic_american]]/Table32356789101112132343210111213610[[#This Row],[total]]</f>
        <v>0.60204081632653061</v>
      </c>
      <c r="P203" s="12">
        <v>0</v>
      </c>
      <c r="Q203" s="14">
        <f>Table32356789101112132343210111213610[[#This Row],[hawaiian_or_islander]]/Table32356789101112132343210111213610[[#This Row],[total]]</f>
        <v>0</v>
      </c>
      <c r="R203" s="12">
        <v>11</v>
      </c>
      <c r="S203" s="14">
        <f>Table32356789101112132343210111213610[[#This Row],[white]]/Table32356789101112132343210111213610[[#This Row],[total]]</f>
        <v>0.11224489795918367</v>
      </c>
      <c r="T203" s="12">
        <v>0</v>
      </c>
      <c r="U203" s="14">
        <f>Table32356789101112132343210111213610[[#This Row],[muti_racial]]/Table32356789101112132343210111213610[[#This Row],[total]]</f>
        <v>0</v>
      </c>
      <c r="V203" s="12">
        <v>7</v>
      </c>
      <c r="W203" s="14">
        <f>Table32356789101112132343210111213610[[#This Row],[international]]/Table32356789101112132343210111213610[[#This Row],[total]]</f>
        <v>7.1428571428571425E-2</v>
      </c>
      <c r="X2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0.80612244897959184</v>
      </c>
      <c r="Y2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0.80612244897959184</v>
      </c>
    </row>
    <row r="204" spans="1:25" ht="20" customHeight="1">
      <c r="A204" s="1">
        <v>160658</v>
      </c>
      <c r="B204" s="1" t="s">
        <v>161</v>
      </c>
      <c r="C204" s="1">
        <v>97</v>
      </c>
      <c r="D204" s="1">
        <v>76</v>
      </c>
      <c r="E204" s="8">
        <f>Table32356789101112132343210111213610[[#This Row],[men]]/Table32356789101112132343210111213610[[#This Row],[total]]</f>
        <v>0.78350515463917525</v>
      </c>
      <c r="F204" s="1">
        <v>21</v>
      </c>
      <c r="G204" s="8">
        <f>Table32356789101112132343210111213610[[#This Row],[women]]/Table32356789101112132343210111213610[[#This Row],[total]]</f>
        <v>0.21649484536082475</v>
      </c>
      <c r="H204" s="1">
        <v>0</v>
      </c>
      <c r="I204" s="8">
        <f>Table32356789101112132343210111213610[[#This Row],[alaskan_or_native]]/Table32356789101112132343210111213610[[#This Row],[total]]</f>
        <v>0</v>
      </c>
      <c r="J204" s="1">
        <v>7</v>
      </c>
      <c r="K204" s="8">
        <f>Table32356789101112132343210111213610[[#This Row],[asian_american]]/Table32356789101112132343210111213610[[#This Row],[total]]</f>
        <v>7.2164948453608241E-2</v>
      </c>
      <c r="L204" s="1">
        <v>19</v>
      </c>
      <c r="M204" s="8">
        <f>Table32356789101112132343210111213610[[#This Row],[african_amercian]]/Table32356789101112132343210111213610[[#This Row],[total]]</f>
        <v>0.19587628865979381</v>
      </c>
      <c r="N204" s="1">
        <v>1</v>
      </c>
      <c r="O204" s="8">
        <f>Table32356789101112132343210111213610[[#This Row],[hispanic_american]]/Table32356789101112132343210111213610[[#This Row],[total]]</f>
        <v>1.0309278350515464E-2</v>
      </c>
      <c r="P204" s="1">
        <v>0</v>
      </c>
      <c r="Q204" s="8">
        <f>Table32356789101112132343210111213610[[#This Row],[hawaiian_or_islander]]/Table32356789101112132343210111213610[[#This Row],[total]]</f>
        <v>0</v>
      </c>
      <c r="R204" s="1">
        <v>64</v>
      </c>
      <c r="S204" s="8">
        <f>Table32356789101112132343210111213610[[#This Row],[white]]/Table32356789101112132343210111213610[[#This Row],[total]]</f>
        <v>0.65979381443298968</v>
      </c>
      <c r="T204" s="1">
        <v>1</v>
      </c>
      <c r="U204" s="8">
        <f>Table32356789101112132343210111213610[[#This Row],[muti_racial]]/Table32356789101112132343210111213610[[#This Row],[total]]</f>
        <v>1.0309278350515464E-2</v>
      </c>
      <c r="V204" s="1">
        <v>2</v>
      </c>
      <c r="W204" s="8">
        <f>Table32356789101112132343210111213610[[#This Row],[international]]/Table32356789101112132343210111213610[[#This Row],[total]]</f>
        <v>2.0618556701030927E-2</v>
      </c>
      <c r="X2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0.28865979381443296</v>
      </c>
      <c r="Y2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0.21649484536082475</v>
      </c>
    </row>
    <row r="205" spans="1:25" ht="20" customHeight="1">
      <c r="A205" s="12">
        <v>192819</v>
      </c>
      <c r="B205" s="12" t="s">
        <v>508</v>
      </c>
      <c r="C205" s="12">
        <v>96</v>
      </c>
      <c r="D205" s="12">
        <v>81</v>
      </c>
      <c r="E205" s="14">
        <f>Table32356789101112132343210111213610[[#This Row],[men]]/Table32356789101112132343210111213610[[#This Row],[total]]</f>
        <v>0.84375</v>
      </c>
      <c r="F205" s="12">
        <v>15</v>
      </c>
      <c r="G205" s="14">
        <f>Table32356789101112132343210111213610[[#This Row],[women]]/Table32356789101112132343210111213610[[#This Row],[total]]</f>
        <v>0.15625</v>
      </c>
      <c r="H205" s="12">
        <v>0</v>
      </c>
      <c r="I205" s="14">
        <f>Table32356789101112132343210111213610[[#This Row],[alaskan_or_native]]/Table32356789101112132343210111213610[[#This Row],[total]]</f>
        <v>0</v>
      </c>
      <c r="J205" s="12">
        <v>3</v>
      </c>
      <c r="K205" s="14">
        <f>Table32356789101112132343210111213610[[#This Row],[asian_american]]/Table32356789101112132343210111213610[[#This Row],[total]]</f>
        <v>3.125E-2</v>
      </c>
      <c r="L205" s="12">
        <v>3</v>
      </c>
      <c r="M205" s="14">
        <f>Table32356789101112132343210111213610[[#This Row],[african_amercian]]/Table32356789101112132343210111213610[[#This Row],[total]]</f>
        <v>3.125E-2</v>
      </c>
      <c r="N205" s="12">
        <v>15</v>
      </c>
      <c r="O205" s="14">
        <f>Table32356789101112132343210111213610[[#This Row],[hispanic_american]]/Table32356789101112132343210111213610[[#This Row],[total]]</f>
        <v>0.15625</v>
      </c>
      <c r="P205" s="12">
        <v>0</v>
      </c>
      <c r="Q205" s="14">
        <f>Table32356789101112132343210111213610[[#This Row],[hawaiian_or_islander]]/Table32356789101112132343210111213610[[#This Row],[total]]</f>
        <v>0</v>
      </c>
      <c r="R205" s="12">
        <v>70</v>
      </c>
      <c r="S205" s="14">
        <f>Table32356789101112132343210111213610[[#This Row],[white]]/Table32356789101112132343210111213610[[#This Row],[total]]</f>
        <v>0.72916666666666663</v>
      </c>
      <c r="T205" s="12">
        <v>3</v>
      </c>
      <c r="U205" s="14">
        <f>Table32356789101112132343210111213610[[#This Row],[muti_racial]]/Table32356789101112132343210111213610[[#This Row],[total]]</f>
        <v>3.125E-2</v>
      </c>
      <c r="V205" s="12">
        <v>2</v>
      </c>
      <c r="W205" s="14">
        <f>Table32356789101112132343210111213610[[#This Row],[international]]/Table32356789101112132343210111213610[[#This Row],[total]]</f>
        <v>2.0833333333333332E-2</v>
      </c>
      <c r="X2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2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0.21875</v>
      </c>
    </row>
    <row r="206" spans="1:25" ht="20" customHeight="1">
      <c r="A206" s="1">
        <v>145725</v>
      </c>
      <c r="B206" s="1" t="s">
        <v>137</v>
      </c>
      <c r="C206" s="1">
        <v>95</v>
      </c>
      <c r="D206" s="1">
        <v>80</v>
      </c>
      <c r="E206" s="8">
        <f>Table32356789101112132343210111213610[[#This Row],[men]]/Table32356789101112132343210111213610[[#This Row],[total]]</f>
        <v>0.84210526315789469</v>
      </c>
      <c r="F206" s="1">
        <v>15</v>
      </c>
      <c r="G206" s="8">
        <f>Table32356789101112132343210111213610[[#This Row],[women]]/Table32356789101112132343210111213610[[#This Row],[total]]</f>
        <v>0.15789473684210525</v>
      </c>
      <c r="H206" s="1">
        <v>1</v>
      </c>
      <c r="I206" s="8">
        <f>Table32356789101112132343210111213610[[#This Row],[alaskan_or_native]]/Table32356789101112132343210111213610[[#This Row],[total]]</f>
        <v>1.0526315789473684E-2</v>
      </c>
      <c r="J206" s="1">
        <v>24</v>
      </c>
      <c r="K206" s="8">
        <f>Table32356789101112132343210111213610[[#This Row],[asian_american]]/Table32356789101112132343210111213610[[#This Row],[total]]</f>
        <v>0.25263157894736843</v>
      </c>
      <c r="L206" s="1">
        <v>6</v>
      </c>
      <c r="M206" s="8">
        <f>Table32356789101112132343210111213610[[#This Row],[african_amercian]]/Table32356789101112132343210111213610[[#This Row],[total]]</f>
        <v>6.3157894736842107E-2</v>
      </c>
      <c r="N206" s="1">
        <v>10</v>
      </c>
      <c r="O206" s="8">
        <f>Table32356789101112132343210111213610[[#This Row],[hispanic_american]]/Table32356789101112132343210111213610[[#This Row],[total]]</f>
        <v>0.10526315789473684</v>
      </c>
      <c r="P206" s="1">
        <v>0</v>
      </c>
      <c r="Q206" s="8">
        <f>Table32356789101112132343210111213610[[#This Row],[hawaiian_or_islander]]/Table32356789101112132343210111213610[[#This Row],[total]]</f>
        <v>0</v>
      </c>
      <c r="R206" s="1">
        <v>29</v>
      </c>
      <c r="S206" s="8">
        <f>Table32356789101112132343210111213610[[#This Row],[white]]/Table32356789101112132343210111213610[[#This Row],[total]]</f>
        <v>0.30526315789473685</v>
      </c>
      <c r="T206" s="1">
        <v>2</v>
      </c>
      <c r="U206" s="8">
        <f>Table32356789101112132343210111213610[[#This Row],[muti_racial]]/Table32356789101112132343210111213610[[#This Row],[total]]</f>
        <v>2.1052631578947368E-2</v>
      </c>
      <c r="V206" s="1">
        <v>20</v>
      </c>
      <c r="W206" s="8">
        <f>Table32356789101112132343210111213610[[#This Row],[international]]/Table32356789101112132343210111213610[[#This Row],[total]]</f>
        <v>0.21052631578947367</v>
      </c>
      <c r="X2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0.45263157894736844</v>
      </c>
      <c r="Y2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207" spans="1:25" ht="20" customHeight="1">
      <c r="A207" s="12">
        <v>155399</v>
      </c>
      <c r="B207" s="12" t="s">
        <v>152</v>
      </c>
      <c r="C207" s="12">
        <v>95</v>
      </c>
      <c r="D207" s="12">
        <v>85</v>
      </c>
      <c r="E207" s="14">
        <f>Table32356789101112132343210111213610[[#This Row],[men]]/Table32356789101112132343210111213610[[#This Row],[total]]</f>
        <v>0.89473684210526316</v>
      </c>
      <c r="F207" s="12">
        <v>10</v>
      </c>
      <c r="G207" s="14">
        <f>Table32356789101112132343210111213610[[#This Row],[women]]/Table32356789101112132343210111213610[[#This Row],[total]]</f>
        <v>0.10526315789473684</v>
      </c>
      <c r="H207" s="12">
        <v>0</v>
      </c>
      <c r="I207" s="14">
        <f>Table32356789101112132343210111213610[[#This Row],[alaskan_or_native]]/Table32356789101112132343210111213610[[#This Row],[total]]</f>
        <v>0</v>
      </c>
      <c r="J207" s="12">
        <v>3</v>
      </c>
      <c r="K207" s="14">
        <f>Table32356789101112132343210111213610[[#This Row],[asian_american]]/Table32356789101112132343210111213610[[#This Row],[total]]</f>
        <v>3.1578947368421054E-2</v>
      </c>
      <c r="L207" s="12">
        <v>5</v>
      </c>
      <c r="M207" s="14">
        <f>Table32356789101112132343210111213610[[#This Row],[african_amercian]]/Table32356789101112132343210111213610[[#This Row],[total]]</f>
        <v>5.2631578947368418E-2</v>
      </c>
      <c r="N207" s="12">
        <v>3</v>
      </c>
      <c r="O207" s="14">
        <f>Table32356789101112132343210111213610[[#This Row],[hispanic_american]]/Table32356789101112132343210111213610[[#This Row],[total]]</f>
        <v>3.1578947368421054E-2</v>
      </c>
      <c r="P207" s="12">
        <v>0</v>
      </c>
      <c r="Q207" s="14">
        <f>Table32356789101112132343210111213610[[#This Row],[hawaiian_or_islander]]/Table32356789101112132343210111213610[[#This Row],[total]]</f>
        <v>0</v>
      </c>
      <c r="R207" s="12">
        <v>75</v>
      </c>
      <c r="S207" s="14">
        <f>Table32356789101112132343210111213610[[#This Row],[white]]/Table32356789101112132343210111213610[[#This Row],[total]]</f>
        <v>0.78947368421052633</v>
      </c>
      <c r="T207" s="12">
        <v>1</v>
      </c>
      <c r="U207" s="14">
        <f>Table32356789101112132343210111213610[[#This Row],[muti_racial]]/Table32356789101112132343210111213610[[#This Row],[total]]</f>
        <v>1.0526315789473684E-2</v>
      </c>
      <c r="V207" s="12">
        <v>6</v>
      </c>
      <c r="W207" s="14">
        <f>Table32356789101112132343210111213610[[#This Row],[international]]/Table32356789101112132343210111213610[[#This Row],[total]]</f>
        <v>6.3157894736842107E-2</v>
      </c>
      <c r="X2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0.12631578947368421</v>
      </c>
      <c r="Y2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9.4736842105263161E-2</v>
      </c>
    </row>
    <row r="208" spans="1:25" ht="20" customHeight="1">
      <c r="A208" s="1">
        <v>174233</v>
      </c>
      <c r="B208" s="1" t="s">
        <v>186</v>
      </c>
      <c r="C208" s="1">
        <v>95</v>
      </c>
      <c r="D208" s="1">
        <v>81</v>
      </c>
      <c r="E208" s="8">
        <f>Table32356789101112132343210111213610[[#This Row],[men]]/Table32356789101112132343210111213610[[#This Row],[total]]</f>
        <v>0.85263157894736841</v>
      </c>
      <c r="F208" s="1">
        <v>14</v>
      </c>
      <c r="G208" s="8">
        <f>Table32356789101112132343210111213610[[#This Row],[women]]/Table32356789101112132343210111213610[[#This Row],[total]]</f>
        <v>0.14736842105263157</v>
      </c>
      <c r="H208" s="1">
        <v>0</v>
      </c>
      <c r="I208" s="8">
        <f>Table32356789101112132343210111213610[[#This Row],[alaskan_or_native]]/Table32356789101112132343210111213610[[#This Row],[total]]</f>
        <v>0</v>
      </c>
      <c r="J208" s="1">
        <v>4</v>
      </c>
      <c r="K208" s="8">
        <f>Table32356789101112132343210111213610[[#This Row],[asian_american]]/Table32356789101112132343210111213610[[#This Row],[total]]</f>
        <v>4.2105263157894736E-2</v>
      </c>
      <c r="L208" s="1">
        <v>4</v>
      </c>
      <c r="M208" s="8">
        <f>Table32356789101112132343210111213610[[#This Row],[african_amercian]]/Table32356789101112132343210111213610[[#This Row],[total]]</f>
        <v>4.2105263157894736E-2</v>
      </c>
      <c r="N208" s="1">
        <v>1</v>
      </c>
      <c r="O208" s="8">
        <f>Table32356789101112132343210111213610[[#This Row],[hispanic_american]]/Table32356789101112132343210111213610[[#This Row],[total]]</f>
        <v>1.0526315789473684E-2</v>
      </c>
      <c r="P208" s="1">
        <v>0</v>
      </c>
      <c r="Q208" s="8">
        <f>Table32356789101112132343210111213610[[#This Row],[hawaiian_or_islander]]/Table32356789101112132343210111213610[[#This Row],[total]]</f>
        <v>0</v>
      </c>
      <c r="R208" s="1">
        <v>79</v>
      </c>
      <c r="S208" s="8">
        <f>Table32356789101112132343210111213610[[#This Row],[white]]/Table32356789101112132343210111213610[[#This Row],[total]]</f>
        <v>0.83157894736842108</v>
      </c>
      <c r="T208" s="1">
        <v>1</v>
      </c>
      <c r="U208" s="8">
        <f>Table32356789101112132343210111213610[[#This Row],[muti_racial]]/Table32356789101112132343210111213610[[#This Row],[total]]</f>
        <v>1.0526315789473684E-2</v>
      </c>
      <c r="V208" s="1">
        <v>5</v>
      </c>
      <c r="W208" s="8">
        <f>Table32356789101112132343210111213610[[#This Row],[international]]/Table32356789101112132343210111213610[[#This Row],[total]]</f>
        <v>5.2631578947368418E-2</v>
      </c>
      <c r="X2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0.10526315789473684</v>
      </c>
      <c r="Y2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6.3157894736842107E-2</v>
      </c>
    </row>
    <row r="209" spans="1:25" ht="20" customHeight="1">
      <c r="A209" s="12">
        <v>194310</v>
      </c>
      <c r="B209" s="12" t="s">
        <v>543</v>
      </c>
      <c r="C209" s="12">
        <v>95</v>
      </c>
      <c r="D209" s="12">
        <v>70</v>
      </c>
      <c r="E209" s="14">
        <f>Table32356789101112132343210111213610[[#This Row],[men]]/Table32356789101112132343210111213610[[#This Row],[total]]</f>
        <v>0.73684210526315785</v>
      </c>
      <c r="F209" s="12">
        <v>25</v>
      </c>
      <c r="G209" s="14">
        <f>Table32356789101112132343210111213610[[#This Row],[women]]/Table32356789101112132343210111213610[[#This Row],[total]]</f>
        <v>0.26315789473684209</v>
      </c>
      <c r="H209" s="12">
        <v>1</v>
      </c>
      <c r="I209" s="14">
        <f>Table32356789101112132343210111213610[[#This Row],[alaskan_or_native]]/Table32356789101112132343210111213610[[#This Row],[total]]</f>
        <v>1.0526315789473684E-2</v>
      </c>
      <c r="J209" s="12">
        <v>13</v>
      </c>
      <c r="K209" s="14">
        <f>Table32356789101112132343210111213610[[#This Row],[asian_american]]/Table32356789101112132343210111213610[[#This Row],[total]]</f>
        <v>0.1368421052631579</v>
      </c>
      <c r="L209" s="12">
        <v>12</v>
      </c>
      <c r="M209" s="14">
        <f>Table32356789101112132343210111213610[[#This Row],[african_amercian]]/Table32356789101112132343210111213610[[#This Row],[total]]</f>
        <v>0.12631578947368421</v>
      </c>
      <c r="N209" s="12">
        <v>20</v>
      </c>
      <c r="O209" s="14">
        <f>Table32356789101112132343210111213610[[#This Row],[hispanic_american]]/Table32356789101112132343210111213610[[#This Row],[total]]</f>
        <v>0.21052631578947367</v>
      </c>
      <c r="P209" s="12">
        <v>0</v>
      </c>
      <c r="Q209" s="14">
        <f>Table32356789101112132343210111213610[[#This Row],[hawaiian_or_islander]]/Table32356789101112132343210111213610[[#This Row],[total]]</f>
        <v>0</v>
      </c>
      <c r="R209" s="12">
        <v>37</v>
      </c>
      <c r="S209" s="14">
        <f>Table32356789101112132343210111213610[[#This Row],[white]]/Table32356789101112132343210111213610[[#This Row],[total]]</f>
        <v>0.38947368421052631</v>
      </c>
      <c r="T209" s="12">
        <v>7</v>
      </c>
      <c r="U209" s="14">
        <f>Table32356789101112132343210111213610[[#This Row],[muti_racial]]/Table32356789101112132343210111213610[[#This Row],[total]]</f>
        <v>7.3684210526315783E-2</v>
      </c>
      <c r="V209" s="12">
        <v>4</v>
      </c>
      <c r="W209" s="14">
        <f>Table32356789101112132343210111213610[[#This Row],[international]]/Table32356789101112132343210111213610[[#This Row],[total]]</f>
        <v>4.2105263157894736E-2</v>
      </c>
      <c r="X2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0.55789473684210522</v>
      </c>
      <c r="Y2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0.42105263157894735</v>
      </c>
    </row>
    <row r="210" spans="1:25" ht="20" customHeight="1">
      <c r="A210" s="1">
        <v>153603</v>
      </c>
      <c r="B210" s="1" t="s">
        <v>148</v>
      </c>
      <c r="C210" s="1">
        <v>94</v>
      </c>
      <c r="D210" s="1">
        <v>85</v>
      </c>
      <c r="E210" s="8">
        <f>Table32356789101112132343210111213610[[#This Row],[men]]/Table32356789101112132343210111213610[[#This Row],[total]]</f>
        <v>0.9042553191489362</v>
      </c>
      <c r="F210" s="1">
        <v>9</v>
      </c>
      <c r="G210" s="8">
        <f>Table32356789101112132343210111213610[[#This Row],[women]]/Table32356789101112132343210111213610[[#This Row],[total]]</f>
        <v>9.5744680851063829E-2</v>
      </c>
      <c r="H210" s="1">
        <v>0</v>
      </c>
      <c r="I210" s="8">
        <f>Table32356789101112132343210111213610[[#This Row],[alaskan_or_native]]/Table32356789101112132343210111213610[[#This Row],[total]]</f>
        <v>0</v>
      </c>
      <c r="J210" s="1">
        <v>4</v>
      </c>
      <c r="K210" s="8">
        <f>Table32356789101112132343210111213610[[#This Row],[asian_american]]/Table32356789101112132343210111213610[[#This Row],[total]]</f>
        <v>4.2553191489361701E-2</v>
      </c>
      <c r="L210" s="1">
        <v>0</v>
      </c>
      <c r="M210" s="8">
        <f>Table32356789101112132343210111213610[[#This Row],[african_amercian]]/Table32356789101112132343210111213610[[#This Row],[total]]</f>
        <v>0</v>
      </c>
      <c r="N210" s="1">
        <v>1</v>
      </c>
      <c r="O210" s="8">
        <f>Table32356789101112132343210111213610[[#This Row],[hispanic_american]]/Table32356789101112132343210111213610[[#This Row],[total]]</f>
        <v>1.0638297872340425E-2</v>
      </c>
      <c r="P210" s="1">
        <v>0</v>
      </c>
      <c r="Q210" s="8">
        <f>Table32356789101112132343210111213610[[#This Row],[hawaiian_or_islander]]/Table32356789101112132343210111213610[[#This Row],[total]]</f>
        <v>0</v>
      </c>
      <c r="R210" s="1">
        <v>65</v>
      </c>
      <c r="S210" s="8">
        <f>Table32356789101112132343210111213610[[#This Row],[white]]/Table32356789101112132343210111213610[[#This Row],[total]]</f>
        <v>0.69148936170212771</v>
      </c>
      <c r="T210" s="1">
        <v>0</v>
      </c>
      <c r="U210" s="8">
        <f>Table32356789101112132343210111213610[[#This Row],[muti_racial]]/Table32356789101112132343210111213610[[#This Row],[total]]</f>
        <v>0</v>
      </c>
      <c r="V210" s="1">
        <v>17</v>
      </c>
      <c r="W210" s="8">
        <f>Table32356789101112132343210111213610[[#This Row],[international]]/Table32356789101112132343210111213610[[#This Row],[total]]</f>
        <v>0.18085106382978725</v>
      </c>
      <c r="X2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5.3191489361702128E-2</v>
      </c>
      <c r="Y2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1.0638297872340425E-2</v>
      </c>
    </row>
    <row r="211" spans="1:25" ht="20" customHeight="1">
      <c r="A211" s="12">
        <v>159391</v>
      </c>
      <c r="B211" s="12" t="s">
        <v>156</v>
      </c>
      <c r="C211" s="12">
        <v>94</v>
      </c>
      <c r="D211" s="12">
        <v>85</v>
      </c>
      <c r="E211" s="14">
        <f>Table32356789101112132343210111213610[[#This Row],[men]]/Table32356789101112132343210111213610[[#This Row],[total]]</f>
        <v>0.9042553191489362</v>
      </c>
      <c r="F211" s="12">
        <v>9</v>
      </c>
      <c r="G211" s="14">
        <f>Table32356789101112132343210111213610[[#This Row],[women]]/Table32356789101112132343210111213610[[#This Row],[total]]</f>
        <v>9.5744680851063829E-2</v>
      </c>
      <c r="H211" s="12">
        <v>0</v>
      </c>
      <c r="I211" s="14">
        <f>Table32356789101112132343210111213610[[#This Row],[alaskan_or_native]]/Table32356789101112132343210111213610[[#This Row],[total]]</f>
        <v>0</v>
      </c>
      <c r="J211" s="12">
        <v>7</v>
      </c>
      <c r="K211" s="14">
        <f>Table32356789101112132343210111213610[[#This Row],[asian_american]]/Table32356789101112132343210111213610[[#This Row],[total]]</f>
        <v>7.4468085106382975E-2</v>
      </c>
      <c r="L211" s="12">
        <v>12</v>
      </c>
      <c r="M211" s="14">
        <f>Table32356789101112132343210111213610[[#This Row],[african_amercian]]/Table32356789101112132343210111213610[[#This Row],[total]]</f>
        <v>0.1276595744680851</v>
      </c>
      <c r="N211" s="12">
        <v>8</v>
      </c>
      <c r="O211" s="14">
        <f>Table32356789101112132343210111213610[[#This Row],[hispanic_american]]/Table32356789101112132343210111213610[[#This Row],[total]]</f>
        <v>8.5106382978723402E-2</v>
      </c>
      <c r="P211" s="12">
        <v>0</v>
      </c>
      <c r="Q211" s="14">
        <f>Table32356789101112132343210111213610[[#This Row],[hawaiian_or_islander]]/Table32356789101112132343210111213610[[#This Row],[total]]</f>
        <v>0</v>
      </c>
      <c r="R211" s="12">
        <v>63</v>
      </c>
      <c r="S211" s="14">
        <f>Table32356789101112132343210111213610[[#This Row],[white]]/Table32356789101112132343210111213610[[#This Row],[total]]</f>
        <v>0.67021276595744683</v>
      </c>
      <c r="T211" s="12">
        <v>3</v>
      </c>
      <c r="U211" s="14">
        <f>Table32356789101112132343210111213610[[#This Row],[muti_racial]]/Table32356789101112132343210111213610[[#This Row],[total]]</f>
        <v>3.1914893617021274E-2</v>
      </c>
      <c r="V211" s="12">
        <v>1</v>
      </c>
      <c r="W211" s="14">
        <f>Table32356789101112132343210111213610[[#This Row],[international]]/Table32356789101112132343210111213610[[#This Row],[total]]</f>
        <v>1.0638297872340425E-2</v>
      </c>
      <c r="X2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0.31914893617021278</v>
      </c>
      <c r="Y2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0.24468085106382978</v>
      </c>
    </row>
    <row r="212" spans="1:25" ht="20" customHeight="1">
      <c r="A212" s="1">
        <v>172644</v>
      </c>
      <c r="B212" s="1" t="s">
        <v>182</v>
      </c>
      <c r="C212" s="1">
        <v>94</v>
      </c>
      <c r="D212" s="1">
        <v>79</v>
      </c>
      <c r="E212" s="8">
        <f>Table32356789101112132343210111213610[[#This Row],[men]]/Table32356789101112132343210111213610[[#This Row],[total]]</f>
        <v>0.84042553191489366</v>
      </c>
      <c r="F212" s="1">
        <v>15</v>
      </c>
      <c r="G212" s="8">
        <f>Table32356789101112132343210111213610[[#This Row],[women]]/Table32356789101112132343210111213610[[#This Row],[total]]</f>
        <v>0.15957446808510639</v>
      </c>
      <c r="H212" s="1">
        <v>0</v>
      </c>
      <c r="I212" s="8">
        <f>Table32356789101112132343210111213610[[#This Row],[alaskan_or_native]]/Table32356789101112132343210111213610[[#This Row],[total]]</f>
        <v>0</v>
      </c>
      <c r="J212" s="1">
        <v>19</v>
      </c>
      <c r="K212" s="8">
        <f>Table32356789101112132343210111213610[[#This Row],[asian_american]]/Table32356789101112132343210111213610[[#This Row],[total]]</f>
        <v>0.20212765957446807</v>
      </c>
      <c r="L212" s="1">
        <v>8</v>
      </c>
      <c r="M212" s="8">
        <f>Table32356789101112132343210111213610[[#This Row],[african_amercian]]/Table32356789101112132343210111213610[[#This Row],[total]]</f>
        <v>8.5106382978723402E-2</v>
      </c>
      <c r="N212" s="1">
        <v>3</v>
      </c>
      <c r="O212" s="8">
        <f>Table32356789101112132343210111213610[[#This Row],[hispanic_american]]/Table32356789101112132343210111213610[[#This Row],[total]]</f>
        <v>3.1914893617021274E-2</v>
      </c>
      <c r="P212" s="1">
        <v>0</v>
      </c>
      <c r="Q212" s="8">
        <f>Table32356789101112132343210111213610[[#This Row],[hawaiian_or_islander]]/Table32356789101112132343210111213610[[#This Row],[total]]</f>
        <v>0</v>
      </c>
      <c r="R212" s="1">
        <v>53</v>
      </c>
      <c r="S212" s="8">
        <f>Table32356789101112132343210111213610[[#This Row],[white]]/Table32356789101112132343210111213610[[#This Row],[total]]</f>
        <v>0.56382978723404253</v>
      </c>
      <c r="T212" s="1">
        <v>2</v>
      </c>
      <c r="U212" s="8">
        <f>Table32356789101112132343210111213610[[#This Row],[muti_racial]]/Table32356789101112132343210111213610[[#This Row],[total]]</f>
        <v>2.1276595744680851E-2</v>
      </c>
      <c r="V212" s="1">
        <v>3</v>
      </c>
      <c r="W212" s="8">
        <f>Table32356789101112132343210111213610[[#This Row],[international]]/Table32356789101112132343210111213610[[#This Row],[total]]</f>
        <v>3.1914893617021274E-2</v>
      </c>
      <c r="X2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0.34042553191489361</v>
      </c>
      <c r="Y2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0.13829787234042554</v>
      </c>
    </row>
    <row r="213" spans="1:25" ht="20" customHeight="1">
      <c r="A213" s="12">
        <v>190558</v>
      </c>
      <c r="B213" s="12" t="s">
        <v>200</v>
      </c>
      <c r="C213" s="12">
        <v>94</v>
      </c>
      <c r="D213" s="12">
        <v>80</v>
      </c>
      <c r="E213" s="14">
        <f>Table32356789101112132343210111213610[[#This Row],[men]]/Table32356789101112132343210111213610[[#This Row],[total]]</f>
        <v>0.85106382978723405</v>
      </c>
      <c r="F213" s="12">
        <v>14</v>
      </c>
      <c r="G213" s="14">
        <f>Table32356789101112132343210111213610[[#This Row],[women]]/Table32356789101112132343210111213610[[#This Row],[total]]</f>
        <v>0.14893617021276595</v>
      </c>
      <c r="H213" s="12">
        <v>0</v>
      </c>
      <c r="I213" s="14">
        <f>Table32356789101112132343210111213610[[#This Row],[alaskan_or_native]]/Table32356789101112132343210111213610[[#This Row],[total]]</f>
        <v>0</v>
      </c>
      <c r="J213" s="12">
        <v>27</v>
      </c>
      <c r="K213" s="14">
        <f>Table32356789101112132343210111213610[[#This Row],[asian_american]]/Table32356789101112132343210111213610[[#This Row],[total]]</f>
        <v>0.28723404255319152</v>
      </c>
      <c r="L213" s="12">
        <v>6</v>
      </c>
      <c r="M213" s="14">
        <f>Table32356789101112132343210111213610[[#This Row],[african_amercian]]/Table32356789101112132343210111213610[[#This Row],[total]]</f>
        <v>6.3829787234042548E-2</v>
      </c>
      <c r="N213" s="12">
        <v>10</v>
      </c>
      <c r="O213" s="14">
        <f>Table32356789101112132343210111213610[[#This Row],[hispanic_american]]/Table32356789101112132343210111213610[[#This Row],[total]]</f>
        <v>0.10638297872340426</v>
      </c>
      <c r="P213" s="12">
        <v>0</v>
      </c>
      <c r="Q213" s="14">
        <f>Table32356789101112132343210111213610[[#This Row],[hawaiian_or_islander]]/Table32356789101112132343210111213610[[#This Row],[total]]</f>
        <v>0</v>
      </c>
      <c r="R213" s="12">
        <v>44</v>
      </c>
      <c r="S213" s="14">
        <f>Table32356789101112132343210111213610[[#This Row],[white]]/Table32356789101112132343210111213610[[#This Row],[total]]</f>
        <v>0.46808510638297873</v>
      </c>
      <c r="T213" s="12">
        <v>0</v>
      </c>
      <c r="U213" s="14">
        <f>Table32356789101112132343210111213610[[#This Row],[muti_racial]]/Table32356789101112132343210111213610[[#This Row],[total]]</f>
        <v>0</v>
      </c>
      <c r="V213" s="12">
        <v>7</v>
      </c>
      <c r="W213" s="14">
        <f>Table32356789101112132343210111213610[[#This Row],[international]]/Table32356789101112132343210111213610[[#This Row],[total]]</f>
        <v>7.4468085106382975E-2</v>
      </c>
      <c r="X2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0.45744680851063829</v>
      </c>
      <c r="Y2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0.1702127659574468</v>
      </c>
    </row>
    <row r="214" spans="1:25" ht="20" customHeight="1">
      <c r="A214" s="1">
        <v>195030</v>
      </c>
      <c r="B214" s="1" t="s">
        <v>202</v>
      </c>
      <c r="C214" s="1">
        <v>93</v>
      </c>
      <c r="D214" s="1">
        <v>73</v>
      </c>
      <c r="E214" s="8">
        <f>Table32356789101112132343210111213610[[#This Row],[men]]/Table32356789101112132343210111213610[[#This Row],[total]]</f>
        <v>0.78494623655913975</v>
      </c>
      <c r="F214" s="1">
        <v>20</v>
      </c>
      <c r="G214" s="8">
        <f>Table32356789101112132343210111213610[[#This Row],[women]]/Table32356789101112132343210111213610[[#This Row],[total]]</f>
        <v>0.21505376344086022</v>
      </c>
      <c r="H214" s="1">
        <v>1</v>
      </c>
      <c r="I214" s="8">
        <f>Table32356789101112132343210111213610[[#This Row],[alaskan_or_native]]/Table32356789101112132343210111213610[[#This Row],[total]]</f>
        <v>1.0752688172043012E-2</v>
      </c>
      <c r="J214" s="1">
        <v>7</v>
      </c>
      <c r="K214" s="8">
        <f>Table32356789101112132343210111213610[[#This Row],[asian_american]]/Table32356789101112132343210111213610[[#This Row],[total]]</f>
        <v>7.5268817204301078E-2</v>
      </c>
      <c r="L214" s="1">
        <v>3</v>
      </c>
      <c r="M214" s="8">
        <f>Table32356789101112132343210111213610[[#This Row],[african_amercian]]/Table32356789101112132343210111213610[[#This Row],[total]]</f>
        <v>3.2258064516129031E-2</v>
      </c>
      <c r="N214" s="1">
        <v>5</v>
      </c>
      <c r="O214" s="8">
        <f>Table32356789101112132343210111213610[[#This Row],[hispanic_american]]/Table32356789101112132343210111213610[[#This Row],[total]]</f>
        <v>5.3763440860215055E-2</v>
      </c>
      <c r="P214" s="1">
        <v>0</v>
      </c>
      <c r="Q214" s="8">
        <f>Table32356789101112132343210111213610[[#This Row],[hawaiian_or_islander]]/Table32356789101112132343210111213610[[#This Row],[total]]</f>
        <v>0</v>
      </c>
      <c r="R214" s="1">
        <v>47</v>
      </c>
      <c r="S214" s="8">
        <f>Table32356789101112132343210111213610[[#This Row],[white]]/Table32356789101112132343210111213610[[#This Row],[total]]</f>
        <v>0.5053763440860215</v>
      </c>
      <c r="T214" s="1">
        <v>3</v>
      </c>
      <c r="U214" s="8">
        <f>Table32356789101112132343210111213610[[#This Row],[muti_racial]]/Table32356789101112132343210111213610[[#This Row],[total]]</f>
        <v>3.2258064516129031E-2</v>
      </c>
      <c r="V214" s="1">
        <v>22</v>
      </c>
      <c r="W214" s="8">
        <f>Table32356789101112132343210111213610[[#This Row],[international]]/Table32356789101112132343210111213610[[#This Row],[total]]</f>
        <v>0.23655913978494625</v>
      </c>
      <c r="X2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0.20430107526881722</v>
      </c>
      <c r="Y2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0.12903225806451613</v>
      </c>
    </row>
    <row r="215" spans="1:25" ht="20" customHeight="1">
      <c r="A215" s="12">
        <v>163851</v>
      </c>
      <c r="B215" s="12" t="s">
        <v>919</v>
      </c>
      <c r="C215" s="12">
        <v>92</v>
      </c>
      <c r="D215" s="12">
        <v>68</v>
      </c>
      <c r="E215" s="14">
        <f>Table32356789101112132343210111213610[[#This Row],[men]]/Table32356789101112132343210111213610[[#This Row],[total]]</f>
        <v>0.73913043478260865</v>
      </c>
      <c r="F215" s="12">
        <v>24</v>
      </c>
      <c r="G215" s="14">
        <f>Table32356789101112132343210111213610[[#This Row],[women]]/Table32356789101112132343210111213610[[#This Row],[total]]</f>
        <v>0.2608695652173913</v>
      </c>
      <c r="H215" s="12">
        <v>0</v>
      </c>
      <c r="I215" s="14">
        <f>Table32356789101112132343210111213610[[#This Row],[alaskan_or_native]]/Table32356789101112132343210111213610[[#This Row],[total]]</f>
        <v>0</v>
      </c>
      <c r="J215" s="12">
        <v>8</v>
      </c>
      <c r="K215" s="14">
        <f>Table32356789101112132343210111213610[[#This Row],[asian_american]]/Table32356789101112132343210111213610[[#This Row],[total]]</f>
        <v>8.6956521739130432E-2</v>
      </c>
      <c r="L215" s="12">
        <v>7</v>
      </c>
      <c r="M215" s="14">
        <f>Table32356789101112132343210111213610[[#This Row],[african_amercian]]/Table32356789101112132343210111213610[[#This Row],[total]]</f>
        <v>7.6086956521739135E-2</v>
      </c>
      <c r="N215" s="12">
        <v>4</v>
      </c>
      <c r="O215" s="14">
        <f>Table32356789101112132343210111213610[[#This Row],[hispanic_american]]/Table32356789101112132343210111213610[[#This Row],[total]]</f>
        <v>4.3478260869565216E-2</v>
      </c>
      <c r="P215" s="12">
        <v>0</v>
      </c>
      <c r="Q215" s="14">
        <f>Table32356789101112132343210111213610[[#This Row],[hawaiian_or_islander]]/Table32356789101112132343210111213610[[#This Row],[total]]</f>
        <v>0</v>
      </c>
      <c r="R215" s="12">
        <v>61</v>
      </c>
      <c r="S215" s="14">
        <f>Table32356789101112132343210111213610[[#This Row],[white]]/Table32356789101112132343210111213610[[#This Row],[total]]</f>
        <v>0.66304347826086951</v>
      </c>
      <c r="T215" s="12">
        <v>2</v>
      </c>
      <c r="U215" s="14">
        <f>Table32356789101112132343210111213610[[#This Row],[muti_racial]]/Table32356789101112132343210111213610[[#This Row],[total]]</f>
        <v>2.1739130434782608E-2</v>
      </c>
      <c r="V215" s="12">
        <v>6</v>
      </c>
      <c r="W215" s="14">
        <f>Table32356789101112132343210111213610[[#This Row],[international]]/Table32356789101112132343210111213610[[#This Row],[total]]</f>
        <v>6.5217391304347824E-2</v>
      </c>
      <c r="X2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0.22826086956521738</v>
      </c>
      <c r="Y2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0.14130434782608695</v>
      </c>
    </row>
    <row r="216" spans="1:25" ht="20" customHeight="1">
      <c r="A216" s="1">
        <v>172699</v>
      </c>
      <c r="B216" s="1" t="s">
        <v>183</v>
      </c>
      <c r="C216" s="1">
        <v>92</v>
      </c>
      <c r="D216" s="1">
        <v>77</v>
      </c>
      <c r="E216" s="8">
        <f>Table32356789101112132343210111213610[[#This Row],[men]]/Table32356789101112132343210111213610[[#This Row],[total]]</f>
        <v>0.83695652173913049</v>
      </c>
      <c r="F216" s="1">
        <v>15</v>
      </c>
      <c r="G216" s="8">
        <f>Table32356789101112132343210111213610[[#This Row],[women]]/Table32356789101112132343210111213610[[#This Row],[total]]</f>
        <v>0.16304347826086957</v>
      </c>
      <c r="H216" s="1">
        <v>0</v>
      </c>
      <c r="I216" s="8">
        <f>Table32356789101112132343210111213610[[#This Row],[alaskan_or_native]]/Table32356789101112132343210111213610[[#This Row],[total]]</f>
        <v>0</v>
      </c>
      <c r="J216" s="1">
        <v>3</v>
      </c>
      <c r="K216" s="8">
        <f>Table32356789101112132343210111213610[[#This Row],[asian_american]]/Table32356789101112132343210111213610[[#This Row],[total]]</f>
        <v>3.2608695652173912E-2</v>
      </c>
      <c r="L216" s="1">
        <v>7</v>
      </c>
      <c r="M216" s="8">
        <f>Table32356789101112132343210111213610[[#This Row],[african_amercian]]/Table32356789101112132343210111213610[[#This Row],[total]]</f>
        <v>7.6086956521739135E-2</v>
      </c>
      <c r="N216" s="1">
        <v>8</v>
      </c>
      <c r="O216" s="8">
        <f>Table32356789101112132343210111213610[[#This Row],[hispanic_american]]/Table32356789101112132343210111213610[[#This Row],[total]]</f>
        <v>8.6956521739130432E-2</v>
      </c>
      <c r="P216" s="1">
        <v>0</v>
      </c>
      <c r="Q216" s="8">
        <f>Table32356789101112132343210111213610[[#This Row],[hawaiian_or_islander]]/Table32356789101112132343210111213610[[#This Row],[total]]</f>
        <v>0</v>
      </c>
      <c r="R216" s="1">
        <v>60</v>
      </c>
      <c r="S216" s="8">
        <f>Table32356789101112132343210111213610[[#This Row],[white]]/Table32356789101112132343210111213610[[#This Row],[total]]</f>
        <v>0.65217391304347827</v>
      </c>
      <c r="T216" s="1">
        <v>0</v>
      </c>
      <c r="U216" s="8">
        <f>Table32356789101112132343210111213610[[#This Row],[muti_racial]]/Table32356789101112132343210111213610[[#This Row],[total]]</f>
        <v>0</v>
      </c>
      <c r="V216" s="1">
        <v>12</v>
      </c>
      <c r="W216" s="8">
        <f>Table32356789101112132343210111213610[[#This Row],[international]]/Table32356789101112132343210111213610[[#This Row],[total]]</f>
        <v>0.13043478260869565</v>
      </c>
      <c r="X2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0.19565217391304349</v>
      </c>
      <c r="Y2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0.16304347826086957</v>
      </c>
    </row>
    <row r="217" spans="1:25" ht="20" customHeight="1">
      <c r="A217" s="12">
        <v>195809</v>
      </c>
      <c r="B217" s="12" t="s">
        <v>1010</v>
      </c>
      <c r="C217" s="12">
        <v>92</v>
      </c>
      <c r="D217" s="12">
        <v>72</v>
      </c>
      <c r="E217" s="14">
        <f>Table32356789101112132343210111213610[[#This Row],[men]]/Table32356789101112132343210111213610[[#This Row],[total]]</f>
        <v>0.78260869565217395</v>
      </c>
      <c r="F217" s="12">
        <v>20</v>
      </c>
      <c r="G217" s="14">
        <f>Table32356789101112132343210111213610[[#This Row],[women]]/Table32356789101112132343210111213610[[#This Row],[total]]</f>
        <v>0.21739130434782608</v>
      </c>
      <c r="H217" s="12">
        <v>1</v>
      </c>
      <c r="I217" s="14">
        <f>Table32356789101112132343210111213610[[#This Row],[alaskan_or_native]]/Table32356789101112132343210111213610[[#This Row],[total]]</f>
        <v>1.0869565217391304E-2</v>
      </c>
      <c r="J217" s="12">
        <v>24</v>
      </c>
      <c r="K217" s="14">
        <f>Table32356789101112132343210111213610[[#This Row],[asian_american]]/Table32356789101112132343210111213610[[#This Row],[total]]</f>
        <v>0.2608695652173913</v>
      </c>
      <c r="L217" s="12">
        <v>19</v>
      </c>
      <c r="M217" s="14">
        <f>Table32356789101112132343210111213610[[#This Row],[african_amercian]]/Table32356789101112132343210111213610[[#This Row],[total]]</f>
        <v>0.20652173913043478</v>
      </c>
      <c r="N217" s="12">
        <v>9</v>
      </c>
      <c r="O217" s="14">
        <f>Table32356789101112132343210111213610[[#This Row],[hispanic_american]]/Table32356789101112132343210111213610[[#This Row],[total]]</f>
        <v>9.7826086956521743E-2</v>
      </c>
      <c r="P217" s="12">
        <v>0</v>
      </c>
      <c r="Q217" s="14">
        <f>Table32356789101112132343210111213610[[#This Row],[hawaiian_or_islander]]/Table32356789101112132343210111213610[[#This Row],[total]]</f>
        <v>0</v>
      </c>
      <c r="R217" s="12">
        <v>18</v>
      </c>
      <c r="S217" s="14">
        <f>Table32356789101112132343210111213610[[#This Row],[white]]/Table32356789101112132343210111213610[[#This Row],[total]]</f>
        <v>0.19565217391304349</v>
      </c>
      <c r="T217" s="12">
        <v>4</v>
      </c>
      <c r="U217" s="14">
        <f>Table32356789101112132343210111213610[[#This Row],[muti_racial]]/Table32356789101112132343210111213610[[#This Row],[total]]</f>
        <v>4.3478260869565216E-2</v>
      </c>
      <c r="V217" s="12">
        <v>6</v>
      </c>
      <c r="W217" s="14">
        <f>Table32356789101112132343210111213610[[#This Row],[international]]/Table32356789101112132343210111213610[[#This Row],[total]]</f>
        <v>6.5217391304347824E-2</v>
      </c>
      <c r="X2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0.61956521739130432</v>
      </c>
      <c r="Y2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0.35869565217391303</v>
      </c>
    </row>
    <row r="218" spans="1:25" ht="20" customHeight="1">
      <c r="A218" s="1">
        <v>110547</v>
      </c>
      <c r="B218" s="1" t="s">
        <v>536</v>
      </c>
      <c r="C218" s="1">
        <v>91</v>
      </c>
      <c r="D218" s="1">
        <v>79</v>
      </c>
      <c r="E218" s="8">
        <f>Table32356789101112132343210111213610[[#This Row],[men]]/Table32356789101112132343210111213610[[#This Row],[total]]</f>
        <v>0.86813186813186816</v>
      </c>
      <c r="F218" s="1">
        <v>12</v>
      </c>
      <c r="G218" s="8">
        <f>Table32356789101112132343210111213610[[#This Row],[women]]/Table32356789101112132343210111213610[[#This Row],[total]]</f>
        <v>0.13186813186813187</v>
      </c>
      <c r="H218" s="1">
        <v>0</v>
      </c>
      <c r="I218" s="8">
        <f>Table32356789101112132343210111213610[[#This Row],[alaskan_or_native]]/Table32356789101112132343210111213610[[#This Row],[total]]</f>
        <v>0</v>
      </c>
      <c r="J218" s="1">
        <v>15</v>
      </c>
      <c r="K218" s="8">
        <f>Table32356789101112132343210111213610[[#This Row],[asian_american]]/Table32356789101112132343210111213610[[#This Row],[total]]</f>
        <v>0.16483516483516483</v>
      </c>
      <c r="L218" s="1">
        <v>8</v>
      </c>
      <c r="M218" s="8">
        <f>Table32356789101112132343210111213610[[#This Row],[african_amercian]]/Table32356789101112132343210111213610[[#This Row],[total]]</f>
        <v>8.7912087912087919E-2</v>
      </c>
      <c r="N218" s="1">
        <v>50</v>
      </c>
      <c r="O218" s="8">
        <f>Table32356789101112132343210111213610[[#This Row],[hispanic_american]]/Table32356789101112132343210111213610[[#This Row],[total]]</f>
        <v>0.5494505494505495</v>
      </c>
      <c r="P218" s="1">
        <v>0</v>
      </c>
      <c r="Q218" s="8">
        <f>Table32356789101112132343210111213610[[#This Row],[hawaiian_or_islander]]/Table32356789101112132343210111213610[[#This Row],[total]]</f>
        <v>0</v>
      </c>
      <c r="R218" s="1">
        <v>10</v>
      </c>
      <c r="S218" s="8">
        <f>Table32356789101112132343210111213610[[#This Row],[white]]/Table32356789101112132343210111213610[[#This Row],[total]]</f>
        <v>0.10989010989010989</v>
      </c>
      <c r="T218" s="1">
        <v>3</v>
      </c>
      <c r="U218" s="8">
        <f>Table32356789101112132343210111213610[[#This Row],[muti_racial]]/Table32356789101112132343210111213610[[#This Row],[total]]</f>
        <v>3.2967032967032968E-2</v>
      </c>
      <c r="V218" s="1">
        <v>3</v>
      </c>
      <c r="W218" s="8">
        <f>Table32356789101112132343210111213610[[#This Row],[international]]/Table32356789101112132343210111213610[[#This Row],[total]]</f>
        <v>3.2967032967032968E-2</v>
      </c>
      <c r="X2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0.8351648351648352</v>
      </c>
      <c r="Y2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0.67032967032967028</v>
      </c>
    </row>
    <row r="219" spans="1:25" ht="20" customHeight="1">
      <c r="A219" s="12">
        <v>131469</v>
      </c>
      <c r="B219" s="12" t="s">
        <v>116</v>
      </c>
      <c r="C219" s="12">
        <v>91</v>
      </c>
      <c r="D219" s="12">
        <v>63</v>
      </c>
      <c r="E219" s="14">
        <f>Table32356789101112132343210111213610[[#This Row],[men]]/Table32356789101112132343210111213610[[#This Row],[total]]</f>
        <v>0.69230769230769229</v>
      </c>
      <c r="F219" s="12">
        <v>28</v>
      </c>
      <c r="G219" s="14">
        <f>Table32356789101112132343210111213610[[#This Row],[women]]/Table32356789101112132343210111213610[[#This Row],[total]]</f>
        <v>0.30769230769230771</v>
      </c>
      <c r="H219" s="12">
        <v>1</v>
      </c>
      <c r="I219" s="14">
        <f>Table32356789101112132343210111213610[[#This Row],[alaskan_or_native]]/Table32356789101112132343210111213610[[#This Row],[total]]</f>
        <v>1.098901098901099E-2</v>
      </c>
      <c r="J219" s="12">
        <v>18</v>
      </c>
      <c r="K219" s="14">
        <f>Table32356789101112132343210111213610[[#This Row],[asian_american]]/Table32356789101112132343210111213610[[#This Row],[total]]</f>
        <v>0.19780219780219779</v>
      </c>
      <c r="L219" s="12">
        <v>11</v>
      </c>
      <c r="M219" s="14">
        <f>Table32356789101112132343210111213610[[#This Row],[african_amercian]]/Table32356789101112132343210111213610[[#This Row],[total]]</f>
        <v>0.12087912087912088</v>
      </c>
      <c r="N219" s="12">
        <v>10</v>
      </c>
      <c r="O219" s="14">
        <f>Table32356789101112132343210111213610[[#This Row],[hispanic_american]]/Table32356789101112132343210111213610[[#This Row],[total]]</f>
        <v>0.10989010989010989</v>
      </c>
      <c r="P219" s="12">
        <v>0</v>
      </c>
      <c r="Q219" s="14">
        <f>Table32356789101112132343210111213610[[#This Row],[hawaiian_or_islander]]/Table32356789101112132343210111213610[[#This Row],[total]]</f>
        <v>0</v>
      </c>
      <c r="R219" s="12">
        <v>38</v>
      </c>
      <c r="S219" s="14">
        <f>Table32356789101112132343210111213610[[#This Row],[white]]/Table32356789101112132343210111213610[[#This Row],[total]]</f>
        <v>0.4175824175824176</v>
      </c>
      <c r="T219" s="12">
        <v>6</v>
      </c>
      <c r="U219" s="14">
        <f>Table32356789101112132343210111213610[[#This Row],[muti_racial]]/Table32356789101112132343210111213610[[#This Row],[total]]</f>
        <v>6.5934065934065936E-2</v>
      </c>
      <c r="V219" s="12">
        <v>3</v>
      </c>
      <c r="W219" s="14">
        <f>Table32356789101112132343210111213610[[#This Row],[international]]/Table32356789101112132343210111213610[[#This Row],[total]]</f>
        <v>3.2967032967032968E-2</v>
      </c>
      <c r="X2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0.50549450549450547</v>
      </c>
      <c r="Y2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</row>
    <row r="220" spans="1:25" ht="20" customHeight="1">
      <c r="A220" s="1">
        <v>445027</v>
      </c>
      <c r="B220" s="1" t="s">
        <v>1181</v>
      </c>
      <c r="C220" s="1">
        <v>91</v>
      </c>
      <c r="D220" s="1">
        <v>66</v>
      </c>
      <c r="E220" s="8">
        <f>Table32356789101112132343210111213610[[#This Row],[men]]/Table32356789101112132343210111213610[[#This Row],[total]]</f>
        <v>0.72527472527472525</v>
      </c>
      <c r="F220" s="1">
        <v>25</v>
      </c>
      <c r="G220" s="8">
        <f>Table32356789101112132343210111213610[[#This Row],[women]]/Table32356789101112132343210111213610[[#This Row],[total]]</f>
        <v>0.27472527472527475</v>
      </c>
      <c r="H220" s="1">
        <v>1</v>
      </c>
      <c r="I220" s="8">
        <f>Table32356789101112132343210111213610[[#This Row],[alaskan_or_native]]/Table32356789101112132343210111213610[[#This Row],[total]]</f>
        <v>1.098901098901099E-2</v>
      </c>
      <c r="J220" s="1">
        <v>1</v>
      </c>
      <c r="K220" s="8">
        <f>Table32356789101112132343210111213610[[#This Row],[asian_american]]/Table32356789101112132343210111213610[[#This Row],[total]]</f>
        <v>1.098901098901099E-2</v>
      </c>
      <c r="L220" s="1">
        <v>29</v>
      </c>
      <c r="M220" s="8">
        <f>Table32356789101112132343210111213610[[#This Row],[african_amercian]]/Table32356789101112132343210111213610[[#This Row],[total]]</f>
        <v>0.31868131868131866</v>
      </c>
      <c r="N220" s="1">
        <v>6</v>
      </c>
      <c r="O220" s="8">
        <f>Table32356789101112132343210111213610[[#This Row],[hispanic_american]]/Table32356789101112132343210111213610[[#This Row],[total]]</f>
        <v>6.5934065934065936E-2</v>
      </c>
      <c r="P220" s="1">
        <v>0</v>
      </c>
      <c r="Q220" s="8">
        <f>Table32356789101112132343210111213610[[#This Row],[hawaiian_or_islander]]/Table32356789101112132343210111213610[[#This Row],[total]]</f>
        <v>0</v>
      </c>
      <c r="R220" s="1">
        <v>42</v>
      </c>
      <c r="S220" s="8">
        <f>Table32356789101112132343210111213610[[#This Row],[white]]/Table32356789101112132343210111213610[[#This Row],[total]]</f>
        <v>0.46153846153846156</v>
      </c>
      <c r="T220" s="1">
        <v>5</v>
      </c>
      <c r="U220" s="8">
        <f>Table32356789101112132343210111213610[[#This Row],[muti_racial]]/Table32356789101112132343210111213610[[#This Row],[total]]</f>
        <v>5.4945054945054944E-2</v>
      </c>
      <c r="V220" s="1">
        <v>0</v>
      </c>
      <c r="W220" s="8">
        <f>Table32356789101112132343210111213610[[#This Row],[international]]/Table32356789101112132343210111213610[[#This Row],[total]]</f>
        <v>0</v>
      </c>
      <c r="X2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0.46153846153846156</v>
      </c>
      <c r="Y2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0.45054945054945056</v>
      </c>
    </row>
    <row r="221" spans="1:25" ht="20" customHeight="1">
      <c r="A221" s="12">
        <v>137209</v>
      </c>
      <c r="B221" s="12" t="s">
        <v>855</v>
      </c>
      <c r="C221" s="12">
        <v>90</v>
      </c>
      <c r="D221" s="12">
        <v>74</v>
      </c>
      <c r="E221" s="14">
        <f>Table32356789101112132343210111213610[[#This Row],[men]]/Table32356789101112132343210111213610[[#This Row],[total]]</f>
        <v>0.82222222222222219</v>
      </c>
      <c r="F221" s="12">
        <v>16</v>
      </c>
      <c r="G221" s="14">
        <f>Table32356789101112132343210111213610[[#This Row],[women]]/Table32356789101112132343210111213610[[#This Row],[total]]</f>
        <v>0.17777777777777778</v>
      </c>
      <c r="H221" s="12">
        <v>0</v>
      </c>
      <c r="I221" s="14">
        <f>Table32356789101112132343210111213610[[#This Row],[alaskan_or_native]]/Table32356789101112132343210111213610[[#This Row],[total]]</f>
        <v>0</v>
      </c>
      <c r="J221" s="12">
        <v>7</v>
      </c>
      <c r="K221" s="14">
        <f>Table32356789101112132343210111213610[[#This Row],[asian_american]]/Table32356789101112132343210111213610[[#This Row],[total]]</f>
        <v>7.7777777777777779E-2</v>
      </c>
      <c r="L221" s="12">
        <v>13</v>
      </c>
      <c r="M221" s="14">
        <f>Table32356789101112132343210111213610[[#This Row],[african_amercian]]/Table32356789101112132343210111213610[[#This Row],[total]]</f>
        <v>0.14444444444444443</v>
      </c>
      <c r="N221" s="12">
        <v>15</v>
      </c>
      <c r="O221" s="14">
        <f>Table32356789101112132343210111213610[[#This Row],[hispanic_american]]/Table32356789101112132343210111213610[[#This Row],[total]]</f>
        <v>0.16666666666666666</v>
      </c>
      <c r="P221" s="12">
        <v>0</v>
      </c>
      <c r="Q221" s="14">
        <f>Table32356789101112132343210111213610[[#This Row],[hawaiian_or_islander]]/Table32356789101112132343210111213610[[#This Row],[total]]</f>
        <v>0</v>
      </c>
      <c r="R221" s="12">
        <v>50</v>
      </c>
      <c r="S221" s="14">
        <f>Table32356789101112132343210111213610[[#This Row],[white]]/Table32356789101112132343210111213610[[#This Row],[total]]</f>
        <v>0.55555555555555558</v>
      </c>
      <c r="T221" s="12">
        <v>3</v>
      </c>
      <c r="U221" s="14">
        <f>Table32356789101112132343210111213610[[#This Row],[muti_racial]]/Table32356789101112132343210111213610[[#This Row],[total]]</f>
        <v>3.3333333333333333E-2</v>
      </c>
      <c r="V221" s="12">
        <v>0</v>
      </c>
      <c r="W221" s="14">
        <f>Table32356789101112132343210111213610[[#This Row],[international]]/Table32356789101112132343210111213610[[#This Row],[total]]</f>
        <v>0</v>
      </c>
      <c r="X2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0.42222222222222222</v>
      </c>
      <c r="Y2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0.34444444444444444</v>
      </c>
    </row>
    <row r="222" spans="1:25" ht="20" customHeight="1">
      <c r="A222" s="1">
        <v>155317</v>
      </c>
      <c r="B222" s="1" t="s">
        <v>151</v>
      </c>
      <c r="C222" s="1">
        <v>90</v>
      </c>
      <c r="D222" s="1">
        <v>76</v>
      </c>
      <c r="E222" s="8">
        <f>Table32356789101112132343210111213610[[#This Row],[men]]/Table32356789101112132343210111213610[[#This Row],[total]]</f>
        <v>0.84444444444444444</v>
      </c>
      <c r="F222" s="1">
        <v>14</v>
      </c>
      <c r="G222" s="8">
        <f>Table32356789101112132343210111213610[[#This Row],[women]]/Table32356789101112132343210111213610[[#This Row],[total]]</f>
        <v>0.15555555555555556</v>
      </c>
      <c r="H222" s="1">
        <v>0</v>
      </c>
      <c r="I222" s="8">
        <f>Table32356789101112132343210111213610[[#This Row],[alaskan_or_native]]/Table32356789101112132343210111213610[[#This Row],[total]]</f>
        <v>0</v>
      </c>
      <c r="J222" s="1">
        <v>13</v>
      </c>
      <c r="K222" s="8">
        <f>Table32356789101112132343210111213610[[#This Row],[asian_american]]/Table32356789101112132343210111213610[[#This Row],[total]]</f>
        <v>0.14444444444444443</v>
      </c>
      <c r="L222" s="1">
        <v>3</v>
      </c>
      <c r="M222" s="8">
        <f>Table32356789101112132343210111213610[[#This Row],[african_amercian]]/Table32356789101112132343210111213610[[#This Row],[total]]</f>
        <v>3.3333333333333333E-2</v>
      </c>
      <c r="N222" s="1">
        <v>3</v>
      </c>
      <c r="O222" s="8">
        <f>Table32356789101112132343210111213610[[#This Row],[hispanic_american]]/Table32356789101112132343210111213610[[#This Row],[total]]</f>
        <v>3.3333333333333333E-2</v>
      </c>
      <c r="P222" s="1">
        <v>0</v>
      </c>
      <c r="Q222" s="8">
        <f>Table32356789101112132343210111213610[[#This Row],[hawaiian_or_islander]]/Table32356789101112132343210111213610[[#This Row],[total]]</f>
        <v>0</v>
      </c>
      <c r="R222" s="1">
        <v>65</v>
      </c>
      <c r="S222" s="8">
        <f>Table32356789101112132343210111213610[[#This Row],[white]]/Table32356789101112132343210111213610[[#This Row],[total]]</f>
        <v>0.72222222222222221</v>
      </c>
      <c r="T222" s="1">
        <v>1</v>
      </c>
      <c r="U222" s="8">
        <f>Table32356789101112132343210111213610[[#This Row],[muti_racial]]/Table32356789101112132343210111213610[[#This Row],[total]]</f>
        <v>1.1111111111111112E-2</v>
      </c>
      <c r="V222" s="1">
        <v>5</v>
      </c>
      <c r="W222" s="8">
        <f>Table32356789101112132343210111213610[[#This Row],[international]]/Table32356789101112132343210111213610[[#This Row],[total]]</f>
        <v>5.5555555555555552E-2</v>
      </c>
      <c r="X2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2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7.7777777777777779E-2</v>
      </c>
    </row>
    <row r="223" spans="1:25" ht="20" customHeight="1">
      <c r="A223" s="12">
        <v>169248</v>
      </c>
      <c r="B223" s="12" t="s">
        <v>177</v>
      </c>
      <c r="C223" s="12">
        <v>90</v>
      </c>
      <c r="D223" s="12">
        <v>75</v>
      </c>
      <c r="E223" s="14">
        <f>Table32356789101112132343210111213610[[#This Row],[men]]/Table32356789101112132343210111213610[[#This Row],[total]]</f>
        <v>0.83333333333333337</v>
      </c>
      <c r="F223" s="12">
        <v>15</v>
      </c>
      <c r="G223" s="14">
        <f>Table32356789101112132343210111213610[[#This Row],[women]]/Table32356789101112132343210111213610[[#This Row],[total]]</f>
        <v>0.16666666666666666</v>
      </c>
      <c r="H223" s="12">
        <v>0</v>
      </c>
      <c r="I223" s="14">
        <f>Table32356789101112132343210111213610[[#This Row],[alaskan_or_native]]/Table32356789101112132343210111213610[[#This Row],[total]]</f>
        <v>0</v>
      </c>
      <c r="J223" s="12">
        <v>1</v>
      </c>
      <c r="K223" s="14">
        <f>Table32356789101112132343210111213610[[#This Row],[asian_american]]/Table32356789101112132343210111213610[[#This Row],[total]]</f>
        <v>1.1111111111111112E-2</v>
      </c>
      <c r="L223" s="12">
        <v>5</v>
      </c>
      <c r="M223" s="14">
        <f>Table32356789101112132343210111213610[[#This Row],[african_amercian]]/Table32356789101112132343210111213610[[#This Row],[total]]</f>
        <v>5.5555555555555552E-2</v>
      </c>
      <c r="N223" s="12">
        <v>3</v>
      </c>
      <c r="O223" s="14">
        <f>Table32356789101112132343210111213610[[#This Row],[hispanic_american]]/Table32356789101112132343210111213610[[#This Row],[total]]</f>
        <v>3.3333333333333333E-2</v>
      </c>
      <c r="P223" s="12">
        <v>0</v>
      </c>
      <c r="Q223" s="14">
        <f>Table32356789101112132343210111213610[[#This Row],[hawaiian_or_islander]]/Table32356789101112132343210111213610[[#This Row],[total]]</f>
        <v>0</v>
      </c>
      <c r="R223" s="12">
        <v>68</v>
      </c>
      <c r="S223" s="14">
        <f>Table32356789101112132343210111213610[[#This Row],[white]]/Table32356789101112132343210111213610[[#This Row],[total]]</f>
        <v>0.75555555555555554</v>
      </c>
      <c r="T223" s="12">
        <v>7</v>
      </c>
      <c r="U223" s="14">
        <f>Table32356789101112132343210111213610[[#This Row],[muti_racial]]/Table32356789101112132343210111213610[[#This Row],[total]]</f>
        <v>7.7777777777777779E-2</v>
      </c>
      <c r="V223" s="12">
        <v>2</v>
      </c>
      <c r="W223" s="14">
        <f>Table32356789101112132343210111213610[[#This Row],[international]]/Table32356789101112132343210111213610[[#This Row],[total]]</f>
        <v>2.2222222222222223E-2</v>
      </c>
      <c r="X2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0.17777777777777778</v>
      </c>
      <c r="Y2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224" spans="1:25" ht="20" customHeight="1">
      <c r="A224" s="1">
        <v>227757</v>
      </c>
      <c r="B224" s="1" t="s">
        <v>269</v>
      </c>
      <c r="C224" s="1">
        <v>90</v>
      </c>
      <c r="D224" s="1">
        <v>61</v>
      </c>
      <c r="E224" s="8">
        <f>Table32356789101112132343210111213610[[#This Row],[men]]/Table32356789101112132343210111213610[[#This Row],[total]]</f>
        <v>0.67777777777777781</v>
      </c>
      <c r="F224" s="1">
        <v>29</v>
      </c>
      <c r="G224" s="8">
        <f>Table32356789101112132343210111213610[[#This Row],[women]]/Table32356789101112132343210111213610[[#This Row],[total]]</f>
        <v>0.32222222222222224</v>
      </c>
      <c r="H224" s="1">
        <v>0</v>
      </c>
      <c r="I224" s="8">
        <f>Table32356789101112132343210111213610[[#This Row],[alaskan_or_native]]/Table32356789101112132343210111213610[[#This Row],[total]]</f>
        <v>0</v>
      </c>
      <c r="J224" s="1">
        <v>27</v>
      </c>
      <c r="K224" s="8">
        <f>Table32356789101112132343210111213610[[#This Row],[asian_american]]/Table32356789101112132343210111213610[[#This Row],[total]]</f>
        <v>0.3</v>
      </c>
      <c r="L224" s="1">
        <v>5</v>
      </c>
      <c r="M224" s="8">
        <f>Table32356789101112132343210111213610[[#This Row],[african_amercian]]/Table32356789101112132343210111213610[[#This Row],[total]]</f>
        <v>5.5555555555555552E-2</v>
      </c>
      <c r="N224" s="1">
        <v>7</v>
      </c>
      <c r="O224" s="8">
        <f>Table32356789101112132343210111213610[[#This Row],[hispanic_american]]/Table32356789101112132343210111213610[[#This Row],[total]]</f>
        <v>7.7777777777777779E-2</v>
      </c>
      <c r="P224" s="1">
        <v>0</v>
      </c>
      <c r="Q224" s="8">
        <f>Table32356789101112132343210111213610[[#This Row],[hawaiian_or_islander]]/Table32356789101112132343210111213610[[#This Row],[total]]</f>
        <v>0</v>
      </c>
      <c r="R224" s="1">
        <v>29</v>
      </c>
      <c r="S224" s="8">
        <f>Table32356789101112132343210111213610[[#This Row],[white]]/Table32356789101112132343210111213610[[#This Row],[total]]</f>
        <v>0.32222222222222224</v>
      </c>
      <c r="T224" s="1">
        <v>3</v>
      </c>
      <c r="U224" s="8">
        <f>Table32356789101112132343210111213610[[#This Row],[muti_racial]]/Table32356789101112132343210111213610[[#This Row],[total]]</f>
        <v>3.3333333333333333E-2</v>
      </c>
      <c r="V224" s="1">
        <v>19</v>
      </c>
      <c r="W224" s="8">
        <f>Table32356789101112132343210111213610[[#This Row],[international]]/Table32356789101112132343210111213610[[#This Row],[total]]</f>
        <v>0.21111111111111111</v>
      </c>
      <c r="X2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0.46666666666666667</v>
      </c>
      <c r="Y2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225" spans="1:25" ht="20" customHeight="1">
      <c r="A225" s="12">
        <v>482158</v>
      </c>
      <c r="B225" s="12" t="s">
        <v>1206</v>
      </c>
      <c r="C225" s="12">
        <v>90</v>
      </c>
      <c r="D225" s="12">
        <v>63</v>
      </c>
      <c r="E225" s="14">
        <f>Table32356789101112132343210111213610[[#This Row],[men]]/Table32356789101112132343210111213610[[#This Row],[total]]</f>
        <v>0.7</v>
      </c>
      <c r="F225" s="12">
        <v>27</v>
      </c>
      <c r="G225" s="14">
        <f>Table32356789101112132343210111213610[[#This Row],[women]]/Table32356789101112132343210111213610[[#This Row],[total]]</f>
        <v>0.3</v>
      </c>
      <c r="H225" s="12">
        <v>0</v>
      </c>
      <c r="I225" s="14">
        <f>Table32356789101112132343210111213610[[#This Row],[alaskan_or_native]]/Table32356789101112132343210111213610[[#This Row],[total]]</f>
        <v>0</v>
      </c>
      <c r="J225" s="12">
        <v>5</v>
      </c>
      <c r="K225" s="14">
        <f>Table32356789101112132343210111213610[[#This Row],[asian_american]]/Table32356789101112132343210111213610[[#This Row],[total]]</f>
        <v>5.5555555555555552E-2</v>
      </c>
      <c r="L225" s="12">
        <v>19</v>
      </c>
      <c r="M225" s="14">
        <f>Table32356789101112132343210111213610[[#This Row],[african_amercian]]/Table32356789101112132343210111213610[[#This Row],[total]]</f>
        <v>0.21111111111111111</v>
      </c>
      <c r="N225" s="12">
        <v>2</v>
      </c>
      <c r="O225" s="14">
        <f>Table32356789101112132343210111213610[[#This Row],[hispanic_american]]/Table32356789101112132343210111213610[[#This Row],[total]]</f>
        <v>2.2222222222222223E-2</v>
      </c>
      <c r="P225" s="12">
        <v>0</v>
      </c>
      <c r="Q225" s="14">
        <f>Table32356789101112132343210111213610[[#This Row],[hawaiian_or_islander]]/Table32356789101112132343210111213610[[#This Row],[total]]</f>
        <v>0</v>
      </c>
      <c r="R225" s="12">
        <v>60</v>
      </c>
      <c r="S225" s="14">
        <f>Table32356789101112132343210111213610[[#This Row],[white]]/Table32356789101112132343210111213610[[#This Row],[total]]</f>
        <v>0.66666666666666663</v>
      </c>
      <c r="T225" s="12">
        <v>2</v>
      </c>
      <c r="U225" s="14">
        <f>Table32356789101112132343210111213610[[#This Row],[muti_racial]]/Table32356789101112132343210111213610[[#This Row],[total]]</f>
        <v>2.2222222222222223E-2</v>
      </c>
      <c r="V225" s="12">
        <v>2</v>
      </c>
      <c r="W225" s="14">
        <f>Table32356789101112132343210111213610[[#This Row],[international]]/Table32356789101112132343210111213610[[#This Row],[total]]</f>
        <v>2.2222222222222223E-2</v>
      </c>
      <c r="X2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0.31111111111111112</v>
      </c>
      <c r="Y2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0.25555555555555554</v>
      </c>
    </row>
    <row r="226" spans="1:25" ht="20" customHeight="1">
      <c r="A226" s="1">
        <v>100751</v>
      </c>
      <c r="B226" s="1" t="s">
        <v>78</v>
      </c>
      <c r="C226" s="1">
        <v>89</v>
      </c>
      <c r="D226" s="1">
        <v>71</v>
      </c>
      <c r="E226" s="8">
        <f>Table32356789101112132343210111213610[[#This Row],[men]]/Table32356789101112132343210111213610[[#This Row],[total]]</f>
        <v>0.797752808988764</v>
      </c>
      <c r="F226" s="1">
        <v>18</v>
      </c>
      <c r="G226" s="8">
        <f>Table32356789101112132343210111213610[[#This Row],[women]]/Table32356789101112132343210111213610[[#This Row],[total]]</f>
        <v>0.20224719101123595</v>
      </c>
      <c r="H226" s="1">
        <v>0</v>
      </c>
      <c r="I226" s="8">
        <f>Table32356789101112132343210111213610[[#This Row],[alaskan_or_native]]/Table32356789101112132343210111213610[[#This Row],[total]]</f>
        <v>0</v>
      </c>
      <c r="J226" s="1">
        <v>0</v>
      </c>
      <c r="K226" s="8">
        <f>Table32356789101112132343210111213610[[#This Row],[asian_american]]/Table32356789101112132343210111213610[[#This Row],[total]]</f>
        <v>0</v>
      </c>
      <c r="L226" s="1">
        <v>5</v>
      </c>
      <c r="M226" s="8">
        <f>Table32356789101112132343210111213610[[#This Row],[african_amercian]]/Table32356789101112132343210111213610[[#This Row],[total]]</f>
        <v>5.6179775280898875E-2</v>
      </c>
      <c r="N226" s="1">
        <v>3</v>
      </c>
      <c r="O226" s="8">
        <f>Table32356789101112132343210111213610[[#This Row],[hispanic_american]]/Table32356789101112132343210111213610[[#This Row],[total]]</f>
        <v>3.3707865168539325E-2</v>
      </c>
      <c r="P226" s="1">
        <v>0</v>
      </c>
      <c r="Q226" s="8">
        <f>Table32356789101112132343210111213610[[#This Row],[hawaiian_or_islander]]/Table32356789101112132343210111213610[[#This Row],[total]]</f>
        <v>0</v>
      </c>
      <c r="R226" s="1">
        <v>77</v>
      </c>
      <c r="S226" s="8">
        <f>Table32356789101112132343210111213610[[#This Row],[white]]/Table32356789101112132343210111213610[[#This Row],[total]]</f>
        <v>0.8651685393258427</v>
      </c>
      <c r="T226" s="1">
        <v>1</v>
      </c>
      <c r="U226" s="8">
        <f>Table32356789101112132343210111213610[[#This Row],[muti_racial]]/Table32356789101112132343210111213610[[#This Row],[total]]</f>
        <v>1.1235955056179775E-2</v>
      </c>
      <c r="V226" s="1">
        <v>2</v>
      </c>
      <c r="W226" s="8">
        <f>Table32356789101112132343210111213610[[#This Row],[international]]/Table32356789101112132343210111213610[[#This Row],[total]]</f>
        <v>2.247191011235955E-2</v>
      </c>
      <c r="X2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0.10112359550561797</v>
      </c>
      <c r="Y2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0.10112359550561797</v>
      </c>
    </row>
    <row r="227" spans="1:25" ht="20" customHeight="1">
      <c r="A227" s="12">
        <v>132709</v>
      </c>
      <c r="B227" s="12" t="s">
        <v>847</v>
      </c>
      <c r="C227" s="12">
        <v>89</v>
      </c>
      <c r="D227" s="12">
        <v>65</v>
      </c>
      <c r="E227" s="14">
        <f>Table32356789101112132343210111213610[[#This Row],[men]]/Table32356789101112132343210111213610[[#This Row],[total]]</f>
        <v>0.7303370786516854</v>
      </c>
      <c r="F227" s="12">
        <v>24</v>
      </c>
      <c r="G227" s="14">
        <f>Table32356789101112132343210111213610[[#This Row],[women]]/Table32356789101112132343210111213610[[#This Row],[total]]</f>
        <v>0.2696629213483146</v>
      </c>
      <c r="H227" s="12">
        <v>0</v>
      </c>
      <c r="I227" s="14">
        <f>Table32356789101112132343210111213610[[#This Row],[alaskan_or_native]]/Table32356789101112132343210111213610[[#This Row],[total]]</f>
        <v>0</v>
      </c>
      <c r="J227" s="12">
        <v>6</v>
      </c>
      <c r="K227" s="14">
        <f>Table32356789101112132343210111213610[[#This Row],[asian_american]]/Table32356789101112132343210111213610[[#This Row],[total]]</f>
        <v>6.741573033707865E-2</v>
      </c>
      <c r="L227" s="12">
        <v>32</v>
      </c>
      <c r="M227" s="14">
        <f>Table32356789101112132343210111213610[[#This Row],[african_amercian]]/Table32356789101112132343210111213610[[#This Row],[total]]</f>
        <v>0.3595505617977528</v>
      </c>
      <c r="N227" s="12">
        <v>21</v>
      </c>
      <c r="O227" s="14">
        <f>Table32356789101112132343210111213610[[#This Row],[hispanic_american]]/Table32356789101112132343210111213610[[#This Row],[total]]</f>
        <v>0.23595505617977527</v>
      </c>
      <c r="P227" s="12">
        <v>0</v>
      </c>
      <c r="Q227" s="14">
        <f>Table32356789101112132343210111213610[[#This Row],[hawaiian_or_islander]]/Table32356789101112132343210111213610[[#This Row],[total]]</f>
        <v>0</v>
      </c>
      <c r="R227" s="12">
        <v>19</v>
      </c>
      <c r="S227" s="14">
        <f>Table32356789101112132343210111213610[[#This Row],[white]]/Table32356789101112132343210111213610[[#This Row],[total]]</f>
        <v>0.21348314606741572</v>
      </c>
      <c r="T227" s="12">
        <v>2</v>
      </c>
      <c r="U227" s="14">
        <f>Table32356789101112132343210111213610[[#This Row],[muti_racial]]/Table32356789101112132343210111213610[[#This Row],[total]]</f>
        <v>2.247191011235955E-2</v>
      </c>
      <c r="V227" s="12">
        <v>1</v>
      </c>
      <c r="W227" s="14">
        <f>Table32356789101112132343210111213610[[#This Row],[international]]/Table32356789101112132343210111213610[[#This Row],[total]]</f>
        <v>1.1235955056179775E-2</v>
      </c>
      <c r="X2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0.6853932584269663</v>
      </c>
      <c r="Y2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0.6179775280898876</v>
      </c>
    </row>
    <row r="228" spans="1:25" ht="20" customHeight="1">
      <c r="A228" s="1">
        <v>202806</v>
      </c>
      <c r="B228" s="1" t="s">
        <v>578</v>
      </c>
      <c r="C228" s="1">
        <v>88</v>
      </c>
      <c r="D228" s="1">
        <v>70</v>
      </c>
      <c r="E228" s="8">
        <f>Table32356789101112132343210111213610[[#This Row],[men]]/Table32356789101112132343210111213610[[#This Row],[total]]</f>
        <v>0.79545454545454541</v>
      </c>
      <c r="F228" s="1">
        <v>18</v>
      </c>
      <c r="G228" s="8">
        <f>Table32356789101112132343210111213610[[#This Row],[women]]/Table32356789101112132343210111213610[[#This Row],[total]]</f>
        <v>0.20454545454545456</v>
      </c>
      <c r="H228" s="1">
        <v>0</v>
      </c>
      <c r="I228" s="8">
        <f>Table32356789101112132343210111213610[[#This Row],[alaskan_or_native]]/Table32356789101112132343210111213610[[#This Row],[total]]</f>
        <v>0</v>
      </c>
      <c r="J228" s="1">
        <v>3</v>
      </c>
      <c r="K228" s="8">
        <f>Table32356789101112132343210111213610[[#This Row],[asian_american]]/Table32356789101112132343210111213610[[#This Row],[total]]</f>
        <v>3.4090909090909088E-2</v>
      </c>
      <c r="L228" s="1">
        <v>9</v>
      </c>
      <c r="M228" s="8">
        <f>Table32356789101112132343210111213610[[#This Row],[african_amercian]]/Table32356789101112132343210111213610[[#This Row],[total]]</f>
        <v>0.10227272727272728</v>
      </c>
      <c r="N228" s="1">
        <v>1</v>
      </c>
      <c r="O228" s="8">
        <f>Table32356789101112132343210111213610[[#This Row],[hispanic_american]]/Table32356789101112132343210111213610[[#This Row],[total]]</f>
        <v>1.1363636363636364E-2</v>
      </c>
      <c r="P228" s="1">
        <v>0</v>
      </c>
      <c r="Q228" s="8">
        <f>Table32356789101112132343210111213610[[#This Row],[hawaiian_or_islander]]/Table32356789101112132343210111213610[[#This Row],[total]]</f>
        <v>0</v>
      </c>
      <c r="R228" s="1">
        <v>60</v>
      </c>
      <c r="S228" s="8">
        <f>Table32356789101112132343210111213610[[#This Row],[white]]/Table32356789101112132343210111213610[[#This Row],[total]]</f>
        <v>0.68181818181818177</v>
      </c>
      <c r="T228" s="1">
        <v>4</v>
      </c>
      <c r="U228" s="8">
        <f>Table32356789101112132343210111213610[[#This Row],[muti_racial]]/Table32356789101112132343210111213610[[#This Row],[total]]</f>
        <v>4.5454545454545456E-2</v>
      </c>
      <c r="V228" s="1">
        <v>0</v>
      </c>
      <c r="W228" s="8">
        <f>Table32356789101112132343210111213610[[#This Row],[international]]/Table32356789101112132343210111213610[[#This Row],[total]]</f>
        <v>0</v>
      </c>
      <c r="X2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0.19318181818181818</v>
      </c>
      <c r="Y2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0.15909090909090909</v>
      </c>
    </row>
    <row r="229" spans="1:25" ht="20" customHeight="1">
      <c r="A229" s="12">
        <v>219602</v>
      </c>
      <c r="B229" s="12" t="s">
        <v>754</v>
      </c>
      <c r="C229" s="12">
        <v>88</v>
      </c>
      <c r="D229" s="12">
        <v>70</v>
      </c>
      <c r="E229" s="14">
        <f>Table32356789101112132343210111213610[[#This Row],[men]]/Table32356789101112132343210111213610[[#This Row],[total]]</f>
        <v>0.79545454545454541</v>
      </c>
      <c r="F229" s="12">
        <v>18</v>
      </c>
      <c r="G229" s="14">
        <f>Table32356789101112132343210111213610[[#This Row],[women]]/Table32356789101112132343210111213610[[#This Row],[total]]</f>
        <v>0.20454545454545456</v>
      </c>
      <c r="H229" s="12">
        <v>0</v>
      </c>
      <c r="I229" s="14">
        <f>Table32356789101112132343210111213610[[#This Row],[alaskan_or_native]]/Table32356789101112132343210111213610[[#This Row],[total]]</f>
        <v>0</v>
      </c>
      <c r="J229" s="12">
        <v>4</v>
      </c>
      <c r="K229" s="14">
        <f>Table32356789101112132343210111213610[[#This Row],[asian_american]]/Table32356789101112132343210111213610[[#This Row],[total]]</f>
        <v>4.5454545454545456E-2</v>
      </c>
      <c r="L229" s="12">
        <v>15</v>
      </c>
      <c r="M229" s="14">
        <f>Table32356789101112132343210111213610[[#This Row],[african_amercian]]/Table32356789101112132343210111213610[[#This Row],[total]]</f>
        <v>0.17045454545454544</v>
      </c>
      <c r="N229" s="12">
        <v>4</v>
      </c>
      <c r="O229" s="14">
        <f>Table32356789101112132343210111213610[[#This Row],[hispanic_american]]/Table32356789101112132343210111213610[[#This Row],[total]]</f>
        <v>4.5454545454545456E-2</v>
      </c>
      <c r="P229" s="12">
        <v>0</v>
      </c>
      <c r="Q229" s="14">
        <f>Table32356789101112132343210111213610[[#This Row],[hawaiian_or_islander]]/Table32356789101112132343210111213610[[#This Row],[total]]</f>
        <v>0</v>
      </c>
      <c r="R229" s="12">
        <v>52</v>
      </c>
      <c r="S229" s="14">
        <f>Table32356789101112132343210111213610[[#This Row],[white]]/Table32356789101112132343210111213610[[#This Row],[total]]</f>
        <v>0.59090909090909094</v>
      </c>
      <c r="T229" s="12">
        <v>7</v>
      </c>
      <c r="U229" s="14">
        <f>Table32356789101112132343210111213610[[#This Row],[muti_racial]]/Table32356789101112132343210111213610[[#This Row],[total]]</f>
        <v>7.9545454545454544E-2</v>
      </c>
      <c r="V229" s="12">
        <v>1</v>
      </c>
      <c r="W229" s="14">
        <f>Table32356789101112132343210111213610[[#This Row],[international]]/Table32356789101112132343210111213610[[#This Row],[total]]</f>
        <v>1.1363636363636364E-2</v>
      </c>
      <c r="X2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0.34090909090909088</v>
      </c>
      <c r="Y2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0.29545454545454547</v>
      </c>
    </row>
    <row r="230" spans="1:25" ht="20" customHeight="1">
      <c r="A230" s="1">
        <v>221999</v>
      </c>
      <c r="B230" s="1" t="s">
        <v>258</v>
      </c>
      <c r="C230" s="1">
        <v>88</v>
      </c>
      <c r="D230" s="1">
        <v>62</v>
      </c>
      <c r="E230" s="8">
        <f>Table32356789101112132343210111213610[[#This Row],[men]]/Table32356789101112132343210111213610[[#This Row],[total]]</f>
        <v>0.70454545454545459</v>
      </c>
      <c r="F230" s="1">
        <v>26</v>
      </c>
      <c r="G230" s="8">
        <f>Table32356789101112132343210111213610[[#This Row],[women]]/Table32356789101112132343210111213610[[#This Row],[total]]</f>
        <v>0.29545454545454547</v>
      </c>
      <c r="H230" s="1">
        <v>1</v>
      </c>
      <c r="I230" s="8">
        <f>Table32356789101112132343210111213610[[#This Row],[alaskan_or_native]]/Table32356789101112132343210111213610[[#This Row],[total]]</f>
        <v>1.1363636363636364E-2</v>
      </c>
      <c r="J230" s="1">
        <v>19</v>
      </c>
      <c r="K230" s="8">
        <f>Table32356789101112132343210111213610[[#This Row],[asian_american]]/Table32356789101112132343210111213610[[#This Row],[total]]</f>
        <v>0.21590909090909091</v>
      </c>
      <c r="L230" s="1">
        <v>3</v>
      </c>
      <c r="M230" s="8">
        <f>Table32356789101112132343210111213610[[#This Row],[african_amercian]]/Table32356789101112132343210111213610[[#This Row],[total]]</f>
        <v>3.4090909090909088E-2</v>
      </c>
      <c r="N230" s="1">
        <v>7</v>
      </c>
      <c r="O230" s="8">
        <f>Table32356789101112132343210111213610[[#This Row],[hispanic_american]]/Table32356789101112132343210111213610[[#This Row],[total]]</f>
        <v>7.9545454545454544E-2</v>
      </c>
      <c r="P230" s="1">
        <v>0</v>
      </c>
      <c r="Q230" s="8">
        <f>Table32356789101112132343210111213610[[#This Row],[hawaiian_or_islander]]/Table32356789101112132343210111213610[[#This Row],[total]]</f>
        <v>0</v>
      </c>
      <c r="R230" s="1">
        <v>33</v>
      </c>
      <c r="S230" s="8">
        <f>Table32356789101112132343210111213610[[#This Row],[white]]/Table32356789101112132343210111213610[[#This Row],[total]]</f>
        <v>0.375</v>
      </c>
      <c r="T230" s="1">
        <v>5</v>
      </c>
      <c r="U230" s="8">
        <f>Table32356789101112132343210111213610[[#This Row],[muti_racial]]/Table32356789101112132343210111213610[[#This Row],[total]]</f>
        <v>5.6818181818181816E-2</v>
      </c>
      <c r="V230" s="1">
        <v>17</v>
      </c>
      <c r="W230" s="8">
        <f>Table32356789101112132343210111213610[[#This Row],[international]]/Table32356789101112132343210111213610[[#This Row],[total]]</f>
        <v>0.19318181818181818</v>
      </c>
      <c r="X2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0.39772727272727271</v>
      </c>
      <c r="Y2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</row>
    <row r="231" spans="1:25" ht="20" customHeight="1">
      <c r="A231" s="12">
        <v>100830</v>
      </c>
      <c r="B231" s="12" t="s">
        <v>736</v>
      </c>
      <c r="C231" s="12">
        <v>87</v>
      </c>
      <c r="D231" s="12">
        <v>54</v>
      </c>
      <c r="E231" s="14">
        <f>Table32356789101112132343210111213610[[#This Row],[men]]/Table32356789101112132343210111213610[[#This Row],[total]]</f>
        <v>0.62068965517241381</v>
      </c>
      <c r="F231" s="12">
        <v>33</v>
      </c>
      <c r="G231" s="14">
        <f>Table32356789101112132343210111213610[[#This Row],[women]]/Table32356789101112132343210111213610[[#This Row],[total]]</f>
        <v>0.37931034482758619</v>
      </c>
      <c r="H231" s="12">
        <v>0</v>
      </c>
      <c r="I231" s="14">
        <f>Table32356789101112132343210111213610[[#This Row],[alaskan_or_native]]/Table32356789101112132343210111213610[[#This Row],[total]]</f>
        <v>0</v>
      </c>
      <c r="J231" s="12">
        <v>3</v>
      </c>
      <c r="K231" s="14">
        <f>Table32356789101112132343210111213610[[#This Row],[asian_american]]/Table32356789101112132343210111213610[[#This Row],[total]]</f>
        <v>3.4482758620689655E-2</v>
      </c>
      <c r="L231" s="12">
        <v>11</v>
      </c>
      <c r="M231" s="14">
        <f>Table32356789101112132343210111213610[[#This Row],[african_amercian]]/Table32356789101112132343210111213610[[#This Row],[total]]</f>
        <v>0.12643678160919541</v>
      </c>
      <c r="N231" s="12">
        <v>0</v>
      </c>
      <c r="O231" s="14">
        <f>Table32356789101112132343210111213610[[#This Row],[hispanic_american]]/Table32356789101112132343210111213610[[#This Row],[total]]</f>
        <v>0</v>
      </c>
      <c r="P231" s="12">
        <v>0</v>
      </c>
      <c r="Q231" s="14">
        <f>Table32356789101112132343210111213610[[#This Row],[hawaiian_or_islander]]/Table32356789101112132343210111213610[[#This Row],[total]]</f>
        <v>0</v>
      </c>
      <c r="R231" s="12">
        <v>15</v>
      </c>
      <c r="S231" s="14">
        <f>Table32356789101112132343210111213610[[#This Row],[white]]/Table32356789101112132343210111213610[[#This Row],[total]]</f>
        <v>0.17241379310344829</v>
      </c>
      <c r="T231" s="12">
        <v>1</v>
      </c>
      <c r="U231" s="14">
        <f>Table32356789101112132343210111213610[[#This Row],[muti_racial]]/Table32356789101112132343210111213610[[#This Row],[total]]</f>
        <v>1.1494252873563218E-2</v>
      </c>
      <c r="V231" s="12">
        <v>57</v>
      </c>
      <c r="W231" s="14">
        <f>Table32356789101112132343210111213610[[#This Row],[international]]/Table32356789101112132343210111213610[[#This Row],[total]]</f>
        <v>0.65517241379310343</v>
      </c>
      <c r="X2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0.17241379310344829</v>
      </c>
      <c r="Y2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0.13793103448275862</v>
      </c>
    </row>
    <row r="232" spans="1:25" ht="20" customHeight="1">
      <c r="A232" s="1">
        <v>138309</v>
      </c>
      <c r="B232" s="1" t="s">
        <v>500</v>
      </c>
      <c r="C232" s="1">
        <v>87</v>
      </c>
      <c r="D232" s="1">
        <v>70</v>
      </c>
      <c r="E232" s="8">
        <f>Table32356789101112132343210111213610[[#This Row],[men]]/Table32356789101112132343210111213610[[#This Row],[total]]</f>
        <v>0.8045977011494253</v>
      </c>
      <c r="F232" s="1">
        <v>17</v>
      </c>
      <c r="G232" s="8">
        <f>Table32356789101112132343210111213610[[#This Row],[women]]/Table32356789101112132343210111213610[[#This Row],[total]]</f>
        <v>0.19540229885057472</v>
      </c>
      <c r="H232" s="1">
        <v>0</v>
      </c>
      <c r="I232" s="8">
        <f>Table32356789101112132343210111213610[[#This Row],[alaskan_or_native]]/Table32356789101112132343210111213610[[#This Row],[total]]</f>
        <v>0</v>
      </c>
      <c r="J232" s="1">
        <v>8</v>
      </c>
      <c r="K232" s="8">
        <f>Table32356789101112132343210111213610[[#This Row],[asian_american]]/Table32356789101112132343210111213610[[#This Row],[total]]</f>
        <v>9.1954022988505746E-2</v>
      </c>
      <c r="L232" s="1">
        <v>7</v>
      </c>
      <c r="M232" s="8">
        <f>Table32356789101112132343210111213610[[#This Row],[african_amercian]]/Table32356789101112132343210111213610[[#This Row],[total]]</f>
        <v>8.0459770114942528E-2</v>
      </c>
      <c r="N232" s="1">
        <v>10</v>
      </c>
      <c r="O232" s="8">
        <f>Table32356789101112132343210111213610[[#This Row],[hispanic_american]]/Table32356789101112132343210111213610[[#This Row],[total]]</f>
        <v>0.11494252873563218</v>
      </c>
      <c r="P232" s="1">
        <v>0</v>
      </c>
      <c r="Q232" s="8">
        <f>Table32356789101112132343210111213610[[#This Row],[hawaiian_or_islander]]/Table32356789101112132343210111213610[[#This Row],[total]]</f>
        <v>0</v>
      </c>
      <c r="R232" s="1">
        <v>55</v>
      </c>
      <c r="S232" s="8">
        <f>Table32356789101112132343210111213610[[#This Row],[white]]/Table32356789101112132343210111213610[[#This Row],[total]]</f>
        <v>0.63218390804597702</v>
      </c>
      <c r="T232" s="1">
        <v>0</v>
      </c>
      <c r="U232" s="8">
        <f>Table32356789101112132343210111213610[[#This Row],[muti_racial]]/Table32356789101112132343210111213610[[#This Row],[total]]</f>
        <v>0</v>
      </c>
      <c r="V232" s="1">
        <v>0</v>
      </c>
      <c r="W232" s="8">
        <f>Table32356789101112132343210111213610[[#This Row],[international]]/Table32356789101112132343210111213610[[#This Row],[total]]</f>
        <v>0</v>
      </c>
      <c r="X2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0.28735632183908044</v>
      </c>
      <c r="Y2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0.19540229885057472</v>
      </c>
    </row>
    <row r="233" spans="1:25" ht="20" customHeight="1">
      <c r="A233" s="12">
        <v>162928</v>
      </c>
      <c r="B233" s="12" t="s">
        <v>166</v>
      </c>
      <c r="C233" s="12">
        <v>87</v>
      </c>
      <c r="D233" s="12">
        <v>65</v>
      </c>
      <c r="E233" s="14">
        <f>Table32356789101112132343210111213610[[#This Row],[men]]/Table32356789101112132343210111213610[[#This Row],[total]]</f>
        <v>0.74712643678160917</v>
      </c>
      <c r="F233" s="12">
        <v>22</v>
      </c>
      <c r="G233" s="14">
        <f>Table32356789101112132343210111213610[[#This Row],[women]]/Table32356789101112132343210111213610[[#This Row],[total]]</f>
        <v>0.25287356321839083</v>
      </c>
      <c r="H233" s="12">
        <v>0</v>
      </c>
      <c r="I233" s="14">
        <f>Table32356789101112132343210111213610[[#This Row],[alaskan_or_native]]/Table32356789101112132343210111213610[[#This Row],[total]]</f>
        <v>0</v>
      </c>
      <c r="J233" s="12">
        <v>20</v>
      </c>
      <c r="K233" s="14">
        <f>Table32356789101112132343210111213610[[#This Row],[asian_american]]/Table32356789101112132343210111213610[[#This Row],[total]]</f>
        <v>0.22988505747126436</v>
      </c>
      <c r="L233" s="12">
        <v>1</v>
      </c>
      <c r="M233" s="14">
        <f>Table32356789101112132343210111213610[[#This Row],[african_amercian]]/Table32356789101112132343210111213610[[#This Row],[total]]</f>
        <v>1.1494252873563218E-2</v>
      </c>
      <c r="N233" s="12">
        <v>5</v>
      </c>
      <c r="O233" s="14">
        <f>Table32356789101112132343210111213610[[#This Row],[hispanic_american]]/Table32356789101112132343210111213610[[#This Row],[total]]</f>
        <v>5.7471264367816091E-2</v>
      </c>
      <c r="P233" s="12">
        <v>1</v>
      </c>
      <c r="Q233" s="14">
        <f>Table32356789101112132343210111213610[[#This Row],[hawaiian_or_islander]]/Table32356789101112132343210111213610[[#This Row],[total]]</f>
        <v>1.1494252873563218E-2</v>
      </c>
      <c r="R233" s="12">
        <v>35</v>
      </c>
      <c r="S233" s="14">
        <f>Table32356789101112132343210111213610[[#This Row],[white]]/Table32356789101112132343210111213610[[#This Row],[total]]</f>
        <v>0.40229885057471265</v>
      </c>
      <c r="T233" s="12">
        <v>8</v>
      </c>
      <c r="U233" s="14">
        <f>Table32356789101112132343210111213610[[#This Row],[muti_racial]]/Table32356789101112132343210111213610[[#This Row],[total]]</f>
        <v>9.1954022988505746E-2</v>
      </c>
      <c r="V233" s="12">
        <v>15</v>
      </c>
      <c r="W233" s="14">
        <f>Table32356789101112132343210111213610[[#This Row],[international]]/Table32356789101112132343210111213610[[#This Row],[total]]</f>
        <v>0.17241379310344829</v>
      </c>
      <c r="X2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0.40229885057471265</v>
      </c>
      <c r="Y2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0.17241379310344829</v>
      </c>
    </row>
    <row r="234" spans="1:25" ht="20" customHeight="1">
      <c r="A234" s="1">
        <v>185262</v>
      </c>
      <c r="B234" s="1" t="s">
        <v>978</v>
      </c>
      <c r="C234" s="1">
        <v>87</v>
      </c>
      <c r="D234" s="1">
        <v>73</v>
      </c>
      <c r="E234" s="8">
        <f>Table32356789101112132343210111213610[[#This Row],[men]]/Table32356789101112132343210111213610[[#This Row],[total]]</f>
        <v>0.83908045977011492</v>
      </c>
      <c r="F234" s="1">
        <v>14</v>
      </c>
      <c r="G234" s="8">
        <f>Table32356789101112132343210111213610[[#This Row],[women]]/Table32356789101112132343210111213610[[#This Row],[total]]</f>
        <v>0.16091954022988506</v>
      </c>
      <c r="H234" s="1">
        <v>0</v>
      </c>
      <c r="I234" s="8">
        <f>Table32356789101112132343210111213610[[#This Row],[alaskan_or_native]]/Table32356789101112132343210111213610[[#This Row],[total]]</f>
        <v>0</v>
      </c>
      <c r="J234" s="1">
        <v>15</v>
      </c>
      <c r="K234" s="8">
        <f>Table32356789101112132343210111213610[[#This Row],[asian_american]]/Table32356789101112132343210111213610[[#This Row],[total]]</f>
        <v>0.17241379310344829</v>
      </c>
      <c r="L234" s="1">
        <v>16</v>
      </c>
      <c r="M234" s="8">
        <f>Table32356789101112132343210111213610[[#This Row],[african_amercian]]/Table32356789101112132343210111213610[[#This Row],[total]]</f>
        <v>0.18390804597701149</v>
      </c>
      <c r="N234" s="1">
        <v>26</v>
      </c>
      <c r="O234" s="8">
        <f>Table32356789101112132343210111213610[[#This Row],[hispanic_american]]/Table32356789101112132343210111213610[[#This Row],[total]]</f>
        <v>0.2988505747126437</v>
      </c>
      <c r="P234" s="1">
        <v>0</v>
      </c>
      <c r="Q234" s="8">
        <f>Table32356789101112132343210111213610[[#This Row],[hawaiian_or_islander]]/Table32356789101112132343210111213610[[#This Row],[total]]</f>
        <v>0</v>
      </c>
      <c r="R234" s="1">
        <v>20</v>
      </c>
      <c r="S234" s="8">
        <f>Table32356789101112132343210111213610[[#This Row],[white]]/Table32356789101112132343210111213610[[#This Row],[total]]</f>
        <v>0.22988505747126436</v>
      </c>
      <c r="T234" s="1">
        <v>2</v>
      </c>
      <c r="U234" s="8">
        <f>Table32356789101112132343210111213610[[#This Row],[muti_racial]]/Table32356789101112132343210111213610[[#This Row],[total]]</f>
        <v>2.2988505747126436E-2</v>
      </c>
      <c r="V234" s="1">
        <v>3</v>
      </c>
      <c r="W234" s="8">
        <f>Table32356789101112132343210111213610[[#This Row],[international]]/Table32356789101112132343210111213610[[#This Row],[total]]</f>
        <v>3.4482758620689655E-2</v>
      </c>
      <c r="X2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0.67816091954022983</v>
      </c>
      <c r="Y2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0.50574712643678166</v>
      </c>
    </row>
    <row r="235" spans="1:25" ht="20" customHeight="1">
      <c r="A235" s="12">
        <v>186867</v>
      </c>
      <c r="B235" s="12" t="s">
        <v>197</v>
      </c>
      <c r="C235" s="12">
        <v>87</v>
      </c>
      <c r="D235" s="12">
        <v>77</v>
      </c>
      <c r="E235" s="14">
        <f>Table32356789101112132343210111213610[[#This Row],[men]]/Table32356789101112132343210111213610[[#This Row],[total]]</f>
        <v>0.88505747126436785</v>
      </c>
      <c r="F235" s="12">
        <v>10</v>
      </c>
      <c r="G235" s="14">
        <f>Table32356789101112132343210111213610[[#This Row],[women]]/Table32356789101112132343210111213610[[#This Row],[total]]</f>
        <v>0.11494252873563218</v>
      </c>
      <c r="H235" s="12">
        <v>0</v>
      </c>
      <c r="I235" s="14">
        <f>Table32356789101112132343210111213610[[#This Row],[alaskan_or_native]]/Table32356789101112132343210111213610[[#This Row],[total]]</f>
        <v>0</v>
      </c>
      <c r="J235" s="12">
        <v>7</v>
      </c>
      <c r="K235" s="14">
        <f>Table32356789101112132343210111213610[[#This Row],[asian_american]]/Table32356789101112132343210111213610[[#This Row],[total]]</f>
        <v>8.0459770114942528E-2</v>
      </c>
      <c r="L235" s="12">
        <v>1</v>
      </c>
      <c r="M235" s="14">
        <f>Table32356789101112132343210111213610[[#This Row],[african_amercian]]/Table32356789101112132343210111213610[[#This Row],[total]]</f>
        <v>1.1494252873563218E-2</v>
      </c>
      <c r="N235" s="12">
        <v>7</v>
      </c>
      <c r="O235" s="14">
        <f>Table32356789101112132343210111213610[[#This Row],[hispanic_american]]/Table32356789101112132343210111213610[[#This Row],[total]]</f>
        <v>8.0459770114942528E-2</v>
      </c>
      <c r="P235" s="12">
        <v>0</v>
      </c>
      <c r="Q235" s="14">
        <f>Table32356789101112132343210111213610[[#This Row],[hawaiian_or_islander]]/Table32356789101112132343210111213610[[#This Row],[total]]</f>
        <v>0</v>
      </c>
      <c r="R235" s="12">
        <v>57</v>
      </c>
      <c r="S235" s="14">
        <f>Table32356789101112132343210111213610[[#This Row],[white]]/Table32356789101112132343210111213610[[#This Row],[total]]</f>
        <v>0.65517241379310343</v>
      </c>
      <c r="T235" s="12">
        <v>0</v>
      </c>
      <c r="U235" s="14">
        <f>Table32356789101112132343210111213610[[#This Row],[muti_racial]]/Table32356789101112132343210111213610[[#This Row],[total]]</f>
        <v>0</v>
      </c>
      <c r="V235" s="12">
        <v>6</v>
      </c>
      <c r="W235" s="14">
        <f>Table32356789101112132343210111213610[[#This Row],[international]]/Table32356789101112132343210111213610[[#This Row],[total]]</f>
        <v>6.8965517241379309E-2</v>
      </c>
      <c r="X2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0.17241379310344829</v>
      </c>
      <c r="Y2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9.1954022988505746E-2</v>
      </c>
    </row>
    <row r="236" spans="1:25" ht="20" customHeight="1">
      <c r="A236" s="1">
        <v>193308</v>
      </c>
      <c r="B236" s="1" t="s">
        <v>1001</v>
      </c>
      <c r="C236" s="1">
        <v>87</v>
      </c>
      <c r="D236" s="1">
        <v>67</v>
      </c>
      <c r="E236" s="8">
        <f>Table32356789101112132343210111213610[[#This Row],[men]]/Table32356789101112132343210111213610[[#This Row],[total]]</f>
        <v>0.77011494252873558</v>
      </c>
      <c r="F236" s="1">
        <v>20</v>
      </c>
      <c r="G236" s="8">
        <f>Table32356789101112132343210111213610[[#This Row],[women]]/Table32356789101112132343210111213610[[#This Row],[total]]</f>
        <v>0.22988505747126436</v>
      </c>
      <c r="H236" s="1">
        <v>1</v>
      </c>
      <c r="I236" s="8">
        <f>Table32356789101112132343210111213610[[#This Row],[alaskan_or_native]]/Table32356789101112132343210111213610[[#This Row],[total]]</f>
        <v>1.1494252873563218E-2</v>
      </c>
      <c r="J236" s="1">
        <v>6</v>
      </c>
      <c r="K236" s="8">
        <f>Table32356789101112132343210111213610[[#This Row],[asian_american]]/Table32356789101112132343210111213610[[#This Row],[total]]</f>
        <v>6.8965517241379309E-2</v>
      </c>
      <c r="L236" s="1">
        <v>28</v>
      </c>
      <c r="M236" s="8">
        <f>Table32356789101112132343210111213610[[#This Row],[african_amercian]]/Table32356789101112132343210111213610[[#This Row],[total]]</f>
        <v>0.32183908045977011</v>
      </c>
      <c r="N236" s="1">
        <v>14</v>
      </c>
      <c r="O236" s="8">
        <f>Table32356789101112132343210111213610[[#This Row],[hispanic_american]]/Table32356789101112132343210111213610[[#This Row],[total]]</f>
        <v>0.16091954022988506</v>
      </c>
      <c r="P236" s="1">
        <v>0</v>
      </c>
      <c r="Q236" s="8">
        <f>Table32356789101112132343210111213610[[#This Row],[hawaiian_or_islander]]/Table32356789101112132343210111213610[[#This Row],[total]]</f>
        <v>0</v>
      </c>
      <c r="R236" s="1">
        <v>4</v>
      </c>
      <c r="S236" s="8">
        <f>Table32356789101112132343210111213610[[#This Row],[white]]/Table32356789101112132343210111213610[[#This Row],[total]]</f>
        <v>4.5977011494252873E-2</v>
      </c>
      <c r="T236" s="1">
        <v>0</v>
      </c>
      <c r="U236" s="8">
        <f>Table32356789101112132343210111213610[[#This Row],[muti_racial]]/Table32356789101112132343210111213610[[#This Row],[total]]</f>
        <v>0</v>
      </c>
      <c r="V236" s="1">
        <v>34</v>
      </c>
      <c r="W236" s="8">
        <f>Table32356789101112132343210111213610[[#This Row],[international]]/Table32356789101112132343210111213610[[#This Row],[total]]</f>
        <v>0.39080459770114945</v>
      </c>
      <c r="X2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0.56321839080459768</v>
      </c>
      <c r="Y2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0.4942528735632184</v>
      </c>
    </row>
    <row r="237" spans="1:25" ht="20" customHeight="1">
      <c r="A237" s="12">
        <v>102094</v>
      </c>
      <c r="B237" s="12" t="s">
        <v>80</v>
      </c>
      <c r="C237" s="12">
        <v>86</v>
      </c>
      <c r="D237" s="12">
        <v>63</v>
      </c>
      <c r="E237" s="14">
        <f>Table32356789101112132343210111213610[[#This Row],[men]]/Table32356789101112132343210111213610[[#This Row],[total]]</f>
        <v>0.73255813953488369</v>
      </c>
      <c r="F237" s="12">
        <v>23</v>
      </c>
      <c r="G237" s="14">
        <f>Table32356789101112132343210111213610[[#This Row],[women]]/Table32356789101112132343210111213610[[#This Row],[total]]</f>
        <v>0.26744186046511625</v>
      </c>
      <c r="H237" s="12">
        <v>0</v>
      </c>
      <c r="I237" s="14">
        <f>Table32356789101112132343210111213610[[#This Row],[alaskan_or_native]]/Table32356789101112132343210111213610[[#This Row],[total]]</f>
        <v>0</v>
      </c>
      <c r="J237" s="12">
        <v>6</v>
      </c>
      <c r="K237" s="14">
        <f>Table32356789101112132343210111213610[[#This Row],[asian_american]]/Table32356789101112132343210111213610[[#This Row],[total]]</f>
        <v>6.9767441860465115E-2</v>
      </c>
      <c r="L237" s="12">
        <v>17</v>
      </c>
      <c r="M237" s="14">
        <f>Table32356789101112132343210111213610[[#This Row],[african_amercian]]/Table32356789101112132343210111213610[[#This Row],[total]]</f>
        <v>0.19767441860465115</v>
      </c>
      <c r="N237" s="12">
        <v>3</v>
      </c>
      <c r="O237" s="14">
        <f>Table32356789101112132343210111213610[[#This Row],[hispanic_american]]/Table32356789101112132343210111213610[[#This Row],[total]]</f>
        <v>3.4883720930232558E-2</v>
      </c>
      <c r="P237" s="12">
        <v>0</v>
      </c>
      <c r="Q237" s="14">
        <f>Table32356789101112132343210111213610[[#This Row],[hawaiian_or_islander]]/Table32356789101112132343210111213610[[#This Row],[total]]</f>
        <v>0</v>
      </c>
      <c r="R237" s="12">
        <v>50</v>
      </c>
      <c r="S237" s="14">
        <f>Table32356789101112132343210111213610[[#This Row],[white]]/Table32356789101112132343210111213610[[#This Row],[total]]</f>
        <v>0.58139534883720934</v>
      </c>
      <c r="T237" s="12">
        <v>1</v>
      </c>
      <c r="U237" s="14">
        <f>Table32356789101112132343210111213610[[#This Row],[muti_racial]]/Table32356789101112132343210111213610[[#This Row],[total]]</f>
        <v>1.1627906976744186E-2</v>
      </c>
      <c r="V237" s="12">
        <v>5</v>
      </c>
      <c r="W237" s="14">
        <f>Table32356789101112132343210111213610[[#This Row],[international]]/Table32356789101112132343210111213610[[#This Row],[total]]</f>
        <v>5.8139534883720929E-2</v>
      </c>
      <c r="X2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0.31395348837209303</v>
      </c>
      <c r="Y2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0.2441860465116279</v>
      </c>
    </row>
    <row r="238" spans="1:25" ht="20" customHeight="1">
      <c r="A238" s="1">
        <v>182670</v>
      </c>
      <c r="B238" s="1" t="s">
        <v>63</v>
      </c>
      <c r="C238" s="1">
        <v>86</v>
      </c>
      <c r="D238" s="1">
        <v>57</v>
      </c>
      <c r="E238" s="8">
        <f>Table32356789101112132343210111213610[[#This Row],[men]]/Table32356789101112132343210111213610[[#This Row],[total]]</f>
        <v>0.66279069767441856</v>
      </c>
      <c r="F238" s="1">
        <v>29</v>
      </c>
      <c r="G238" s="8">
        <f>Table32356789101112132343210111213610[[#This Row],[women]]/Table32356789101112132343210111213610[[#This Row],[total]]</f>
        <v>0.33720930232558138</v>
      </c>
      <c r="H238" s="1">
        <v>0</v>
      </c>
      <c r="I238" s="8">
        <f>Table32356789101112132343210111213610[[#This Row],[alaskan_or_native]]/Table32356789101112132343210111213610[[#This Row],[total]]</f>
        <v>0</v>
      </c>
      <c r="J238" s="1">
        <v>22</v>
      </c>
      <c r="K238" s="8">
        <f>Table32356789101112132343210111213610[[#This Row],[asian_american]]/Table32356789101112132343210111213610[[#This Row],[total]]</f>
        <v>0.2558139534883721</v>
      </c>
      <c r="L238" s="1">
        <v>2</v>
      </c>
      <c r="M238" s="8">
        <f>Table32356789101112132343210111213610[[#This Row],[african_amercian]]/Table32356789101112132343210111213610[[#This Row],[total]]</f>
        <v>2.3255813953488372E-2</v>
      </c>
      <c r="N238" s="1">
        <v>4</v>
      </c>
      <c r="O238" s="8">
        <f>Table32356789101112132343210111213610[[#This Row],[hispanic_american]]/Table32356789101112132343210111213610[[#This Row],[total]]</f>
        <v>4.6511627906976744E-2</v>
      </c>
      <c r="P238" s="1">
        <v>0</v>
      </c>
      <c r="Q238" s="8">
        <f>Table32356789101112132343210111213610[[#This Row],[hawaiian_or_islander]]/Table32356789101112132343210111213610[[#This Row],[total]]</f>
        <v>0</v>
      </c>
      <c r="R238" s="1">
        <v>38</v>
      </c>
      <c r="S238" s="8">
        <f>Table32356789101112132343210111213610[[#This Row],[white]]/Table32356789101112132343210111213610[[#This Row],[total]]</f>
        <v>0.44186046511627908</v>
      </c>
      <c r="T238" s="1">
        <v>4</v>
      </c>
      <c r="U238" s="8">
        <f>Table32356789101112132343210111213610[[#This Row],[muti_racial]]/Table32356789101112132343210111213610[[#This Row],[total]]</f>
        <v>4.6511627906976744E-2</v>
      </c>
      <c r="V238" s="1">
        <v>11</v>
      </c>
      <c r="W238" s="8">
        <f>Table32356789101112132343210111213610[[#This Row],[international]]/Table32356789101112132343210111213610[[#This Row],[total]]</f>
        <v>0.12790697674418605</v>
      </c>
      <c r="X2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0.37209302325581395</v>
      </c>
      <c r="Y2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0.11627906976744186</v>
      </c>
    </row>
    <row r="239" spans="1:25" ht="20" customHeight="1">
      <c r="A239" s="12">
        <v>442569</v>
      </c>
      <c r="B239" s="12" t="s">
        <v>523</v>
      </c>
      <c r="C239" s="12">
        <v>86</v>
      </c>
      <c r="D239" s="12">
        <v>76</v>
      </c>
      <c r="E239" s="14">
        <f>Table32356789101112132343210111213610[[#This Row],[men]]/Table32356789101112132343210111213610[[#This Row],[total]]</f>
        <v>0.88372093023255816</v>
      </c>
      <c r="F239" s="12">
        <v>10</v>
      </c>
      <c r="G239" s="14">
        <f>Table32356789101112132343210111213610[[#This Row],[women]]/Table32356789101112132343210111213610[[#This Row],[total]]</f>
        <v>0.11627906976744186</v>
      </c>
      <c r="H239" s="12">
        <v>1</v>
      </c>
      <c r="I239" s="14">
        <f>Table32356789101112132343210111213610[[#This Row],[alaskan_or_native]]/Table32356789101112132343210111213610[[#This Row],[total]]</f>
        <v>1.1627906976744186E-2</v>
      </c>
      <c r="J239" s="12">
        <v>3</v>
      </c>
      <c r="K239" s="14">
        <f>Table32356789101112132343210111213610[[#This Row],[asian_american]]/Table32356789101112132343210111213610[[#This Row],[total]]</f>
        <v>3.4883720930232558E-2</v>
      </c>
      <c r="L239" s="12">
        <v>22</v>
      </c>
      <c r="M239" s="14">
        <f>Table32356789101112132343210111213610[[#This Row],[african_amercian]]/Table32356789101112132343210111213610[[#This Row],[total]]</f>
        <v>0.2558139534883721</v>
      </c>
      <c r="N239" s="12">
        <v>4</v>
      </c>
      <c r="O239" s="14">
        <f>Table32356789101112132343210111213610[[#This Row],[hispanic_american]]/Table32356789101112132343210111213610[[#This Row],[total]]</f>
        <v>4.6511627906976744E-2</v>
      </c>
      <c r="P239" s="12">
        <v>0</v>
      </c>
      <c r="Q239" s="14">
        <f>Table32356789101112132343210111213610[[#This Row],[hawaiian_or_islander]]/Table32356789101112132343210111213610[[#This Row],[total]]</f>
        <v>0</v>
      </c>
      <c r="R239" s="12">
        <v>53</v>
      </c>
      <c r="S239" s="14">
        <f>Table32356789101112132343210111213610[[#This Row],[white]]/Table32356789101112132343210111213610[[#This Row],[total]]</f>
        <v>0.61627906976744184</v>
      </c>
      <c r="T239" s="12">
        <v>1</v>
      </c>
      <c r="U239" s="14">
        <f>Table32356789101112132343210111213610[[#This Row],[muti_racial]]/Table32356789101112132343210111213610[[#This Row],[total]]</f>
        <v>1.1627906976744186E-2</v>
      </c>
      <c r="V239" s="12">
        <v>0</v>
      </c>
      <c r="W239" s="14">
        <f>Table32356789101112132343210111213610[[#This Row],[international]]/Table32356789101112132343210111213610[[#This Row],[total]]</f>
        <v>0</v>
      </c>
      <c r="X2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0.36046511627906974</v>
      </c>
      <c r="Y2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0.32558139534883723</v>
      </c>
    </row>
    <row r="240" spans="1:25" ht="20" customHeight="1">
      <c r="A240" s="1">
        <v>490805</v>
      </c>
      <c r="B240" s="1" t="s">
        <v>308</v>
      </c>
      <c r="C240" s="1">
        <v>86</v>
      </c>
      <c r="D240" s="1">
        <v>79</v>
      </c>
      <c r="E240" s="8">
        <f>Table32356789101112132343210111213610[[#This Row],[men]]/Table32356789101112132343210111213610[[#This Row],[total]]</f>
        <v>0.91860465116279066</v>
      </c>
      <c r="F240" s="1">
        <v>7</v>
      </c>
      <c r="G240" s="8">
        <f>Table32356789101112132343210111213610[[#This Row],[women]]/Table32356789101112132343210111213610[[#This Row],[total]]</f>
        <v>8.1395348837209308E-2</v>
      </c>
      <c r="H240" s="1">
        <v>0</v>
      </c>
      <c r="I240" s="8">
        <f>Table32356789101112132343210111213610[[#This Row],[alaskan_or_native]]/Table32356789101112132343210111213610[[#This Row],[total]]</f>
        <v>0</v>
      </c>
      <c r="J240" s="1">
        <v>2</v>
      </c>
      <c r="K240" s="8">
        <f>Table32356789101112132343210111213610[[#This Row],[asian_american]]/Table32356789101112132343210111213610[[#This Row],[total]]</f>
        <v>2.3255813953488372E-2</v>
      </c>
      <c r="L240" s="1">
        <v>3</v>
      </c>
      <c r="M240" s="8">
        <f>Table32356789101112132343210111213610[[#This Row],[african_amercian]]/Table32356789101112132343210111213610[[#This Row],[total]]</f>
        <v>3.4883720930232558E-2</v>
      </c>
      <c r="N240" s="1">
        <v>7</v>
      </c>
      <c r="O240" s="8">
        <f>Table32356789101112132343210111213610[[#This Row],[hispanic_american]]/Table32356789101112132343210111213610[[#This Row],[total]]</f>
        <v>8.1395348837209308E-2</v>
      </c>
      <c r="P240" s="1">
        <v>0</v>
      </c>
      <c r="Q240" s="8">
        <f>Table32356789101112132343210111213610[[#This Row],[hawaiian_or_islander]]/Table32356789101112132343210111213610[[#This Row],[total]]</f>
        <v>0</v>
      </c>
      <c r="R240" s="1">
        <v>68</v>
      </c>
      <c r="S240" s="8">
        <f>Table32356789101112132343210111213610[[#This Row],[white]]/Table32356789101112132343210111213610[[#This Row],[total]]</f>
        <v>0.79069767441860461</v>
      </c>
      <c r="T240" s="1">
        <v>2</v>
      </c>
      <c r="U240" s="8">
        <f>Table32356789101112132343210111213610[[#This Row],[muti_racial]]/Table32356789101112132343210111213610[[#This Row],[total]]</f>
        <v>2.3255813953488372E-2</v>
      </c>
      <c r="V240" s="1">
        <v>3</v>
      </c>
      <c r="W240" s="8">
        <f>Table32356789101112132343210111213610[[#This Row],[international]]/Table32356789101112132343210111213610[[#This Row],[total]]</f>
        <v>3.4883720930232558E-2</v>
      </c>
      <c r="X2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0.16279069767441862</v>
      </c>
      <c r="Y2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0.13953488372093023</v>
      </c>
    </row>
    <row r="241" spans="1:25" ht="20" customHeight="1">
      <c r="A241" s="12">
        <v>147776</v>
      </c>
      <c r="B241" s="12" t="s">
        <v>496</v>
      </c>
      <c r="C241" s="12">
        <v>85</v>
      </c>
      <c r="D241" s="12">
        <v>75</v>
      </c>
      <c r="E241" s="14">
        <f>Table32356789101112132343210111213610[[#This Row],[men]]/Table32356789101112132343210111213610[[#This Row],[total]]</f>
        <v>0.88235294117647056</v>
      </c>
      <c r="F241" s="12">
        <v>10</v>
      </c>
      <c r="G241" s="14">
        <f>Table32356789101112132343210111213610[[#This Row],[women]]/Table32356789101112132343210111213610[[#This Row],[total]]</f>
        <v>0.11764705882352941</v>
      </c>
      <c r="H241" s="12">
        <v>0</v>
      </c>
      <c r="I241" s="14">
        <f>Table32356789101112132343210111213610[[#This Row],[alaskan_or_native]]/Table32356789101112132343210111213610[[#This Row],[total]]</f>
        <v>0</v>
      </c>
      <c r="J241" s="12">
        <v>22</v>
      </c>
      <c r="K241" s="14">
        <f>Table32356789101112132343210111213610[[#This Row],[asian_american]]/Table32356789101112132343210111213610[[#This Row],[total]]</f>
        <v>0.25882352941176473</v>
      </c>
      <c r="L241" s="12">
        <v>1</v>
      </c>
      <c r="M241" s="14">
        <f>Table32356789101112132343210111213610[[#This Row],[african_amercian]]/Table32356789101112132343210111213610[[#This Row],[total]]</f>
        <v>1.1764705882352941E-2</v>
      </c>
      <c r="N241" s="12">
        <v>16</v>
      </c>
      <c r="O241" s="14">
        <f>Table32356789101112132343210111213610[[#This Row],[hispanic_american]]/Table32356789101112132343210111213610[[#This Row],[total]]</f>
        <v>0.18823529411764706</v>
      </c>
      <c r="P241" s="12">
        <v>1</v>
      </c>
      <c r="Q241" s="14">
        <f>Table32356789101112132343210111213610[[#This Row],[hawaiian_or_islander]]/Table32356789101112132343210111213610[[#This Row],[total]]</f>
        <v>1.1764705882352941E-2</v>
      </c>
      <c r="R241" s="12">
        <v>30</v>
      </c>
      <c r="S241" s="14">
        <f>Table32356789101112132343210111213610[[#This Row],[white]]/Table32356789101112132343210111213610[[#This Row],[total]]</f>
        <v>0.35294117647058826</v>
      </c>
      <c r="T241" s="12">
        <v>2</v>
      </c>
      <c r="U241" s="14">
        <f>Table32356789101112132343210111213610[[#This Row],[muti_racial]]/Table32356789101112132343210111213610[[#This Row],[total]]</f>
        <v>2.3529411764705882E-2</v>
      </c>
      <c r="V241" s="12">
        <v>8</v>
      </c>
      <c r="W241" s="14">
        <f>Table32356789101112132343210111213610[[#This Row],[international]]/Table32356789101112132343210111213610[[#This Row],[total]]</f>
        <v>9.4117647058823528E-2</v>
      </c>
      <c r="X2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0.49411764705882355</v>
      </c>
      <c r="Y2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0.23529411764705882</v>
      </c>
    </row>
    <row r="242" spans="1:25" ht="20" customHeight="1">
      <c r="A242" s="1">
        <v>171137</v>
      </c>
      <c r="B242" s="1" t="s">
        <v>181</v>
      </c>
      <c r="C242" s="1">
        <v>85</v>
      </c>
      <c r="D242" s="1">
        <v>71</v>
      </c>
      <c r="E242" s="8">
        <f>Table32356789101112132343210111213610[[#This Row],[men]]/Table32356789101112132343210111213610[[#This Row],[total]]</f>
        <v>0.83529411764705885</v>
      </c>
      <c r="F242" s="1">
        <v>14</v>
      </c>
      <c r="G242" s="8">
        <f>Table32356789101112132343210111213610[[#This Row],[women]]/Table32356789101112132343210111213610[[#This Row],[total]]</f>
        <v>0.16470588235294117</v>
      </c>
      <c r="H242" s="1">
        <v>0</v>
      </c>
      <c r="I242" s="8">
        <f>Table32356789101112132343210111213610[[#This Row],[alaskan_or_native]]/Table32356789101112132343210111213610[[#This Row],[total]]</f>
        <v>0</v>
      </c>
      <c r="J242" s="1">
        <v>6</v>
      </c>
      <c r="K242" s="8">
        <f>Table32356789101112132343210111213610[[#This Row],[asian_american]]/Table32356789101112132343210111213610[[#This Row],[total]]</f>
        <v>7.0588235294117646E-2</v>
      </c>
      <c r="L242" s="1">
        <v>7</v>
      </c>
      <c r="M242" s="8">
        <f>Table32356789101112132343210111213610[[#This Row],[african_amercian]]/Table32356789101112132343210111213610[[#This Row],[total]]</f>
        <v>8.2352941176470587E-2</v>
      </c>
      <c r="N242" s="1">
        <v>3</v>
      </c>
      <c r="O242" s="8">
        <f>Table32356789101112132343210111213610[[#This Row],[hispanic_american]]/Table32356789101112132343210111213610[[#This Row],[total]]</f>
        <v>3.5294117647058823E-2</v>
      </c>
      <c r="P242" s="1">
        <v>0</v>
      </c>
      <c r="Q242" s="8">
        <f>Table32356789101112132343210111213610[[#This Row],[hawaiian_or_islander]]/Table32356789101112132343210111213610[[#This Row],[total]]</f>
        <v>0</v>
      </c>
      <c r="R242" s="1">
        <v>60</v>
      </c>
      <c r="S242" s="8">
        <f>Table32356789101112132343210111213610[[#This Row],[white]]/Table32356789101112132343210111213610[[#This Row],[total]]</f>
        <v>0.70588235294117652</v>
      </c>
      <c r="T242" s="1">
        <v>1</v>
      </c>
      <c r="U242" s="8">
        <f>Table32356789101112132343210111213610[[#This Row],[muti_racial]]/Table32356789101112132343210111213610[[#This Row],[total]]</f>
        <v>1.1764705882352941E-2</v>
      </c>
      <c r="V242" s="1">
        <v>7</v>
      </c>
      <c r="W242" s="8">
        <f>Table32356789101112132343210111213610[[#This Row],[international]]/Table32356789101112132343210111213610[[#This Row],[total]]</f>
        <v>8.2352941176470587E-2</v>
      </c>
      <c r="X2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2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0.12941176470588237</v>
      </c>
    </row>
    <row r="243" spans="1:25" ht="20" customHeight="1">
      <c r="A243" s="12">
        <v>176965</v>
      </c>
      <c r="B243" s="12" t="s">
        <v>514</v>
      </c>
      <c r="C243" s="12">
        <v>85</v>
      </c>
      <c r="D243" s="12">
        <v>78</v>
      </c>
      <c r="E243" s="14">
        <f>Table32356789101112132343210111213610[[#This Row],[men]]/Table32356789101112132343210111213610[[#This Row],[total]]</f>
        <v>0.91764705882352937</v>
      </c>
      <c r="F243" s="12">
        <v>7</v>
      </c>
      <c r="G243" s="14">
        <f>Table32356789101112132343210111213610[[#This Row],[women]]/Table32356789101112132343210111213610[[#This Row],[total]]</f>
        <v>8.2352941176470587E-2</v>
      </c>
      <c r="H243" s="12">
        <v>0</v>
      </c>
      <c r="I243" s="14">
        <f>Table32356789101112132343210111213610[[#This Row],[alaskan_or_native]]/Table32356789101112132343210111213610[[#This Row],[total]]</f>
        <v>0</v>
      </c>
      <c r="J243" s="12">
        <v>2</v>
      </c>
      <c r="K243" s="14">
        <f>Table32356789101112132343210111213610[[#This Row],[asian_american]]/Table32356789101112132343210111213610[[#This Row],[total]]</f>
        <v>2.3529411764705882E-2</v>
      </c>
      <c r="L243" s="12">
        <v>4</v>
      </c>
      <c r="M243" s="14">
        <f>Table32356789101112132343210111213610[[#This Row],[african_amercian]]/Table32356789101112132343210111213610[[#This Row],[total]]</f>
        <v>4.7058823529411764E-2</v>
      </c>
      <c r="N243" s="12">
        <v>6</v>
      </c>
      <c r="O243" s="14">
        <f>Table32356789101112132343210111213610[[#This Row],[hispanic_american]]/Table32356789101112132343210111213610[[#This Row],[total]]</f>
        <v>7.0588235294117646E-2</v>
      </c>
      <c r="P243" s="12">
        <v>0</v>
      </c>
      <c r="Q243" s="14">
        <f>Table32356789101112132343210111213610[[#This Row],[hawaiian_or_islander]]/Table32356789101112132343210111213610[[#This Row],[total]]</f>
        <v>0</v>
      </c>
      <c r="R243" s="12">
        <v>60</v>
      </c>
      <c r="S243" s="14">
        <f>Table32356789101112132343210111213610[[#This Row],[white]]/Table32356789101112132343210111213610[[#This Row],[total]]</f>
        <v>0.70588235294117652</v>
      </c>
      <c r="T243" s="12">
        <v>4</v>
      </c>
      <c r="U243" s="14">
        <f>Table32356789101112132343210111213610[[#This Row],[muti_racial]]/Table32356789101112132343210111213610[[#This Row],[total]]</f>
        <v>4.7058823529411764E-2</v>
      </c>
      <c r="V243" s="12">
        <v>9</v>
      </c>
      <c r="W243" s="14">
        <f>Table32356789101112132343210111213610[[#This Row],[international]]/Table32356789101112132343210111213610[[#This Row],[total]]</f>
        <v>0.10588235294117647</v>
      </c>
      <c r="X2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0.18823529411764706</v>
      </c>
      <c r="Y2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0.16470588235294117</v>
      </c>
    </row>
    <row r="244" spans="1:25" ht="20" customHeight="1">
      <c r="A244" s="1">
        <v>127918</v>
      </c>
      <c r="B244" s="1" t="s">
        <v>501</v>
      </c>
      <c r="C244" s="1">
        <v>84</v>
      </c>
      <c r="D244" s="1">
        <v>71</v>
      </c>
      <c r="E244" s="8">
        <f>Table32356789101112132343210111213610[[#This Row],[men]]/Table32356789101112132343210111213610[[#This Row],[total]]</f>
        <v>0.84523809523809523</v>
      </c>
      <c r="F244" s="1">
        <v>13</v>
      </c>
      <c r="G244" s="8">
        <f>Table32356789101112132343210111213610[[#This Row],[women]]/Table32356789101112132343210111213610[[#This Row],[total]]</f>
        <v>0.15476190476190477</v>
      </c>
      <c r="H244" s="1">
        <v>1</v>
      </c>
      <c r="I244" s="8">
        <f>Table32356789101112132343210111213610[[#This Row],[alaskan_or_native]]/Table32356789101112132343210111213610[[#This Row],[total]]</f>
        <v>1.1904761904761904E-2</v>
      </c>
      <c r="J244" s="1">
        <v>4</v>
      </c>
      <c r="K244" s="8">
        <f>Table32356789101112132343210111213610[[#This Row],[asian_american]]/Table32356789101112132343210111213610[[#This Row],[total]]</f>
        <v>4.7619047619047616E-2</v>
      </c>
      <c r="L244" s="1">
        <v>1</v>
      </c>
      <c r="M244" s="8">
        <f>Table32356789101112132343210111213610[[#This Row],[african_amercian]]/Table32356789101112132343210111213610[[#This Row],[total]]</f>
        <v>1.1904761904761904E-2</v>
      </c>
      <c r="N244" s="1">
        <v>12</v>
      </c>
      <c r="O244" s="8">
        <f>Table32356789101112132343210111213610[[#This Row],[hispanic_american]]/Table32356789101112132343210111213610[[#This Row],[total]]</f>
        <v>0.14285714285714285</v>
      </c>
      <c r="P244" s="1">
        <v>0</v>
      </c>
      <c r="Q244" s="8">
        <f>Table32356789101112132343210111213610[[#This Row],[hawaiian_or_islander]]/Table32356789101112132343210111213610[[#This Row],[total]]</f>
        <v>0</v>
      </c>
      <c r="R244" s="1">
        <v>47</v>
      </c>
      <c r="S244" s="8">
        <f>Table32356789101112132343210111213610[[#This Row],[white]]/Table32356789101112132343210111213610[[#This Row],[total]]</f>
        <v>0.55952380952380953</v>
      </c>
      <c r="T244" s="1">
        <v>1</v>
      </c>
      <c r="U244" s="8">
        <f>Table32356789101112132343210111213610[[#This Row],[muti_racial]]/Table32356789101112132343210111213610[[#This Row],[total]]</f>
        <v>1.1904761904761904E-2</v>
      </c>
      <c r="V244" s="1">
        <v>2</v>
      </c>
      <c r="W244" s="8">
        <f>Table32356789101112132343210111213610[[#This Row],[international]]/Table32356789101112132343210111213610[[#This Row],[total]]</f>
        <v>2.3809523809523808E-2</v>
      </c>
      <c r="X2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0.22619047619047619</v>
      </c>
      <c r="Y2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0.17857142857142858</v>
      </c>
    </row>
    <row r="245" spans="1:25" ht="20" customHeight="1">
      <c r="A245" s="12">
        <v>126775</v>
      </c>
      <c r="B245" s="12" t="s">
        <v>348</v>
      </c>
      <c r="C245" s="12">
        <v>83</v>
      </c>
      <c r="D245" s="12">
        <v>77</v>
      </c>
      <c r="E245" s="14">
        <f>Table32356789101112132343210111213610[[#This Row],[men]]/Table32356789101112132343210111213610[[#This Row],[total]]</f>
        <v>0.92771084337349397</v>
      </c>
      <c r="F245" s="12">
        <v>6</v>
      </c>
      <c r="G245" s="14">
        <f>Table32356789101112132343210111213610[[#This Row],[women]]/Table32356789101112132343210111213610[[#This Row],[total]]</f>
        <v>7.2289156626506021E-2</v>
      </c>
      <c r="H245" s="12">
        <v>0</v>
      </c>
      <c r="I245" s="14">
        <f>Table32356789101112132343210111213610[[#This Row],[alaskan_or_native]]/Table32356789101112132343210111213610[[#This Row],[total]]</f>
        <v>0</v>
      </c>
      <c r="J245" s="12">
        <v>12</v>
      </c>
      <c r="K245" s="14">
        <f>Table32356789101112132343210111213610[[#This Row],[asian_american]]/Table32356789101112132343210111213610[[#This Row],[total]]</f>
        <v>0.14457831325301204</v>
      </c>
      <c r="L245" s="12">
        <v>1</v>
      </c>
      <c r="M245" s="14">
        <f>Table32356789101112132343210111213610[[#This Row],[african_amercian]]/Table32356789101112132343210111213610[[#This Row],[total]]</f>
        <v>1.2048192771084338E-2</v>
      </c>
      <c r="N245" s="12">
        <v>7</v>
      </c>
      <c r="O245" s="14">
        <f>Table32356789101112132343210111213610[[#This Row],[hispanic_american]]/Table32356789101112132343210111213610[[#This Row],[total]]</f>
        <v>8.4337349397590355E-2</v>
      </c>
      <c r="P245" s="12">
        <v>0</v>
      </c>
      <c r="Q245" s="14">
        <f>Table32356789101112132343210111213610[[#This Row],[hawaiian_or_islander]]/Table32356789101112132343210111213610[[#This Row],[total]]</f>
        <v>0</v>
      </c>
      <c r="R245" s="12">
        <v>56</v>
      </c>
      <c r="S245" s="14">
        <f>Table32356789101112132343210111213610[[#This Row],[white]]/Table32356789101112132343210111213610[[#This Row],[total]]</f>
        <v>0.67469879518072284</v>
      </c>
      <c r="T245" s="12">
        <v>4</v>
      </c>
      <c r="U245" s="14">
        <f>Table32356789101112132343210111213610[[#This Row],[muti_racial]]/Table32356789101112132343210111213610[[#This Row],[total]]</f>
        <v>4.8192771084337352E-2</v>
      </c>
      <c r="V245" s="12">
        <v>2</v>
      </c>
      <c r="W245" s="14">
        <f>Table32356789101112132343210111213610[[#This Row],[international]]/Table32356789101112132343210111213610[[#This Row],[total]]</f>
        <v>2.4096385542168676E-2</v>
      </c>
      <c r="X2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0.28915662650602408</v>
      </c>
      <c r="Y2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0.14457831325301204</v>
      </c>
    </row>
    <row r="246" spans="1:25" ht="20" customHeight="1">
      <c r="A246" s="1">
        <v>196112</v>
      </c>
      <c r="B246" s="1" t="s">
        <v>386</v>
      </c>
      <c r="C246" s="1">
        <v>83</v>
      </c>
      <c r="D246" s="1">
        <v>75</v>
      </c>
      <c r="E246" s="8">
        <f>Table32356789101112132343210111213610[[#This Row],[men]]/Table32356789101112132343210111213610[[#This Row],[total]]</f>
        <v>0.90361445783132532</v>
      </c>
      <c r="F246" s="1">
        <v>8</v>
      </c>
      <c r="G246" s="8">
        <f>Table32356789101112132343210111213610[[#This Row],[women]]/Table32356789101112132343210111213610[[#This Row],[total]]</f>
        <v>9.6385542168674704E-2</v>
      </c>
      <c r="H246" s="1">
        <v>0</v>
      </c>
      <c r="I246" s="8">
        <f>Table32356789101112132343210111213610[[#This Row],[alaskan_or_native]]/Table32356789101112132343210111213610[[#This Row],[total]]</f>
        <v>0</v>
      </c>
      <c r="J246" s="1">
        <v>1</v>
      </c>
      <c r="K246" s="8">
        <f>Table32356789101112132343210111213610[[#This Row],[asian_american]]/Table32356789101112132343210111213610[[#This Row],[total]]</f>
        <v>1.2048192771084338E-2</v>
      </c>
      <c r="L246" s="1">
        <v>2</v>
      </c>
      <c r="M246" s="8">
        <f>Table32356789101112132343210111213610[[#This Row],[african_amercian]]/Table32356789101112132343210111213610[[#This Row],[total]]</f>
        <v>2.4096385542168676E-2</v>
      </c>
      <c r="N246" s="1">
        <v>12</v>
      </c>
      <c r="O246" s="8">
        <f>Table32356789101112132343210111213610[[#This Row],[hispanic_american]]/Table32356789101112132343210111213610[[#This Row],[total]]</f>
        <v>0.14457831325301204</v>
      </c>
      <c r="P246" s="1">
        <v>0</v>
      </c>
      <c r="Q246" s="8">
        <f>Table32356789101112132343210111213610[[#This Row],[hawaiian_or_islander]]/Table32356789101112132343210111213610[[#This Row],[total]]</f>
        <v>0</v>
      </c>
      <c r="R246" s="1">
        <v>63</v>
      </c>
      <c r="S246" s="8">
        <f>Table32356789101112132343210111213610[[#This Row],[white]]/Table32356789101112132343210111213610[[#This Row],[total]]</f>
        <v>0.75903614457831325</v>
      </c>
      <c r="T246" s="1">
        <v>4</v>
      </c>
      <c r="U246" s="8">
        <f>Table32356789101112132343210111213610[[#This Row],[muti_racial]]/Table32356789101112132343210111213610[[#This Row],[total]]</f>
        <v>4.8192771084337352E-2</v>
      </c>
      <c r="V246" s="1">
        <v>1</v>
      </c>
      <c r="W246" s="8">
        <f>Table32356789101112132343210111213610[[#This Row],[international]]/Table32356789101112132343210111213610[[#This Row],[total]]</f>
        <v>1.2048192771084338E-2</v>
      </c>
      <c r="X2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0.2289156626506024</v>
      </c>
      <c r="Y2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0.21686746987951808</v>
      </c>
    </row>
    <row r="247" spans="1:25" ht="20" customHeight="1">
      <c r="A247" s="12">
        <v>202134</v>
      </c>
      <c r="B247" s="12" t="s">
        <v>218</v>
      </c>
      <c r="C247" s="12">
        <v>83</v>
      </c>
      <c r="D247" s="12">
        <v>74</v>
      </c>
      <c r="E247" s="14">
        <f>Table32356789101112132343210111213610[[#This Row],[men]]/Table32356789101112132343210111213610[[#This Row],[total]]</f>
        <v>0.89156626506024095</v>
      </c>
      <c r="F247" s="12">
        <v>9</v>
      </c>
      <c r="G247" s="14">
        <f>Table32356789101112132343210111213610[[#This Row],[women]]/Table32356789101112132343210111213610[[#This Row],[total]]</f>
        <v>0.10843373493975904</v>
      </c>
      <c r="H247" s="12">
        <v>1</v>
      </c>
      <c r="I247" s="14">
        <f>Table32356789101112132343210111213610[[#This Row],[alaskan_or_native]]/Table32356789101112132343210111213610[[#This Row],[total]]</f>
        <v>1.2048192771084338E-2</v>
      </c>
      <c r="J247" s="12">
        <v>10</v>
      </c>
      <c r="K247" s="14">
        <f>Table32356789101112132343210111213610[[#This Row],[asian_american]]/Table32356789101112132343210111213610[[#This Row],[total]]</f>
        <v>0.12048192771084337</v>
      </c>
      <c r="L247" s="12">
        <v>8</v>
      </c>
      <c r="M247" s="14">
        <f>Table32356789101112132343210111213610[[#This Row],[african_amercian]]/Table32356789101112132343210111213610[[#This Row],[total]]</f>
        <v>9.6385542168674704E-2</v>
      </c>
      <c r="N247" s="12">
        <v>0</v>
      </c>
      <c r="O247" s="14">
        <f>Table32356789101112132343210111213610[[#This Row],[hispanic_american]]/Table32356789101112132343210111213610[[#This Row],[total]]</f>
        <v>0</v>
      </c>
      <c r="P247" s="12">
        <v>1</v>
      </c>
      <c r="Q247" s="14">
        <f>Table32356789101112132343210111213610[[#This Row],[hawaiian_or_islander]]/Table32356789101112132343210111213610[[#This Row],[total]]</f>
        <v>1.2048192771084338E-2</v>
      </c>
      <c r="R247" s="12">
        <v>52</v>
      </c>
      <c r="S247" s="14">
        <f>Table32356789101112132343210111213610[[#This Row],[white]]/Table32356789101112132343210111213610[[#This Row],[total]]</f>
        <v>0.62650602409638556</v>
      </c>
      <c r="T247" s="12">
        <v>2</v>
      </c>
      <c r="U247" s="14">
        <f>Table32356789101112132343210111213610[[#This Row],[muti_racial]]/Table32356789101112132343210111213610[[#This Row],[total]]</f>
        <v>2.4096385542168676E-2</v>
      </c>
      <c r="V247" s="12">
        <v>7</v>
      </c>
      <c r="W247" s="14">
        <f>Table32356789101112132343210111213610[[#This Row],[international]]/Table32356789101112132343210111213610[[#This Row],[total]]</f>
        <v>8.4337349397590355E-2</v>
      </c>
      <c r="X2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0.26506024096385544</v>
      </c>
      <c r="Y2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0.14457831325301204</v>
      </c>
    </row>
    <row r="248" spans="1:25" ht="20" customHeight="1">
      <c r="A248" s="1">
        <v>221759</v>
      </c>
      <c r="B248" s="1" t="s">
        <v>255</v>
      </c>
      <c r="C248" s="1">
        <v>83</v>
      </c>
      <c r="D248" s="1">
        <v>71</v>
      </c>
      <c r="E248" s="8">
        <f>Table32356789101112132343210111213610[[#This Row],[men]]/Table32356789101112132343210111213610[[#This Row],[total]]</f>
        <v>0.85542168674698793</v>
      </c>
      <c r="F248" s="1">
        <v>12</v>
      </c>
      <c r="G248" s="8">
        <f>Table32356789101112132343210111213610[[#This Row],[women]]/Table32356789101112132343210111213610[[#This Row],[total]]</f>
        <v>0.14457831325301204</v>
      </c>
      <c r="H248" s="1">
        <v>0</v>
      </c>
      <c r="I248" s="8">
        <f>Table32356789101112132343210111213610[[#This Row],[alaskan_or_native]]/Table32356789101112132343210111213610[[#This Row],[total]]</f>
        <v>0</v>
      </c>
      <c r="J248" s="1">
        <v>8</v>
      </c>
      <c r="K248" s="8">
        <f>Table32356789101112132343210111213610[[#This Row],[asian_american]]/Table32356789101112132343210111213610[[#This Row],[total]]</f>
        <v>9.6385542168674704E-2</v>
      </c>
      <c r="L248" s="1">
        <v>3</v>
      </c>
      <c r="M248" s="8">
        <f>Table32356789101112132343210111213610[[#This Row],[african_amercian]]/Table32356789101112132343210111213610[[#This Row],[total]]</f>
        <v>3.614457831325301E-2</v>
      </c>
      <c r="N248" s="1">
        <v>3</v>
      </c>
      <c r="O248" s="8">
        <f>Table32356789101112132343210111213610[[#This Row],[hispanic_american]]/Table32356789101112132343210111213610[[#This Row],[total]]</f>
        <v>3.614457831325301E-2</v>
      </c>
      <c r="P248" s="1">
        <v>0</v>
      </c>
      <c r="Q248" s="8">
        <f>Table32356789101112132343210111213610[[#This Row],[hawaiian_or_islander]]/Table32356789101112132343210111213610[[#This Row],[total]]</f>
        <v>0</v>
      </c>
      <c r="R248" s="1">
        <v>57</v>
      </c>
      <c r="S248" s="8">
        <f>Table32356789101112132343210111213610[[#This Row],[white]]/Table32356789101112132343210111213610[[#This Row],[total]]</f>
        <v>0.68674698795180722</v>
      </c>
      <c r="T248" s="1">
        <v>5</v>
      </c>
      <c r="U248" s="8">
        <f>Table32356789101112132343210111213610[[#This Row],[muti_racial]]/Table32356789101112132343210111213610[[#This Row],[total]]</f>
        <v>6.0240963855421686E-2</v>
      </c>
      <c r="V248" s="1">
        <v>3</v>
      </c>
      <c r="W248" s="8">
        <f>Table32356789101112132343210111213610[[#This Row],[international]]/Table32356789101112132343210111213610[[#This Row],[total]]</f>
        <v>3.614457831325301E-2</v>
      </c>
      <c r="X2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0.2289156626506024</v>
      </c>
      <c r="Y2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0.13253012048192772</v>
      </c>
    </row>
    <row r="249" spans="1:25" ht="20" customHeight="1">
      <c r="A249" s="12">
        <v>182290</v>
      </c>
      <c r="B249" s="12" t="s">
        <v>193</v>
      </c>
      <c r="C249" s="12">
        <v>82</v>
      </c>
      <c r="D249" s="12">
        <v>63</v>
      </c>
      <c r="E249" s="14">
        <f>Table32356789101112132343210111213610[[#This Row],[men]]/Table32356789101112132343210111213610[[#This Row],[total]]</f>
        <v>0.76829268292682928</v>
      </c>
      <c r="F249" s="12">
        <v>19</v>
      </c>
      <c r="G249" s="14">
        <f>Table32356789101112132343210111213610[[#This Row],[women]]/Table32356789101112132343210111213610[[#This Row],[total]]</f>
        <v>0.23170731707317074</v>
      </c>
      <c r="H249" s="12">
        <v>1</v>
      </c>
      <c r="I249" s="14">
        <f>Table32356789101112132343210111213610[[#This Row],[alaskan_or_native]]/Table32356789101112132343210111213610[[#This Row],[total]]</f>
        <v>1.2195121951219513E-2</v>
      </c>
      <c r="J249" s="12">
        <v>8</v>
      </c>
      <c r="K249" s="14">
        <f>Table32356789101112132343210111213610[[#This Row],[asian_american]]/Table32356789101112132343210111213610[[#This Row],[total]]</f>
        <v>9.7560975609756101E-2</v>
      </c>
      <c r="L249" s="12">
        <v>1</v>
      </c>
      <c r="M249" s="14">
        <f>Table32356789101112132343210111213610[[#This Row],[african_amercian]]/Table32356789101112132343210111213610[[#This Row],[total]]</f>
        <v>1.2195121951219513E-2</v>
      </c>
      <c r="N249" s="12">
        <v>16</v>
      </c>
      <c r="O249" s="14">
        <f>Table32356789101112132343210111213610[[#This Row],[hispanic_american]]/Table32356789101112132343210111213610[[#This Row],[total]]</f>
        <v>0.1951219512195122</v>
      </c>
      <c r="P249" s="12">
        <v>2</v>
      </c>
      <c r="Q249" s="14">
        <f>Table32356789101112132343210111213610[[#This Row],[hawaiian_or_islander]]/Table32356789101112132343210111213610[[#This Row],[total]]</f>
        <v>2.4390243902439025E-2</v>
      </c>
      <c r="R249" s="12">
        <v>44</v>
      </c>
      <c r="S249" s="14">
        <f>Table32356789101112132343210111213610[[#This Row],[white]]/Table32356789101112132343210111213610[[#This Row],[total]]</f>
        <v>0.53658536585365857</v>
      </c>
      <c r="T249" s="12">
        <v>8</v>
      </c>
      <c r="U249" s="14">
        <f>Table32356789101112132343210111213610[[#This Row],[muti_racial]]/Table32356789101112132343210111213610[[#This Row],[total]]</f>
        <v>9.7560975609756101E-2</v>
      </c>
      <c r="V249" s="12">
        <v>2</v>
      </c>
      <c r="W249" s="14">
        <f>Table32356789101112132343210111213610[[#This Row],[international]]/Table32356789101112132343210111213610[[#This Row],[total]]</f>
        <v>2.4390243902439025E-2</v>
      </c>
      <c r="X2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0.43902439024390244</v>
      </c>
      <c r="Y2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0.34146341463414637</v>
      </c>
    </row>
    <row r="250" spans="1:25" ht="20" customHeight="1">
      <c r="A250" s="1">
        <v>130943</v>
      </c>
      <c r="B250" s="1" t="s">
        <v>113</v>
      </c>
      <c r="C250" s="1">
        <v>81</v>
      </c>
      <c r="D250" s="1">
        <v>66</v>
      </c>
      <c r="E250" s="8">
        <f>Table32356789101112132343210111213610[[#This Row],[men]]/Table32356789101112132343210111213610[[#This Row],[total]]</f>
        <v>0.81481481481481477</v>
      </c>
      <c r="F250" s="1">
        <v>15</v>
      </c>
      <c r="G250" s="8">
        <f>Table32356789101112132343210111213610[[#This Row],[women]]/Table32356789101112132343210111213610[[#This Row],[total]]</f>
        <v>0.18518518518518517</v>
      </c>
      <c r="H250" s="1">
        <v>0</v>
      </c>
      <c r="I250" s="8">
        <f>Table32356789101112132343210111213610[[#This Row],[alaskan_or_native]]/Table32356789101112132343210111213610[[#This Row],[total]]</f>
        <v>0</v>
      </c>
      <c r="J250" s="1">
        <v>11</v>
      </c>
      <c r="K250" s="8">
        <f>Table32356789101112132343210111213610[[#This Row],[asian_american]]/Table32356789101112132343210111213610[[#This Row],[total]]</f>
        <v>0.13580246913580246</v>
      </c>
      <c r="L250" s="1">
        <v>6</v>
      </c>
      <c r="M250" s="8">
        <f>Table32356789101112132343210111213610[[#This Row],[african_amercian]]/Table32356789101112132343210111213610[[#This Row],[total]]</f>
        <v>7.407407407407407E-2</v>
      </c>
      <c r="N250" s="1">
        <v>6</v>
      </c>
      <c r="O250" s="8">
        <f>Table32356789101112132343210111213610[[#This Row],[hispanic_american]]/Table32356789101112132343210111213610[[#This Row],[total]]</f>
        <v>7.407407407407407E-2</v>
      </c>
      <c r="P250" s="1">
        <v>0</v>
      </c>
      <c r="Q250" s="8">
        <f>Table32356789101112132343210111213610[[#This Row],[hawaiian_or_islander]]/Table32356789101112132343210111213610[[#This Row],[total]]</f>
        <v>0</v>
      </c>
      <c r="R250" s="1">
        <v>48</v>
      </c>
      <c r="S250" s="8">
        <f>Table32356789101112132343210111213610[[#This Row],[white]]/Table32356789101112132343210111213610[[#This Row],[total]]</f>
        <v>0.59259259259259256</v>
      </c>
      <c r="T250" s="1">
        <v>4</v>
      </c>
      <c r="U250" s="8">
        <f>Table32356789101112132343210111213610[[#This Row],[muti_racial]]/Table32356789101112132343210111213610[[#This Row],[total]]</f>
        <v>4.9382716049382713E-2</v>
      </c>
      <c r="V250" s="1">
        <v>6</v>
      </c>
      <c r="W250" s="8">
        <f>Table32356789101112132343210111213610[[#This Row],[international]]/Table32356789101112132343210111213610[[#This Row],[total]]</f>
        <v>7.407407407407407E-2</v>
      </c>
      <c r="X2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2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0.19753086419753085</v>
      </c>
    </row>
    <row r="251" spans="1:25" ht="20" customHeight="1">
      <c r="A251" s="12">
        <v>232982</v>
      </c>
      <c r="B251" s="12" t="s">
        <v>291</v>
      </c>
      <c r="C251" s="12">
        <v>81</v>
      </c>
      <c r="D251" s="12">
        <v>66</v>
      </c>
      <c r="E251" s="14">
        <f>Table32356789101112132343210111213610[[#This Row],[men]]/Table32356789101112132343210111213610[[#This Row],[total]]</f>
        <v>0.81481481481481477</v>
      </c>
      <c r="F251" s="12">
        <v>15</v>
      </c>
      <c r="G251" s="14">
        <f>Table32356789101112132343210111213610[[#This Row],[women]]/Table32356789101112132343210111213610[[#This Row],[total]]</f>
        <v>0.18518518518518517</v>
      </c>
      <c r="H251" s="12">
        <v>0</v>
      </c>
      <c r="I251" s="14">
        <f>Table32356789101112132343210111213610[[#This Row],[alaskan_or_native]]/Table32356789101112132343210111213610[[#This Row],[total]]</f>
        <v>0</v>
      </c>
      <c r="J251" s="12">
        <v>11</v>
      </c>
      <c r="K251" s="14">
        <f>Table32356789101112132343210111213610[[#This Row],[asian_american]]/Table32356789101112132343210111213610[[#This Row],[total]]</f>
        <v>0.13580246913580246</v>
      </c>
      <c r="L251" s="12">
        <v>6</v>
      </c>
      <c r="M251" s="14">
        <f>Table32356789101112132343210111213610[[#This Row],[african_amercian]]/Table32356789101112132343210111213610[[#This Row],[total]]</f>
        <v>7.407407407407407E-2</v>
      </c>
      <c r="N251" s="12">
        <v>6</v>
      </c>
      <c r="O251" s="14">
        <f>Table32356789101112132343210111213610[[#This Row],[hispanic_american]]/Table32356789101112132343210111213610[[#This Row],[total]]</f>
        <v>7.407407407407407E-2</v>
      </c>
      <c r="P251" s="12">
        <v>0</v>
      </c>
      <c r="Q251" s="14">
        <f>Table32356789101112132343210111213610[[#This Row],[hawaiian_or_islander]]/Table32356789101112132343210111213610[[#This Row],[total]]</f>
        <v>0</v>
      </c>
      <c r="R251" s="12">
        <v>47</v>
      </c>
      <c r="S251" s="14">
        <f>Table32356789101112132343210111213610[[#This Row],[white]]/Table32356789101112132343210111213610[[#This Row],[total]]</f>
        <v>0.58024691358024694</v>
      </c>
      <c r="T251" s="12">
        <v>4</v>
      </c>
      <c r="U251" s="14">
        <f>Table32356789101112132343210111213610[[#This Row],[muti_racial]]/Table32356789101112132343210111213610[[#This Row],[total]]</f>
        <v>4.9382716049382713E-2</v>
      </c>
      <c r="V251" s="12">
        <v>2</v>
      </c>
      <c r="W251" s="14">
        <f>Table32356789101112132343210111213610[[#This Row],[international]]/Table32356789101112132343210111213610[[#This Row],[total]]</f>
        <v>2.4691358024691357E-2</v>
      </c>
      <c r="X2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2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0.19753086419753085</v>
      </c>
    </row>
    <row r="252" spans="1:25" ht="20" customHeight="1">
      <c r="A252" s="1">
        <v>164924</v>
      </c>
      <c r="B252" s="1" t="s">
        <v>519</v>
      </c>
      <c r="C252" s="1">
        <v>80</v>
      </c>
      <c r="D252" s="1">
        <v>65</v>
      </c>
      <c r="E252" s="8">
        <f>Table32356789101112132343210111213610[[#This Row],[men]]/Table32356789101112132343210111213610[[#This Row],[total]]</f>
        <v>0.8125</v>
      </c>
      <c r="F252" s="1">
        <v>15</v>
      </c>
      <c r="G252" s="8">
        <f>Table32356789101112132343210111213610[[#This Row],[women]]/Table32356789101112132343210111213610[[#This Row],[total]]</f>
        <v>0.1875</v>
      </c>
      <c r="H252" s="1">
        <v>0</v>
      </c>
      <c r="I252" s="8">
        <f>Table32356789101112132343210111213610[[#This Row],[alaskan_or_native]]/Table32356789101112132343210111213610[[#This Row],[total]]</f>
        <v>0</v>
      </c>
      <c r="J252" s="1">
        <v>12</v>
      </c>
      <c r="K252" s="8">
        <f>Table32356789101112132343210111213610[[#This Row],[asian_american]]/Table32356789101112132343210111213610[[#This Row],[total]]</f>
        <v>0.15</v>
      </c>
      <c r="L252" s="1">
        <v>1</v>
      </c>
      <c r="M252" s="8">
        <f>Table32356789101112132343210111213610[[#This Row],[african_amercian]]/Table32356789101112132343210111213610[[#This Row],[total]]</f>
        <v>1.2500000000000001E-2</v>
      </c>
      <c r="N252" s="1">
        <v>7</v>
      </c>
      <c r="O252" s="8">
        <f>Table32356789101112132343210111213610[[#This Row],[hispanic_american]]/Table32356789101112132343210111213610[[#This Row],[total]]</f>
        <v>8.7499999999999994E-2</v>
      </c>
      <c r="P252" s="1">
        <v>0</v>
      </c>
      <c r="Q252" s="8">
        <f>Table32356789101112132343210111213610[[#This Row],[hawaiian_or_islander]]/Table32356789101112132343210111213610[[#This Row],[total]]</f>
        <v>0</v>
      </c>
      <c r="R252" s="1">
        <v>44</v>
      </c>
      <c r="S252" s="8">
        <f>Table32356789101112132343210111213610[[#This Row],[white]]/Table32356789101112132343210111213610[[#This Row],[total]]</f>
        <v>0.55000000000000004</v>
      </c>
      <c r="T252" s="1">
        <v>2</v>
      </c>
      <c r="U252" s="8">
        <f>Table32356789101112132343210111213610[[#This Row],[muti_racial]]/Table32356789101112132343210111213610[[#This Row],[total]]</f>
        <v>2.5000000000000001E-2</v>
      </c>
      <c r="V252" s="1">
        <v>9</v>
      </c>
      <c r="W252" s="8">
        <f>Table32356789101112132343210111213610[[#This Row],[international]]/Table32356789101112132343210111213610[[#This Row],[total]]</f>
        <v>0.1125</v>
      </c>
      <c r="X2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0.27500000000000002</v>
      </c>
      <c r="Y2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253" spans="1:25" ht="20" customHeight="1">
      <c r="A253" s="12">
        <v>231174</v>
      </c>
      <c r="B253" s="12" t="s">
        <v>288</v>
      </c>
      <c r="C253" s="12">
        <v>80</v>
      </c>
      <c r="D253" s="12">
        <v>70</v>
      </c>
      <c r="E253" s="14">
        <f>Table32356789101112132343210111213610[[#This Row],[men]]/Table32356789101112132343210111213610[[#This Row],[total]]</f>
        <v>0.875</v>
      </c>
      <c r="F253" s="12">
        <v>10</v>
      </c>
      <c r="G253" s="14">
        <f>Table32356789101112132343210111213610[[#This Row],[women]]/Table32356789101112132343210111213610[[#This Row],[total]]</f>
        <v>0.125</v>
      </c>
      <c r="H253" s="12">
        <v>0</v>
      </c>
      <c r="I253" s="14">
        <f>Table32356789101112132343210111213610[[#This Row],[alaskan_or_native]]/Table32356789101112132343210111213610[[#This Row],[total]]</f>
        <v>0</v>
      </c>
      <c r="J253" s="12">
        <v>3</v>
      </c>
      <c r="K253" s="14">
        <f>Table32356789101112132343210111213610[[#This Row],[asian_american]]/Table32356789101112132343210111213610[[#This Row],[total]]</f>
        <v>3.7499999999999999E-2</v>
      </c>
      <c r="L253" s="12">
        <v>3</v>
      </c>
      <c r="M253" s="14">
        <f>Table32356789101112132343210111213610[[#This Row],[african_amercian]]/Table32356789101112132343210111213610[[#This Row],[total]]</f>
        <v>3.7499999999999999E-2</v>
      </c>
      <c r="N253" s="12">
        <v>4</v>
      </c>
      <c r="O253" s="14">
        <f>Table32356789101112132343210111213610[[#This Row],[hispanic_american]]/Table32356789101112132343210111213610[[#This Row],[total]]</f>
        <v>0.05</v>
      </c>
      <c r="P253" s="12">
        <v>0</v>
      </c>
      <c r="Q253" s="14">
        <f>Table32356789101112132343210111213610[[#This Row],[hawaiian_or_islander]]/Table32356789101112132343210111213610[[#This Row],[total]]</f>
        <v>0</v>
      </c>
      <c r="R253" s="12">
        <v>50</v>
      </c>
      <c r="S253" s="14">
        <f>Table32356789101112132343210111213610[[#This Row],[white]]/Table32356789101112132343210111213610[[#This Row],[total]]</f>
        <v>0.625</v>
      </c>
      <c r="T253" s="12">
        <v>1</v>
      </c>
      <c r="U253" s="14">
        <f>Table32356789101112132343210111213610[[#This Row],[muti_racial]]/Table32356789101112132343210111213610[[#This Row],[total]]</f>
        <v>1.2500000000000001E-2</v>
      </c>
      <c r="V253" s="12">
        <v>15</v>
      </c>
      <c r="W253" s="14">
        <f>Table32356789101112132343210111213610[[#This Row],[international]]/Table32356789101112132343210111213610[[#This Row],[total]]</f>
        <v>0.1875</v>
      </c>
      <c r="X2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0.13750000000000001</v>
      </c>
      <c r="Y2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254" spans="1:25" ht="20" customHeight="1">
      <c r="A254" s="1">
        <v>438151</v>
      </c>
      <c r="B254" s="1" t="s">
        <v>498</v>
      </c>
      <c r="C254" s="1">
        <v>80</v>
      </c>
      <c r="D254" s="1">
        <v>63</v>
      </c>
      <c r="E254" s="8">
        <f>Table32356789101112132343210111213610[[#This Row],[men]]/Table32356789101112132343210111213610[[#This Row],[total]]</f>
        <v>0.78749999999999998</v>
      </c>
      <c r="F254" s="1">
        <v>17</v>
      </c>
      <c r="G254" s="8">
        <f>Table32356789101112132343210111213610[[#This Row],[women]]/Table32356789101112132343210111213610[[#This Row],[total]]</f>
        <v>0.21249999999999999</v>
      </c>
      <c r="H254" s="1">
        <v>0</v>
      </c>
      <c r="I254" s="8">
        <f>Table32356789101112132343210111213610[[#This Row],[alaskan_or_native]]/Table32356789101112132343210111213610[[#This Row],[total]]</f>
        <v>0</v>
      </c>
      <c r="J254" s="1">
        <v>0</v>
      </c>
      <c r="K254" s="8">
        <f>Table32356789101112132343210111213610[[#This Row],[asian_american]]/Table32356789101112132343210111213610[[#This Row],[total]]</f>
        <v>0</v>
      </c>
      <c r="L254" s="1">
        <v>9</v>
      </c>
      <c r="M254" s="8">
        <f>Table32356789101112132343210111213610[[#This Row],[african_amercian]]/Table32356789101112132343210111213610[[#This Row],[total]]</f>
        <v>0.1125</v>
      </c>
      <c r="N254" s="1">
        <v>7</v>
      </c>
      <c r="O254" s="8">
        <f>Table32356789101112132343210111213610[[#This Row],[hispanic_american]]/Table32356789101112132343210111213610[[#This Row],[total]]</f>
        <v>8.7499999999999994E-2</v>
      </c>
      <c r="P254" s="1">
        <v>0</v>
      </c>
      <c r="Q254" s="8">
        <f>Table32356789101112132343210111213610[[#This Row],[hawaiian_or_islander]]/Table32356789101112132343210111213610[[#This Row],[total]]</f>
        <v>0</v>
      </c>
      <c r="R254" s="1">
        <v>47</v>
      </c>
      <c r="S254" s="8">
        <f>Table32356789101112132343210111213610[[#This Row],[white]]/Table32356789101112132343210111213610[[#This Row],[total]]</f>
        <v>0.58750000000000002</v>
      </c>
      <c r="T254" s="1">
        <v>13</v>
      </c>
      <c r="U254" s="8">
        <f>Table32356789101112132343210111213610[[#This Row],[muti_racial]]/Table32356789101112132343210111213610[[#This Row],[total]]</f>
        <v>0.16250000000000001</v>
      </c>
      <c r="V254" s="1">
        <v>0</v>
      </c>
      <c r="W254" s="8">
        <f>Table32356789101112132343210111213610[[#This Row],[international]]/Table32356789101112132343210111213610[[#This Row],[total]]</f>
        <v>0</v>
      </c>
      <c r="X2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0.36249999999999999</v>
      </c>
      <c r="Y2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0.36249999999999999</v>
      </c>
    </row>
    <row r="255" spans="1:25" ht="20" customHeight="1">
      <c r="A255" s="12">
        <v>165015</v>
      </c>
      <c r="B255" s="12" t="s">
        <v>497</v>
      </c>
      <c r="C255" s="12">
        <v>79</v>
      </c>
      <c r="D255" s="12">
        <v>56</v>
      </c>
      <c r="E255" s="14">
        <f>Table32356789101112132343210111213610[[#This Row],[men]]/Table32356789101112132343210111213610[[#This Row],[total]]</f>
        <v>0.70886075949367089</v>
      </c>
      <c r="F255" s="12">
        <v>23</v>
      </c>
      <c r="G255" s="14">
        <f>Table32356789101112132343210111213610[[#This Row],[women]]/Table32356789101112132343210111213610[[#This Row],[total]]</f>
        <v>0.29113924050632911</v>
      </c>
      <c r="H255" s="12">
        <v>0</v>
      </c>
      <c r="I255" s="14">
        <f>Table32356789101112132343210111213610[[#This Row],[alaskan_or_native]]/Table32356789101112132343210111213610[[#This Row],[total]]</f>
        <v>0</v>
      </c>
      <c r="J255" s="12">
        <v>17</v>
      </c>
      <c r="K255" s="14">
        <f>Table32356789101112132343210111213610[[#This Row],[asian_american]]/Table32356789101112132343210111213610[[#This Row],[total]]</f>
        <v>0.21518987341772153</v>
      </c>
      <c r="L255" s="12">
        <v>1</v>
      </c>
      <c r="M255" s="14">
        <f>Table32356789101112132343210111213610[[#This Row],[african_amercian]]/Table32356789101112132343210111213610[[#This Row],[total]]</f>
        <v>1.2658227848101266E-2</v>
      </c>
      <c r="N255" s="12">
        <v>4</v>
      </c>
      <c r="O255" s="14">
        <f>Table32356789101112132343210111213610[[#This Row],[hispanic_american]]/Table32356789101112132343210111213610[[#This Row],[total]]</f>
        <v>5.0632911392405063E-2</v>
      </c>
      <c r="P255" s="12">
        <v>0</v>
      </c>
      <c r="Q255" s="14">
        <f>Table32356789101112132343210111213610[[#This Row],[hawaiian_or_islander]]/Table32356789101112132343210111213610[[#This Row],[total]]</f>
        <v>0</v>
      </c>
      <c r="R255" s="12">
        <v>30</v>
      </c>
      <c r="S255" s="14">
        <f>Table32356789101112132343210111213610[[#This Row],[white]]/Table32356789101112132343210111213610[[#This Row],[total]]</f>
        <v>0.379746835443038</v>
      </c>
      <c r="T255" s="12">
        <v>0</v>
      </c>
      <c r="U255" s="14">
        <f>Table32356789101112132343210111213610[[#This Row],[muti_racial]]/Table32356789101112132343210111213610[[#This Row],[total]]</f>
        <v>0</v>
      </c>
      <c r="V255" s="12">
        <v>26</v>
      </c>
      <c r="W255" s="14">
        <f>Table32356789101112132343210111213610[[#This Row],[international]]/Table32356789101112132343210111213610[[#This Row],[total]]</f>
        <v>0.32911392405063289</v>
      </c>
      <c r="X2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0.27848101265822783</v>
      </c>
      <c r="Y2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6.3291139240506333E-2</v>
      </c>
    </row>
    <row r="256" spans="1:25" ht="20" customHeight="1">
      <c r="A256" s="1">
        <v>106704</v>
      </c>
      <c r="B256" s="1" t="s">
        <v>824</v>
      </c>
      <c r="C256" s="1">
        <v>78</v>
      </c>
      <c r="D256" s="1">
        <v>66</v>
      </c>
      <c r="E256" s="8">
        <f>Table32356789101112132343210111213610[[#This Row],[men]]/Table32356789101112132343210111213610[[#This Row],[total]]</f>
        <v>0.84615384615384615</v>
      </c>
      <c r="F256" s="1">
        <v>12</v>
      </c>
      <c r="G256" s="8">
        <f>Table32356789101112132343210111213610[[#This Row],[women]]/Table32356789101112132343210111213610[[#This Row],[total]]</f>
        <v>0.15384615384615385</v>
      </c>
      <c r="H256" s="1">
        <v>1</v>
      </c>
      <c r="I256" s="8">
        <f>Table32356789101112132343210111213610[[#This Row],[alaskan_or_native]]/Table32356789101112132343210111213610[[#This Row],[total]]</f>
        <v>1.282051282051282E-2</v>
      </c>
      <c r="J256" s="1">
        <v>6</v>
      </c>
      <c r="K256" s="8">
        <f>Table32356789101112132343210111213610[[#This Row],[asian_american]]/Table32356789101112132343210111213610[[#This Row],[total]]</f>
        <v>7.6923076923076927E-2</v>
      </c>
      <c r="L256" s="1">
        <v>8</v>
      </c>
      <c r="M256" s="8">
        <f>Table32356789101112132343210111213610[[#This Row],[african_amercian]]/Table32356789101112132343210111213610[[#This Row],[total]]</f>
        <v>0.10256410256410256</v>
      </c>
      <c r="N256" s="1">
        <v>3</v>
      </c>
      <c r="O256" s="8">
        <f>Table32356789101112132343210111213610[[#This Row],[hispanic_american]]/Table32356789101112132343210111213610[[#This Row],[total]]</f>
        <v>3.8461538461538464E-2</v>
      </c>
      <c r="P256" s="1">
        <v>0</v>
      </c>
      <c r="Q256" s="8">
        <f>Table32356789101112132343210111213610[[#This Row],[hawaiian_or_islander]]/Table32356789101112132343210111213610[[#This Row],[total]]</f>
        <v>0</v>
      </c>
      <c r="R256" s="1">
        <v>50</v>
      </c>
      <c r="S256" s="8">
        <f>Table32356789101112132343210111213610[[#This Row],[white]]/Table32356789101112132343210111213610[[#This Row],[total]]</f>
        <v>0.64102564102564108</v>
      </c>
      <c r="T256" s="1">
        <v>2</v>
      </c>
      <c r="U256" s="8">
        <f>Table32356789101112132343210111213610[[#This Row],[muti_racial]]/Table32356789101112132343210111213610[[#This Row],[total]]</f>
        <v>2.564102564102564E-2</v>
      </c>
      <c r="V256" s="1">
        <v>7</v>
      </c>
      <c r="W256" s="8">
        <f>Table32356789101112132343210111213610[[#This Row],[international]]/Table32356789101112132343210111213610[[#This Row],[total]]</f>
        <v>8.9743589743589744E-2</v>
      </c>
      <c r="X2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0.25641025641025639</v>
      </c>
      <c r="Y2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0.17948717948717949</v>
      </c>
    </row>
    <row r="257" spans="1:25" ht="20" customHeight="1">
      <c r="A257" s="12">
        <v>141574</v>
      </c>
      <c r="B257" s="12" t="s">
        <v>129</v>
      </c>
      <c r="C257" s="12">
        <v>78</v>
      </c>
      <c r="D257" s="12">
        <v>66</v>
      </c>
      <c r="E257" s="14">
        <f>Table32356789101112132343210111213610[[#This Row],[men]]/Table32356789101112132343210111213610[[#This Row],[total]]</f>
        <v>0.84615384615384615</v>
      </c>
      <c r="F257" s="12">
        <v>12</v>
      </c>
      <c r="G257" s="14">
        <f>Table32356789101112132343210111213610[[#This Row],[women]]/Table32356789101112132343210111213610[[#This Row],[total]]</f>
        <v>0.15384615384615385</v>
      </c>
      <c r="H257" s="12">
        <v>0</v>
      </c>
      <c r="I257" s="14">
        <f>Table32356789101112132343210111213610[[#This Row],[alaskan_or_native]]/Table32356789101112132343210111213610[[#This Row],[total]]</f>
        <v>0</v>
      </c>
      <c r="J257" s="12">
        <v>43</v>
      </c>
      <c r="K257" s="14">
        <f>Table32356789101112132343210111213610[[#This Row],[asian_american]]/Table32356789101112132343210111213610[[#This Row],[total]]</f>
        <v>0.55128205128205132</v>
      </c>
      <c r="L257" s="12">
        <v>0</v>
      </c>
      <c r="M257" s="14">
        <f>Table32356789101112132343210111213610[[#This Row],[african_amercian]]/Table32356789101112132343210111213610[[#This Row],[total]]</f>
        <v>0</v>
      </c>
      <c r="N257" s="12">
        <v>8</v>
      </c>
      <c r="O257" s="14">
        <f>Table32356789101112132343210111213610[[#This Row],[hispanic_american]]/Table32356789101112132343210111213610[[#This Row],[total]]</f>
        <v>0.10256410256410256</v>
      </c>
      <c r="P257" s="12">
        <v>1</v>
      </c>
      <c r="Q257" s="14">
        <f>Table32356789101112132343210111213610[[#This Row],[hawaiian_or_islander]]/Table32356789101112132343210111213610[[#This Row],[total]]</f>
        <v>1.282051282051282E-2</v>
      </c>
      <c r="R257" s="12">
        <v>9</v>
      </c>
      <c r="S257" s="14">
        <f>Table32356789101112132343210111213610[[#This Row],[white]]/Table32356789101112132343210111213610[[#This Row],[total]]</f>
        <v>0.11538461538461539</v>
      </c>
      <c r="T257" s="12">
        <v>17</v>
      </c>
      <c r="U257" s="14">
        <f>Table32356789101112132343210111213610[[#This Row],[muti_racial]]/Table32356789101112132343210111213610[[#This Row],[total]]</f>
        <v>0.21794871794871795</v>
      </c>
      <c r="V257" s="12">
        <v>0</v>
      </c>
      <c r="W257" s="14">
        <f>Table32356789101112132343210111213610[[#This Row],[international]]/Table32356789101112132343210111213610[[#This Row],[total]]</f>
        <v>0</v>
      </c>
      <c r="X2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0.88461538461538458</v>
      </c>
      <c r="Y2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258" spans="1:25" ht="20" customHeight="1">
      <c r="A258" s="1">
        <v>168218</v>
      </c>
      <c r="B258" s="1" t="s">
        <v>933</v>
      </c>
      <c r="C258" s="1">
        <v>78</v>
      </c>
      <c r="D258" s="1">
        <v>0</v>
      </c>
      <c r="E258" s="8">
        <f>Table32356789101112132343210111213610[[#This Row],[men]]/Table32356789101112132343210111213610[[#This Row],[total]]</f>
        <v>0</v>
      </c>
      <c r="F258" s="1">
        <v>78</v>
      </c>
      <c r="G258" s="8">
        <f>Table32356789101112132343210111213610[[#This Row],[women]]/Table32356789101112132343210111213610[[#This Row],[total]]</f>
        <v>1</v>
      </c>
      <c r="H258" s="1">
        <v>0</v>
      </c>
      <c r="I258" s="8">
        <f>Table32356789101112132343210111213610[[#This Row],[alaskan_or_native]]/Table32356789101112132343210111213610[[#This Row],[total]]</f>
        <v>0</v>
      </c>
      <c r="J258" s="1">
        <v>36</v>
      </c>
      <c r="K258" s="8">
        <f>Table32356789101112132343210111213610[[#This Row],[asian_american]]/Table32356789101112132343210111213610[[#This Row],[total]]</f>
        <v>0.46153846153846156</v>
      </c>
      <c r="L258" s="1">
        <v>1</v>
      </c>
      <c r="M258" s="8">
        <f>Table32356789101112132343210111213610[[#This Row],[african_amercian]]/Table32356789101112132343210111213610[[#This Row],[total]]</f>
        <v>1.282051282051282E-2</v>
      </c>
      <c r="N258" s="1">
        <v>2</v>
      </c>
      <c r="O258" s="8">
        <f>Table32356789101112132343210111213610[[#This Row],[hispanic_american]]/Table32356789101112132343210111213610[[#This Row],[total]]</f>
        <v>2.564102564102564E-2</v>
      </c>
      <c r="P258" s="1">
        <v>0</v>
      </c>
      <c r="Q258" s="8">
        <f>Table32356789101112132343210111213610[[#This Row],[hawaiian_or_islander]]/Table32356789101112132343210111213610[[#This Row],[total]]</f>
        <v>0</v>
      </c>
      <c r="R258" s="1">
        <v>22</v>
      </c>
      <c r="S258" s="8">
        <f>Table32356789101112132343210111213610[[#This Row],[white]]/Table32356789101112132343210111213610[[#This Row],[total]]</f>
        <v>0.28205128205128205</v>
      </c>
      <c r="T258" s="1">
        <v>5</v>
      </c>
      <c r="U258" s="8">
        <f>Table32356789101112132343210111213610[[#This Row],[muti_racial]]/Table32356789101112132343210111213610[[#This Row],[total]]</f>
        <v>6.4102564102564097E-2</v>
      </c>
      <c r="V258" s="1">
        <v>12</v>
      </c>
      <c r="W258" s="8">
        <f>Table32356789101112132343210111213610[[#This Row],[international]]/Table32356789101112132343210111213610[[#This Row],[total]]</f>
        <v>0.15384615384615385</v>
      </c>
      <c r="X2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0.5641025641025641</v>
      </c>
      <c r="Y2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0.10256410256410256</v>
      </c>
    </row>
    <row r="259" spans="1:25" ht="20" customHeight="1">
      <c r="A259" s="12">
        <v>169798</v>
      </c>
      <c r="B259" s="12" t="s">
        <v>569</v>
      </c>
      <c r="C259" s="12">
        <v>78</v>
      </c>
      <c r="D259" s="12">
        <v>66</v>
      </c>
      <c r="E259" s="14">
        <f>Table32356789101112132343210111213610[[#This Row],[men]]/Table32356789101112132343210111213610[[#This Row],[total]]</f>
        <v>0.84615384615384615</v>
      </c>
      <c r="F259" s="12">
        <v>12</v>
      </c>
      <c r="G259" s="14">
        <f>Table32356789101112132343210111213610[[#This Row],[women]]/Table32356789101112132343210111213610[[#This Row],[total]]</f>
        <v>0.15384615384615385</v>
      </c>
      <c r="H259" s="12">
        <v>0</v>
      </c>
      <c r="I259" s="14">
        <f>Table32356789101112132343210111213610[[#This Row],[alaskan_or_native]]/Table32356789101112132343210111213610[[#This Row],[total]]</f>
        <v>0</v>
      </c>
      <c r="J259" s="12">
        <v>5</v>
      </c>
      <c r="K259" s="14">
        <f>Table32356789101112132343210111213610[[#This Row],[asian_american]]/Table32356789101112132343210111213610[[#This Row],[total]]</f>
        <v>6.4102564102564097E-2</v>
      </c>
      <c r="L259" s="12">
        <v>2</v>
      </c>
      <c r="M259" s="14">
        <f>Table32356789101112132343210111213610[[#This Row],[african_amercian]]/Table32356789101112132343210111213610[[#This Row],[total]]</f>
        <v>2.564102564102564E-2</v>
      </c>
      <c r="N259" s="12">
        <v>3</v>
      </c>
      <c r="O259" s="14">
        <f>Table32356789101112132343210111213610[[#This Row],[hispanic_american]]/Table32356789101112132343210111213610[[#This Row],[total]]</f>
        <v>3.8461538461538464E-2</v>
      </c>
      <c r="P259" s="12">
        <v>0</v>
      </c>
      <c r="Q259" s="14">
        <f>Table32356789101112132343210111213610[[#This Row],[hawaiian_or_islander]]/Table32356789101112132343210111213610[[#This Row],[total]]</f>
        <v>0</v>
      </c>
      <c r="R259" s="12">
        <v>59</v>
      </c>
      <c r="S259" s="14">
        <f>Table32356789101112132343210111213610[[#This Row],[white]]/Table32356789101112132343210111213610[[#This Row],[total]]</f>
        <v>0.75641025641025639</v>
      </c>
      <c r="T259" s="12">
        <v>0</v>
      </c>
      <c r="U259" s="14">
        <f>Table32356789101112132343210111213610[[#This Row],[muti_racial]]/Table32356789101112132343210111213610[[#This Row],[total]]</f>
        <v>0</v>
      </c>
      <c r="V259" s="12">
        <v>7</v>
      </c>
      <c r="W259" s="14">
        <f>Table32356789101112132343210111213610[[#This Row],[international]]/Table32356789101112132343210111213610[[#This Row],[total]]</f>
        <v>8.9743589743589744E-2</v>
      </c>
      <c r="X2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0.12820512820512819</v>
      </c>
      <c r="Y2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6.4102564102564097E-2</v>
      </c>
    </row>
    <row r="260" spans="1:25" ht="20" customHeight="1">
      <c r="A260" s="1">
        <v>204796</v>
      </c>
      <c r="B260" s="1" t="s">
        <v>11</v>
      </c>
      <c r="C260" s="1">
        <v>78</v>
      </c>
      <c r="D260" s="1">
        <v>68</v>
      </c>
      <c r="E260" s="8">
        <f>Table32356789101112132343210111213610[[#This Row],[men]]/Table32356789101112132343210111213610[[#This Row],[total]]</f>
        <v>0.87179487179487181</v>
      </c>
      <c r="F260" s="1">
        <v>10</v>
      </c>
      <c r="G260" s="8">
        <f>Table32356789101112132343210111213610[[#This Row],[women]]/Table32356789101112132343210111213610[[#This Row],[total]]</f>
        <v>0.12820512820512819</v>
      </c>
      <c r="H260" s="1">
        <v>0</v>
      </c>
      <c r="I260" s="8">
        <f>Table32356789101112132343210111213610[[#This Row],[alaskan_or_native]]/Table32356789101112132343210111213610[[#This Row],[total]]</f>
        <v>0</v>
      </c>
      <c r="J260" s="1">
        <v>6</v>
      </c>
      <c r="K260" s="8">
        <f>Table32356789101112132343210111213610[[#This Row],[asian_american]]/Table32356789101112132343210111213610[[#This Row],[total]]</f>
        <v>7.6923076923076927E-2</v>
      </c>
      <c r="L260" s="1">
        <v>4</v>
      </c>
      <c r="M260" s="8">
        <f>Table32356789101112132343210111213610[[#This Row],[african_amercian]]/Table32356789101112132343210111213610[[#This Row],[total]]</f>
        <v>5.128205128205128E-2</v>
      </c>
      <c r="N260" s="1">
        <v>2</v>
      </c>
      <c r="O260" s="8">
        <f>Table32356789101112132343210111213610[[#This Row],[hispanic_american]]/Table32356789101112132343210111213610[[#This Row],[total]]</f>
        <v>2.564102564102564E-2</v>
      </c>
      <c r="P260" s="1">
        <v>0</v>
      </c>
      <c r="Q260" s="8">
        <f>Table32356789101112132343210111213610[[#This Row],[hawaiian_or_islander]]/Table32356789101112132343210111213610[[#This Row],[total]]</f>
        <v>0</v>
      </c>
      <c r="R260" s="1">
        <v>41</v>
      </c>
      <c r="S260" s="8">
        <f>Table32356789101112132343210111213610[[#This Row],[white]]/Table32356789101112132343210111213610[[#This Row],[total]]</f>
        <v>0.52564102564102566</v>
      </c>
      <c r="T260" s="1">
        <v>4</v>
      </c>
      <c r="U260" s="8">
        <f>Table32356789101112132343210111213610[[#This Row],[muti_racial]]/Table32356789101112132343210111213610[[#This Row],[total]]</f>
        <v>5.128205128205128E-2</v>
      </c>
      <c r="V260" s="1">
        <v>21</v>
      </c>
      <c r="W260" s="8">
        <f>Table32356789101112132343210111213610[[#This Row],[international]]/Table32356789101112132343210111213610[[#This Row],[total]]</f>
        <v>0.26923076923076922</v>
      </c>
      <c r="X2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0.20512820512820512</v>
      </c>
      <c r="Y2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0.12820512820512819</v>
      </c>
    </row>
    <row r="261" spans="1:25" ht="20" customHeight="1">
      <c r="A261" s="12">
        <v>443410</v>
      </c>
      <c r="B261" s="12" t="s">
        <v>1304</v>
      </c>
      <c r="C261" s="12">
        <v>78</v>
      </c>
      <c r="D261" s="12">
        <v>74</v>
      </c>
      <c r="E261" s="14">
        <f>Table32356789101112132343210111213610[[#This Row],[men]]/Table32356789101112132343210111213610[[#This Row],[total]]</f>
        <v>0.94871794871794868</v>
      </c>
      <c r="F261" s="12">
        <v>4</v>
      </c>
      <c r="G261" s="14">
        <f>Table32356789101112132343210111213610[[#This Row],[women]]/Table32356789101112132343210111213610[[#This Row],[total]]</f>
        <v>5.128205128205128E-2</v>
      </c>
      <c r="H261" s="12">
        <v>0</v>
      </c>
      <c r="I261" s="14">
        <f>Table32356789101112132343210111213610[[#This Row],[alaskan_or_native]]/Table32356789101112132343210111213610[[#This Row],[total]]</f>
        <v>0</v>
      </c>
      <c r="J261" s="12">
        <v>2</v>
      </c>
      <c r="K261" s="14">
        <f>Table32356789101112132343210111213610[[#This Row],[asian_american]]/Table32356789101112132343210111213610[[#This Row],[total]]</f>
        <v>2.564102564102564E-2</v>
      </c>
      <c r="L261" s="12">
        <v>0</v>
      </c>
      <c r="M261" s="14">
        <f>Table32356789101112132343210111213610[[#This Row],[african_amercian]]/Table32356789101112132343210111213610[[#This Row],[total]]</f>
        <v>0</v>
      </c>
      <c r="N261" s="12">
        <v>4</v>
      </c>
      <c r="O261" s="14">
        <f>Table32356789101112132343210111213610[[#This Row],[hispanic_american]]/Table32356789101112132343210111213610[[#This Row],[total]]</f>
        <v>5.128205128205128E-2</v>
      </c>
      <c r="P261" s="12">
        <v>0</v>
      </c>
      <c r="Q261" s="14">
        <f>Table32356789101112132343210111213610[[#This Row],[hawaiian_or_islander]]/Table32356789101112132343210111213610[[#This Row],[total]]</f>
        <v>0</v>
      </c>
      <c r="R261" s="12">
        <v>26</v>
      </c>
      <c r="S261" s="14">
        <f>Table32356789101112132343210111213610[[#This Row],[white]]/Table32356789101112132343210111213610[[#This Row],[total]]</f>
        <v>0.33333333333333331</v>
      </c>
      <c r="T261" s="12">
        <v>5</v>
      </c>
      <c r="U261" s="14">
        <f>Table32356789101112132343210111213610[[#This Row],[muti_racial]]/Table32356789101112132343210111213610[[#This Row],[total]]</f>
        <v>6.4102564102564097E-2</v>
      </c>
      <c r="V261" s="12">
        <v>22</v>
      </c>
      <c r="W261" s="14">
        <f>Table32356789101112132343210111213610[[#This Row],[international]]/Table32356789101112132343210111213610[[#This Row],[total]]</f>
        <v>0.28205128205128205</v>
      </c>
      <c r="X2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0.14102564102564102</v>
      </c>
      <c r="Y2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0.11538461538461539</v>
      </c>
    </row>
    <row r="262" spans="1:25" ht="20" customHeight="1">
      <c r="A262" s="1">
        <v>128771</v>
      </c>
      <c r="B262" s="1" t="s">
        <v>106</v>
      </c>
      <c r="C262" s="1">
        <v>77</v>
      </c>
      <c r="D262" s="1">
        <v>64</v>
      </c>
      <c r="E262" s="8">
        <f>Table32356789101112132343210111213610[[#This Row],[men]]/Table32356789101112132343210111213610[[#This Row],[total]]</f>
        <v>0.83116883116883122</v>
      </c>
      <c r="F262" s="1">
        <v>13</v>
      </c>
      <c r="G262" s="8">
        <f>Table32356789101112132343210111213610[[#This Row],[women]]/Table32356789101112132343210111213610[[#This Row],[total]]</f>
        <v>0.16883116883116883</v>
      </c>
      <c r="H262" s="1">
        <v>0</v>
      </c>
      <c r="I262" s="8">
        <f>Table32356789101112132343210111213610[[#This Row],[alaskan_or_native]]/Table32356789101112132343210111213610[[#This Row],[total]]</f>
        <v>0</v>
      </c>
      <c r="J262" s="1">
        <v>7</v>
      </c>
      <c r="K262" s="8">
        <f>Table32356789101112132343210111213610[[#This Row],[asian_american]]/Table32356789101112132343210111213610[[#This Row],[total]]</f>
        <v>9.0909090909090912E-2</v>
      </c>
      <c r="L262" s="1">
        <v>9</v>
      </c>
      <c r="M262" s="8">
        <f>Table32356789101112132343210111213610[[#This Row],[african_amercian]]/Table32356789101112132343210111213610[[#This Row],[total]]</f>
        <v>0.11688311688311688</v>
      </c>
      <c r="N262" s="1">
        <v>7</v>
      </c>
      <c r="O262" s="8">
        <f>Table32356789101112132343210111213610[[#This Row],[hispanic_american]]/Table32356789101112132343210111213610[[#This Row],[total]]</f>
        <v>9.0909090909090912E-2</v>
      </c>
      <c r="P262" s="1">
        <v>0</v>
      </c>
      <c r="Q262" s="8">
        <f>Table32356789101112132343210111213610[[#This Row],[hawaiian_or_islander]]/Table32356789101112132343210111213610[[#This Row],[total]]</f>
        <v>0</v>
      </c>
      <c r="R262" s="1">
        <v>48</v>
      </c>
      <c r="S262" s="8">
        <f>Table32356789101112132343210111213610[[#This Row],[white]]/Table32356789101112132343210111213610[[#This Row],[total]]</f>
        <v>0.62337662337662336</v>
      </c>
      <c r="T262" s="1">
        <v>2</v>
      </c>
      <c r="U262" s="8">
        <f>Table32356789101112132343210111213610[[#This Row],[muti_racial]]/Table32356789101112132343210111213610[[#This Row],[total]]</f>
        <v>2.5974025974025976E-2</v>
      </c>
      <c r="V262" s="1">
        <v>3</v>
      </c>
      <c r="W262" s="8">
        <f>Table32356789101112132343210111213610[[#This Row],[international]]/Table32356789101112132343210111213610[[#This Row],[total]]</f>
        <v>3.896103896103896E-2</v>
      </c>
      <c r="X2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0.32467532467532467</v>
      </c>
      <c r="Y2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0.23376623376623376</v>
      </c>
    </row>
    <row r="263" spans="1:25" ht="20" customHeight="1">
      <c r="A263" s="12">
        <v>169910</v>
      </c>
      <c r="B263" s="12" t="s">
        <v>936</v>
      </c>
      <c r="C263" s="12">
        <v>77</v>
      </c>
      <c r="D263" s="12">
        <v>62</v>
      </c>
      <c r="E263" s="14">
        <f>Table32356789101112132343210111213610[[#This Row],[men]]/Table32356789101112132343210111213610[[#This Row],[total]]</f>
        <v>0.80519480519480524</v>
      </c>
      <c r="F263" s="12">
        <v>15</v>
      </c>
      <c r="G263" s="14">
        <f>Table32356789101112132343210111213610[[#This Row],[women]]/Table32356789101112132343210111213610[[#This Row],[total]]</f>
        <v>0.19480519480519481</v>
      </c>
      <c r="H263" s="12">
        <v>0</v>
      </c>
      <c r="I263" s="14">
        <f>Table32356789101112132343210111213610[[#This Row],[alaskan_or_native]]/Table32356789101112132343210111213610[[#This Row],[total]]</f>
        <v>0</v>
      </c>
      <c r="J263" s="12">
        <v>3</v>
      </c>
      <c r="K263" s="14">
        <f>Table32356789101112132343210111213610[[#This Row],[asian_american]]/Table32356789101112132343210111213610[[#This Row],[total]]</f>
        <v>3.896103896103896E-2</v>
      </c>
      <c r="L263" s="12">
        <v>2</v>
      </c>
      <c r="M263" s="14">
        <f>Table32356789101112132343210111213610[[#This Row],[african_amercian]]/Table32356789101112132343210111213610[[#This Row],[total]]</f>
        <v>2.5974025974025976E-2</v>
      </c>
      <c r="N263" s="12">
        <v>4</v>
      </c>
      <c r="O263" s="14">
        <f>Table32356789101112132343210111213610[[#This Row],[hispanic_american]]/Table32356789101112132343210111213610[[#This Row],[total]]</f>
        <v>5.1948051948051951E-2</v>
      </c>
      <c r="P263" s="12">
        <v>0</v>
      </c>
      <c r="Q263" s="14">
        <f>Table32356789101112132343210111213610[[#This Row],[hawaiian_or_islander]]/Table32356789101112132343210111213610[[#This Row],[total]]</f>
        <v>0</v>
      </c>
      <c r="R263" s="12">
        <v>65</v>
      </c>
      <c r="S263" s="14">
        <f>Table32356789101112132343210111213610[[#This Row],[white]]/Table32356789101112132343210111213610[[#This Row],[total]]</f>
        <v>0.8441558441558441</v>
      </c>
      <c r="T263" s="12">
        <v>3</v>
      </c>
      <c r="U263" s="14">
        <f>Table32356789101112132343210111213610[[#This Row],[muti_racial]]/Table32356789101112132343210111213610[[#This Row],[total]]</f>
        <v>3.896103896103896E-2</v>
      </c>
      <c r="V263" s="12">
        <v>0</v>
      </c>
      <c r="W263" s="14">
        <f>Table32356789101112132343210111213610[[#This Row],[international]]/Table32356789101112132343210111213610[[#This Row],[total]]</f>
        <v>0</v>
      </c>
      <c r="X2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0.15584415584415584</v>
      </c>
      <c r="Y2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0.11688311688311688</v>
      </c>
    </row>
    <row r="264" spans="1:25" ht="20" customHeight="1">
      <c r="A264" s="1">
        <v>174783</v>
      </c>
      <c r="B264" s="1" t="s">
        <v>415</v>
      </c>
      <c r="C264" s="1">
        <v>77</v>
      </c>
      <c r="D264" s="1">
        <v>63</v>
      </c>
      <c r="E264" s="8">
        <f>Table32356789101112132343210111213610[[#This Row],[men]]/Table32356789101112132343210111213610[[#This Row],[total]]</f>
        <v>0.81818181818181823</v>
      </c>
      <c r="F264" s="1">
        <v>14</v>
      </c>
      <c r="G264" s="8">
        <f>Table32356789101112132343210111213610[[#This Row],[women]]/Table32356789101112132343210111213610[[#This Row],[total]]</f>
        <v>0.18181818181818182</v>
      </c>
      <c r="H264" s="1">
        <v>0</v>
      </c>
      <c r="I264" s="8">
        <f>Table32356789101112132343210111213610[[#This Row],[alaskan_or_native]]/Table32356789101112132343210111213610[[#This Row],[total]]</f>
        <v>0</v>
      </c>
      <c r="J264" s="1">
        <v>4</v>
      </c>
      <c r="K264" s="8">
        <f>Table32356789101112132343210111213610[[#This Row],[asian_american]]/Table32356789101112132343210111213610[[#This Row],[total]]</f>
        <v>5.1948051948051951E-2</v>
      </c>
      <c r="L264" s="1">
        <v>6</v>
      </c>
      <c r="M264" s="8">
        <f>Table32356789101112132343210111213610[[#This Row],[african_amercian]]/Table32356789101112132343210111213610[[#This Row],[total]]</f>
        <v>7.792207792207792E-2</v>
      </c>
      <c r="N264" s="1">
        <v>1</v>
      </c>
      <c r="O264" s="8">
        <f>Table32356789101112132343210111213610[[#This Row],[hispanic_american]]/Table32356789101112132343210111213610[[#This Row],[total]]</f>
        <v>1.2987012987012988E-2</v>
      </c>
      <c r="P264" s="1">
        <v>0</v>
      </c>
      <c r="Q264" s="8">
        <f>Table32356789101112132343210111213610[[#This Row],[hawaiian_or_islander]]/Table32356789101112132343210111213610[[#This Row],[total]]</f>
        <v>0</v>
      </c>
      <c r="R264" s="1">
        <v>51</v>
      </c>
      <c r="S264" s="8">
        <f>Table32356789101112132343210111213610[[#This Row],[white]]/Table32356789101112132343210111213610[[#This Row],[total]]</f>
        <v>0.66233766233766234</v>
      </c>
      <c r="T264" s="1">
        <v>0</v>
      </c>
      <c r="U264" s="8">
        <f>Table32356789101112132343210111213610[[#This Row],[muti_racial]]/Table32356789101112132343210111213610[[#This Row],[total]]</f>
        <v>0</v>
      </c>
      <c r="V264" s="1">
        <v>15</v>
      </c>
      <c r="W264" s="8">
        <f>Table32356789101112132343210111213610[[#This Row],[international]]/Table32356789101112132343210111213610[[#This Row],[total]]</f>
        <v>0.19480519480519481</v>
      </c>
      <c r="X2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2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265" spans="1:25" ht="20" customHeight="1">
      <c r="A265" s="12">
        <v>179566</v>
      </c>
      <c r="B265" s="12" t="s">
        <v>516</v>
      </c>
      <c r="C265" s="12">
        <v>77</v>
      </c>
      <c r="D265" s="12">
        <v>71</v>
      </c>
      <c r="E265" s="14">
        <f>Table32356789101112132343210111213610[[#This Row],[men]]/Table32356789101112132343210111213610[[#This Row],[total]]</f>
        <v>0.92207792207792205</v>
      </c>
      <c r="F265" s="12">
        <v>6</v>
      </c>
      <c r="G265" s="14">
        <f>Table32356789101112132343210111213610[[#This Row],[women]]/Table32356789101112132343210111213610[[#This Row],[total]]</f>
        <v>7.792207792207792E-2</v>
      </c>
      <c r="H265" s="12">
        <v>0</v>
      </c>
      <c r="I265" s="14">
        <f>Table32356789101112132343210111213610[[#This Row],[alaskan_or_native]]/Table32356789101112132343210111213610[[#This Row],[total]]</f>
        <v>0</v>
      </c>
      <c r="J265" s="12">
        <v>1</v>
      </c>
      <c r="K265" s="14">
        <f>Table32356789101112132343210111213610[[#This Row],[asian_american]]/Table32356789101112132343210111213610[[#This Row],[total]]</f>
        <v>1.2987012987012988E-2</v>
      </c>
      <c r="L265" s="12">
        <v>0</v>
      </c>
      <c r="M265" s="14">
        <f>Table32356789101112132343210111213610[[#This Row],[african_amercian]]/Table32356789101112132343210111213610[[#This Row],[total]]</f>
        <v>0</v>
      </c>
      <c r="N265" s="12">
        <v>3</v>
      </c>
      <c r="O265" s="14">
        <f>Table32356789101112132343210111213610[[#This Row],[hispanic_american]]/Table32356789101112132343210111213610[[#This Row],[total]]</f>
        <v>3.896103896103896E-2</v>
      </c>
      <c r="P265" s="12">
        <v>0</v>
      </c>
      <c r="Q265" s="14">
        <f>Table32356789101112132343210111213610[[#This Row],[hawaiian_or_islander]]/Table32356789101112132343210111213610[[#This Row],[total]]</f>
        <v>0</v>
      </c>
      <c r="R265" s="12">
        <v>49</v>
      </c>
      <c r="S265" s="14">
        <f>Table32356789101112132343210111213610[[#This Row],[white]]/Table32356789101112132343210111213610[[#This Row],[total]]</f>
        <v>0.63636363636363635</v>
      </c>
      <c r="T265" s="12">
        <v>4</v>
      </c>
      <c r="U265" s="14">
        <f>Table32356789101112132343210111213610[[#This Row],[muti_racial]]/Table32356789101112132343210111213610[[#This Row],[total]]</f>
        <v>5.1948051948051951E-2</v>
      </c>
      <c r="V265" s="12">
        <v>18</v>
      </c>
      <c r="W265" s="14">
        <f>Table32356789101112132343210111213610[[#This Row],[international]]/Table32356789101112132343210111213610[[#This Row],[total]]</f>
        <v>0.23376623376623376</v>
      </c>
      <c r="X2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0.1038961038961039</v>
      </c>
      <c r="Y2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266" spans="1:25" ht="20" customHeight="1">
      <c r="A266" s="1">
        <v>235343</v>
      </c>
      <c r="B266" s="1" t="s">
        <v>1256</v>
      </c>
      <c r="C266" s="1">
        <v>77</v>
      </c>
      <c r="D266" s="1">
        <v>62</v>
      </c>
      <c r="E266" s="8">
        <f>Table32356789101112132343210111213610[[#This Row],[men]]/Table32356789101112132343210111213610[[#This Row],[total]]</f>
        <v>0.80519480519480524</v>
      </c>
      <c r="F266" s="1">
        <v>15</v>
      </c>
      <c r="G266" s="8">
        <f>Table32356789101112132343210111213610[[#This Row],[women]]/Table32356789101112132343210111213610[[#This Row],[total]]</f>
        <v>0.19480519480519481</v>
      </c>
      <c r="H266" s="1">
        <v>0</v>
      </c>
      <c r="I266" s="8">
        <f>Table32356789101112132343210111213610[[#This Row],[alaskan_or_native]]/Table32356789101112132343210111213610[[#This Row],[total]]</f>
        <v>0</v>
      </c>
      <c r="J266" s="1">
        <v>11</v>
      </c>
      <c r="K266" s="8">
        <f>Table32356789101112132343210111213610[[#This Row],[asian_american]]/Table32356789101112132343210111213610[[#This Row],[total]]</f>
        <v>0.14285714285714285</v>
      </c>
      <c r="L266" s="1">
        <v>5</v>
      </c>
      <c r="M266" s="8">
        <f>Table32356789101112132343210111213610[[#This Row],[african_amercian]]/Table32356789101112132343210111213610[[#This Row],[total]]</f>
        <v>6.4935064935064929E-2</v>
      </c>
      <c r="N266" s="1">
        <v>7</v>
      </c>
      <c r="O266" s="8">
        <f>Table32356789101112132343210111213610[[#This Row],[hispanic_american]]/Table32356789101112132343210111213610[[#This Row],[total]]</f>
        <v>9.0909090909090912E-2</v>
      </c>
      <c r="P266" s="1">
        <v>0</v>
      </c>
      <c r="Q266" s="8">
        <f>Table32356789101112132343210111213610[[#This Row],[hawaiian_or_islander]]/Table32356789101112132343210111213610[[#This Row],[total]]</f>
        <v>0</v>
      </c>
      <c r="R266" s="1">
        <v>41</v>
      </c>
      <c r="S266" s="8">
        <f>Table32356789101112132343210111213610[[#This Row],[white]]/Table32356789101112132343210111213610[[#This Row],[total]]</f>
        <v>0.53246753246753242</v>
      </c>
      <c r="T266" s="1">
        <v>3</v>
      </c>
      <c r="U266" s="8">
        <f>Table32356789101112132343210111213610[[#This Row],[muti_racial]]/Table32356789101112132343210111213610[[#This Row],[total]]</f>
        <v>3.896103896103896E-2</v>
      </c>
      <c r="V266" s="1">
        <v>3</v>
      </c>
      <c r="W266" s="8">
        <f>Table32356789101112132343210111213610[[#This Row],[international]]/Table32356789101112132343210111213610[[#This Row],[total]]</f>
        <v>3.896103896103896E-2</v>
      </c>
      <c r="X2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0.33766233766233766</v>
      </c>
      <c r="Y2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0.19480519480519481</v>
      </c>
    </row>
    <row r="267" spans="1:25" ht="20" customHeight="1">
      <c r="A267" s="12">
        <v>191241</v>
      </c>
      <c r="B267" s="12" t="s">
        <v>992</v>
      </c>
      <c r="C267" s="12">
        <v>75</v>
      </c>
      <c r="D267" s="12">
        <v>57</v>
      </c>
      <c r="E267" s="14">
        <f>Table32356789101112132343210111213610[[#This Row],[men]]/Table32356789101112132343210111213610[[#This Row],[total]]</f>
        <v>0.76</v>
      </c>
      <c r="F267" s="12">
        <v>18</v>
      </c>
      <c r="G267" s="14">
        <f>Table32356789101112132343210111213610[[#This Row],[women]]/Table32356789101112132343210111213610[[#This Row],[total]]</f>
        <v>0.24</v>
      </c>
      <c r="H267" s="12">
        <v>0</v>
      </c>
      <c r="I267" s="14">
        <f>Table32356789101112132343210111213610[[#This Row],[alaskan_or_native]]/Table32356789101112132343210111213610[[#This Row],[total]]</f>
        <v>0</v>
      </c>
      <c r="J267" s="12">
        <v>9</v>
      </c>
      <c r="K267" s="14">
        <f>Table32356789101112132343210111213610[[#This Row],[asian_american]]/Table32356789101112132343210111213610[[#This Row],[total]]</f>
        <v>0.12</v>
      </c>
      <c r="L267" s="12">
        <v>4</v>
      </c>
      <c r="M267" s="14">
        <f>Table32356789101112132343210111213610[[#This Row],[african_amercian]]/Table32356789101112132343210111213610[[#This Row],[total]]</f>
        <v>5.3333333333333337E-2</v>
      </c>
      <c r="N267" s="12">
        <v>13</v>
      </c>
      <c r="O267" s="14">
        <f>Table32356789101112132343210111213610[[#This Row],[hispanic_american]]/Table32356789101112132343210111213610[[#This Row],[total]]</f>
        <v>0.17333333333333334</v>
      </c>
      <c r="P267" s="12">
        <v>0</v>
      </c>
      <c r="Q267" s="14">
        <f>Table32356789101112132343210111213610[[#This Row],[hawaiian_or_islander]]/Table32356789101112132343210111213610[[#This Row],[total]]</f>
        <v>0</v>
      </c>
      <c r="R267" s="12">
        <v>39</v>
      </c>
      <c r="S267" s="14">
        <f>Table32356789101112132343210111213610[[#This Row],[white]]/Table32356789101112132343210111213610[[#This Row],[total]]</f>
        <v>0.52</v>
      </c>
      <c r="T267" s="12">
        <v>3</v>
      </c>
      <c r="U267" s="14">
        <f>Table32356789101112132343210111213610[[#This Row],[muti_racial]]/Table32356789101112132343210111213610[[#This Row],[total]]</f>
        <v>0.04</v>
      </c>
      <c r="V267" s="12">
        <v>7</v>
      </c>
      <c r="W267" s="14">
        <f>Table32356789101112132343210111213610[[#This Row],[international]]/Table32356789101112132343210111213610[[#This Row],[total]]</f>
        <v>9.3333333333333338E-2</v>
      </c>
      <c r="X2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0.38666666666666666</v>
      </c>
      <c r="Y2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268" spans="1:25" ht="20" customHeight="1">
      <c r="A268" s="1">
        <v>130794</v>
      </c>
      <c r="B268" s="1" t="s">
        <v>112</v>
      </c>
      <c r="C268" s="1">
        <v>74</v>
      </c>
      <c r="D268" s="1">
        <v>61</v>
      </c>
      <c r="E268" s="8">
        <f>Table32356789101112132343210111213610[[#This Row],[men]]/Table32356789101112132343210111213610[[#This Row],[total]]</f>
        <v>0.82432432432432434</v>
      </c>
      <c r="F268" s="1">
        <v>13</v>
      </c>
      <c r="G268" s="8">
        <f>Table32356789101112132343210111213610[[#This Row],[women]]/Table32356789101112132343210111213610[[#This Row],[total]]</f>
        <v>0.17567567567567569</v>
      </c>
      <c r="H268" s="1">
        <v>0</v>
      </c>
      <c r="I268" s="8">
        <f>Table32356789101112132343210111213610[[#This Row],[alaskan_or_native]]/Table32356789101112132343210111213610[[#This Row],[total]]</f>
        <v>0</v>
      </c>
      <c r="J268" s="1">
        <v>21</v>
      </c>
      <c r="K268" s="8">
        <f>Table32356789101112132343210111213610[[#This Row],[asian_american]]/Table32356789101112132343210111213610[[#This Row],[total]]</f>
        <v>0.28378378378378377</v>
      </c>
      <c r="L268" s="1">
        <v>7</v>
      </c>
      <c r="M268" s="8">
        <f>Table32356789101112132343210111213610[[#This Row],[african_amercian]]/Table32356789101112132343210111213610[[#This Row],[total]]</f>
        <v>9.45945945945946E-2</v>
      </c>
      <c r="N268" s="1">
        <v>5</v>
      </c>
      <c r="O268" s="8">
        <f>Table32356789101112132343210111213610[[#This Row],[hispanic_american]]/Table32356789101112132343210111213610[[#This Row],[total]]</f>
        <v>6.7567567567567571E-2</v>
      </c>
      <c r="P268" s="1">
        <v>0</v>
      </c>
      <c r="Q268" s="8">
        <f>Table32356789101112132343210111213610[[#This Row],[hawaiian_or_islander]]/Table32356789101112132343210111213610[[#This Row],[total]]</f>
        <v>0</v>
      </c>
      <c r="R268" s="1">
        <v>28</v>
      </c>
      <c r="S268" s="8">
        <f>Table32356789101112132343210111213610[[#This Row],[white]]/Table32356789101112132343210111213610[[#This Row],[total]]</f>
        <v>0.3783783783783784</v>
      </c>
      <c r="T268" s="1">
        <v>2</v>
      </c>
      <c r="U268" s="8">
        <f>Table32356789101112132343210111213610[[#This Row],[muti_racial]]/Table32356789101112132343210111213610[[#This Row],[total]]</f>
        <v>2.7027027027027029E-2</v>
      </c>
      <c r="V268" s="1">
        <v>10</v>
      </c>
      <c r="W268" s="8">
        <f>Table32356789101112132343210111213610[[#This Row],[international]]/Table32356789101112132343210111213610[[#This Row],[total]]</f>
        <v>0.13513513513513514</v>
      </c>
      <c r="X2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0.47297297297297297</v>
      </c>
      <c r="Y2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0.1891891891891892</v>
      </c>
    </row>
    <row r="269" spans="1:25" ht="20" customHeight="1">
      <c r="A269" s="12">
        <v>201645</v>
      </c>
      <c r="B269" s="12" t="s">
        <v>216</v>
      </c>
      <c r="C269" s="12">
        <v>74</v>
      </c>
      <c r="D269" s="12">
        <v>62</v>
      </c>
      <c r="E269" s="14">
        <f>Table32356789101112132343210111213610[[#This Row],[men]]/Table32356789101112132343210111213610[[#This Row],[total]]</f>
        <v>0.83783783783783783</v>
      </c>
      <c r="F269" s="12">
        <v>12</v>
      </c>
      <c r="G269" s="14">
        <f>Table32356789101112132343210111213610[[#This Row],[women]]/Table32356789101112132343210111213610[[#This Row],[total]]</f>
        <v>0.16216216216216217</v>
      </c>
      <c r="H269" s="12">
        <v>1</v>
      </c>
      <c r="I269" s="14">
        <f>Table32356789101112132343210111213610[[#This Row],[alaskan_or_native]]/Table32356789101112132343210111213610[[#This Row],[total]]</f>
        <v>1.3513513513513514E-2</v>
      </c>
      <c r="J269" s="12">
        <v>12</v>
      </c>
      <c r="K269" s="14">
        <f>Table32356789101112132343210111213610[[#This Row],[asian_american]]/Table32356789101112132343210111213610[[#This Row],[total]]</f>
        <v>0.16216216216216217</v>
      </c>
      <c r="L269" s="12">
        <v>2</v>
      </c>
      <c r="M269" s="14">
        <f>Table32356789101112132343210111213610[[#This Row],[african_amercian]]/Table32356789101112132343210111213610[[#This Row],[total]]</f>
        <v>2.7027027027027029E-2</v>
      </c>
      <c r="N269" s="12">
        <v>3</v>
      </c>
      <c r="O269" s="14">
        <f>Table32356789101112132343210111213610[[#This Row],[hispanic_american]]/Table32356789101112132343210111213610[[#This Row],[total]]</f>
        <v>4.0540540540540543E-2</v>
      </c>
      <c r="P269" s="12">
        <v>0</v>
      </c>
      <c r="Q269" s="14">
        <f>Table32356789101112132343210111213610[[#This Row],[hawaiian_or_islander]]/Table32356789101112132343210111213610[[#This Row],[total]]</f>
        <v>0</v>
      </c>
      <c r="R269" s="12">
        <v>39</v>
      </c>
      <c r="S269" s="14">
        <f>Table32356789101112132343210111213610[[#This Row],[white]]/Table32356789101112132343210111213610[[#This Row],[total]]</f>
        <v>0.52702702702702697</v>
      </c>
      <c r="T269" s="12">
        <v>8</v>
      </c>
      <c r="U269" s="14">
        <f>Table32356789101112132343210111213610[[#This Row],[muti_racial]]/Table32356789101112132343210111213610[[#This Row],[total]]</f>
        <v>0.10810810810810811</v>
      </c>
      <c r="V269" s="12">
        <v>5</v>
      </c>
      <c r="W269" s="14">
        <f>Table32356789101112132343210111213610[[#This Row],[international]]/Table32356789101112132343210111213610[[#This Row],[total]]</f>
        <v>6.7567567567567571E-2</v>
      </c>
      <c r="X2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0.35135135135135137</v>
      </c>
      <c r="Y2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0.1891891891891892</v>
      </c>
    </row>
    <row r="270" spans="1:25" ht="20" customHeight="1">
      <c r="A270" s="1">
        <v>482936</v>
      </c>
      <c r="B270" s="1" t="s">
        <v>1422</v>
      </c>
      <c r="C270" s="1">
        <v>74</v>
      </c>
      <c r="D270" s="1">
        <v>65</v>
      </c>
      <c r="E270" s="8">
        <f>Table32356789101112132343210111213610[[#This Row],[men]]/Table32356789101112132343210111213610[[#This Row],[total]]</f>
        <v>0.8783783783783784</v>
      </c>
      <c r="F270" s="1">
        <v>9</v>
      </c>
      <c r="G270" s="8">
        <f>Table32356789101112132343210111213610[[#This Row],[women]]/Table32356789101112132343210111213610[[#This Row],[total]]</f>
        <v>0.12162162162162163</v>
      </c>
      <c r="H270" s="1">
        <v>0</v>
      </c>
      <c r="I270" s="8">
        <f>Table32356789101112132343210111213610[[#This Row],[alaskan_or_native]]/Table32356789101112132343210111213610[[#This Row],[total]]</f>
        <v>0</v>
      </c>
      <c r="J270" s="1">
        <v>1</v>
      </c>
      <c r="K270" s="8">
        <f>Table32356789101112132343210111213610[[#This Row],[asian_american]]/Table32356789101112132343210111213610[[#This Row],[total]]</f>
        <v>1.3513513513513514E-2</v>
      </c>
      <c r="L270" s="1">
        <v>4</v>
      </c>
      <c r="M270" s="8">
        <f>Table32356789101112132343210111213610[[#This Row],[african_amercian]]/Table32356789101112132343210111213610[[#This Row],[total]]</f>
        <v>5.4054054054054057E-2</v>
      </c>
      <c r="N270" s="1">
        <v>10</v>
      </c>
      <c r="O270" s="8">
        <f>Table32356789101112132343210111213610[[#This Row],[hispanic_american]]/Table32356789101112132343210111213610[[#This Row],[total]]</f>
        <v>0.13513513513513514</v>
      </c>
      <c r="P270" s="1">
        <v>0</v>
      </c>
      <c r="Q270" s="8">
        <f>Table32356789101112132343210111213610[[#This Row],[hawaiian_or_islander]]/Table32356789101112132343210111213610[[#This Row],[total]]</f>
        <v>0</v>
      </c>
      <c r="R270" s="1">
        <v>58</v>
      </c>
      <c r="S270" s="8">
        <f>Table32356789101112132343210111213610[[#This Row],[white]]/Table32356789101112132343210111213610[[#This Row],[total]]</f>
        <v>0.78378378378378377</v>
      </c>
      <c r="T270" s="1">
        <v>1</v>
      </c>
      <c r="U270" s="8">
        <f>Table32356789101112132343210111213610[[#This Row],[muti_racial]]/Table32356789101112132343210111213610[[#This Row],[total]]</f>
        <v>1.3513513513513514E-2</v>
      </c>
      <c r="V270" s="1">
        <v>0</v>
      </c>
      <c r="W270" s="8">
        <f>Table32356789101112132343210111213610[[#This Row],[international]]/Table32356789101112132343210111213610[[#This Row],[total]]</f>
        <v>0</v>
      </c>
      <c r="X2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0.21621621621621623</v>
      </c>
      <c r="Y2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0.20270270270270271</v>
      </c>
    </row>
    <row r="271" spans="1:25" ht="20" customHeight="1">
      <c r="A271" s="12">
        <v>100706</v>
      </c>
      <c r="B271" s="12" t="s">
        <v>77</v>
      </c>
      <c r="C271" s="12">
        <v>73</v>
      </c>
      <c r="D271" s="12">
        <v>62</v>
      </c>
      <c r="E271" s="14">
        <f>Table32356789101112132343210111213610[[#This Row],[men]]/Table32356789101112132343210111213610[[#This Row],[total]]</f>
        <v>0.84931506849315064</v>
      </c>
      <c r="F271" s="12">
        <v>11</v>
      </c>
      <c r="G271" s="14">
        <f>Table32356789101112132343210111213610[[#This Row],[women]]/Table32356789101112132343210111213610[[#This Row],[total]]</f>
        <v>0.15068493150684931</v>
      </c>
      <c r="H271" s="12">
        <v>2</v>
      </c>
      <c r="I271" s="14">
        <f>Table32356789101112132343210111213610[[#This Row],[alaskan_or_native]]/Table32356789101112132343210111213610[[#This Row],[total]]</f>
        <v>2.7397260273972601E-2</v>
      </c>
      <c r="J271" s="12">
        <v>6</v>
      </c>
      <c r="K271" s="14">
        <f>Table32356789101112132343210111213610[[#This Row],[asian_american]]/Table32356789101112132343210111213610[[#This Row],[total]]</f>
        <v>8.2191780821917804E-2</v>
      </c>
      <c r="L271" s="12">
        <v>3</v>
      </c>
      <c r="M271" s="14">
        <f>Table32356789101112132343210111213610[[#This Row],[african_amercian]]/Table32356789101112132343210111213610[[#This Row],[total]]</f>
        <v>4.1095890410958902E-2</v>
      </c>
      <c r="N271" s="12">
        <v>3</v>
      </c>
      <c r="O271" s="14">
        <f>Table32356789101112132343210111213610[[#This Row],[hispanic_american]]/Table32356789101112132343210111213610[[#This Row],[total]]</f>
        <v>4.1095890410958902E-2</v>
      </c>
      <c r="P271" s="12">
        <v>0</v>
      </c>
      <c r="Q271" s="14">
        <f>Table32356789101112132343210111213610[[#This Row],[hawaiian_or_islander]]/Table32356789101112132343210111213610[[#This Row],[total]]</f>
        <v>0</v>
      </c>
      <c r="R271" s="12">
        <v>54</v>
      </c>
      <c r="S271" s="14">
        <f>Table32356789101112132343210111213610[[#This Row],[white]]/Table32356789101112132343210111213610[[#This Row],[total]]</f>
        <v>0.73972602739726023</v>
      </c>
      <c r="T271" s="12">
        <v>2</v>
      </c>
      <c r="U271" s="14">
        <f>Table32356789101112132343210111213610[[#This Row],[muti_racial]]/Table32356789101112132343210111213610[[#This Row],[total]]</f>
        <v>2.7397260273972601E-2</v>
      </c>
      <c r="V271" s="12">
        <v>1</v>
      </c>
      <c r="W271" s="14">
        <f>Table32356789101112132343210111213610[[#This Row],[international]]/Table32356789101112132343210111213610[[#This Row],[total]]</f>
        <v>1.3698630136986301E-2</v>
      </c>
      <c r="X2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0.21917808219178081</v>
      </c>
      <c r="Y2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0.13698630136986301</v>
      </c>
    </row>
    <row r="272" spans="1:25" ht="20" customHeight="1">
      <c r="A272" s="1">
        <v>156125</v>
      </c>
      <c r="B272" s="1" t="s">
        <v>153</v>
      </c>
      <c r="C272" s="1">
        <v>73</v>
      </c>
      <c r="D272" s="1">
        <v>58</v>
      </c>
      <c r="E272" s="8">
        <f>Table32356789101112132343210111213610[[#This Row],[men]]/Table32356789101112132343210111213610[[#This Row],[total]]</f>
        <v>0.79452054794520544</v>
      </c>
      <c r="F272" s="1">
        <v>15</v>
      </c>
      <c r="G272" s="8">
        <f>Table32356789101112132343210111213610[[#This Row],[women]]/Table32356789101112132343210111213610[[#This Row],[total]]</f>
        <v>0.20547945205479451</v>
      </c>
      <c r="H272" s="1">
        <v>3</v>
      </c>
      <c r="I272" s="8">
        <f>Table32356789101112132343210111213610[[#This Row],[alaskan_or_native]]/Table32356789101112132343210111213610[[#This Row],[total]]</f>
        <v>4.1095890410958902E-2</v>
      </c>
      <c r="J272" s="1">
        <v>10</v>
      </c>
      <c r="K272" s="8">
        <f>Table32356789101112132343210111213610[[#This Row],[asian_american]]/Table32356789101112132343210111213610[[#This Row],[total]]</f>
        <v>0.13698630136986301</v>
      </c>
      <c r="L272" s="1">
        <v>5</v>
      </c>
      <c r="M272" s="8">
        <f>Table32356789101112132343210111213610[[#This Row],[african_amercian]]/Table32356789101112132343210111213610[[#This Row],[total]]</f>
        <v>6.8493150684931503E-2</v>
      </c>
      <c r="N272" s="1">
        <v>4</v>
      </c>
      <c r="O272" s="8">
        <f>Table32356789101112132343210111213610[[#This Row],[hispanic_american]]/Table32356789101112132343210111213610[[#This Row],[total]]</f>
        <v>5.4794520547945202E-2</v>
      </c>
      <c r="P272" s="1">
        <v>0</v>
      </c>
      <c r="Q272" s="8">
        <f>Table32356789101112132343210111213610[[#This Row],[hawaiian_or_islander]]/Table32356789101112132343210111213610[[#This Row],[total]]</f>
        <v>0</v>
      </c>
      <c r="R272" s="1">
        <v>35</v>
      </c>
      <c r="S272" s="8">
        <f>Table32356789101112132343210111213610[[#This Row],[white]]/Table32356789101112132343210111213610[[#This Row],[total]]</f>
        <v>0.47945205479452052</v>
      </c>
      <c r="T272" s="1">
        <v>3</v>
      </c>
      <c r="U272" s="8">
        <f>Table32356789101112132343210111213610[[#This Row],[muti_racial]]/Table32356789101112132343210111213610[[#This Row],[total]]</f>
        <v>4.1095890410958902E-2</v>
      </c>
      <c r="V272" s="1">
        <v>11</v>
      </c>
      <c r="W272" s="8">
        <f>Table32356789101112132343210111213610[[#This Row],[international]]/Table32356789101112132343210111213610[[#This Row],[total]]</f>
        <v>0.15068493150684931</v>
      </c>
      <c r="X2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0.34246575342465752</v>
      </c>
      <c r="Y2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0.20547945205479451</v>
      </c>
    </row>
    <row r="273" spans="1:25" ht="20" customHeight="1">
      <c r="A273" s="12">
        <v>177065</v>
      </c>
      <c r="B273" s="12" t="s">
        <v>585</v>
      </c>
      <c r="C273" s="12">
        <v>73</v>
      </c>
      <c r="D273" s="12">
        <v>59</v>
      </c>
      <c r="E273" s="14">
        <f>Table32356789101112132343210111213610[[#This Row],[men]]/Table32356789101112132343210111213610[[#This Row],[total]]</f>
        <v>0.80821917808219179</v>
      </c>
      <c r="F273" s="12">
        <v>14</v>
      </c>
      <c r="G273" s="14">
        <f>Table32356789101112132343210111213610[[#This Row],[women]]/Table32356789101112132343210111213610[[#This Row],[total]]</f>
        <v>0.19178082191780821</v>
      </c>
      <c r="H273" s="12">
        <v>1</v>
      </c>
      <c r="I273" s="14">
        <f>Table32356789101112132343210111213610[[#This Row],[alaskan_or_native]]/Table32356789101112132343210111213610[[#This Row],[total]]</f>
        <v>1.3698630136986301E-2</v>
      </c>
      <c r="J273" s="12">
        <v>4</v>
      </c>
      <c r="K273" s="14">
        <f>Table32356789101112132343210111213610[[#This Row],[asian_american]]/Table32356789101112132343210111213610[[#This Row],[total]]</f>
        <v>5.4794520547945202E-2</v>
      </c>
      <c r="L273" s="12">
        <v>3</v>
      </c>
      <c r="M273" s="14">
        <f>Table32356789101112132343210111213610[[#This Row],[african_amercian]]/Table32356789101112132343210111213610[[#This Row],[total]]</f>
        <v>4.1095890410958902E-2</v>
      </c>
      <c r="N273" s="12">
        <v>4</v>
      </c>
      <c r="O273" s="14">
        <f>Table32356789101112132343210111213610[[#This Row],[hispanic_american]]/Table32356789101112132343210111213610[[#This Row],[total]]</f>
        <v>5.4794520547945202E-2</v>
      </c>
      <c r="P273" s="12">
        <v>0</v>
      </c>
      <c r="Q273" s="14">
        <f>Table32356789101112132343210111213610[[#This Row],[hawaiian_or_islander]]/Table32356789101112132343210111213610[[#This Row],[total]]</f>
        <v>0</v>
      </c>
      <c r="R273" s="12">
        <v>53</v>
      </c>
      <c r="S273" s="14">
        <f>Table32356789101112132343210111213610[[#This Row],[white]]/Table32356789101112132343210111213610[[#This Row],[total]]</f>
        <v>0.72602739726027399</v>
      </c>
      <c r="T273" s="12">
        <v>2</v>
      </c>
      <c r="U273" s="14">
        <f>Table32356789101112132343210111213610[[#This Row],[muti_racial]]/Table32356789101112132343210111213610[[#This Row],[total]]</f>
        <v>2.7397260273972601E-2</v>
      </c>
      <c r="V273" s="12">
        <v>4</v>
      </c>
      <c r="W273" s="14">
        <f>Table32356789101112132343210111213610[[#This Row],[international]]/Table32356789101112132343210111213610[[#This Row],[total]]</f>
        <v>5.4794520547945202E-2</v>
      </c>
      <c r="X2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0.19178082191780821</v>
      </c>
      <c r="Y2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0.13698630136986301</v>
      </c>
    </row>
    <row r="274" spans="1:25" ht="20" customHeight="1">
      <c r="A274" s="1">
        <v>181464</v>
      </c>
      <c r="B274" s="1" t="s">
        <v>191</v>
      </c>
      <c r="C274" s="1">
        <v>73</v>
      </c>
      <c r="D274" s="1">
        <v>63</v>
      </c>
      <c r="E274" s="8">
        <f>Table32356789101112132343210111213610[[#This Row],[men]]/Table32356789101112132343210111213610[[#This Row],[total]]</f>
        <v>0.86301369863013699</v>
      </c>
      <c r="F274" s="1">
        <v>10</v>
      </c>
      <c r="G274" s="8">
        <f>Table32356789101112132343210111213610[[#This Row],[women]]/Table32356789101112132343210111213610[[#This Row],[total]]</f>
        <v>0.13698630136986301</v>
      </c>
      <c r="H274" s="1">
        <v>0</v>
      </c>
      <c r="I274" s="8">
        <f>Table32356789101112132343210111213610[[#This Row],[alaskan_or_native]]/Table32356789101112132343210111213610[[#This Row],[total]]</f>
        <v>0</v>
      </c>
      <c r="J274" s="1">
        <v>8</v>
      </c>
      <c r="K274" s="8">
        <f>Table32356789101112132343210111213610[[#This Row],[asian_american]]/Table32356789101112132343210111213610[[#This Row],[total]]</f>
        <v>0.1095890410958904</v>
      </c>
      <c r="L274" s="1">
        <v>1</v>
      </c>
      <c r="M274" s="8">
        <f>Table32356789101112132343210111213610[[#This Row],[african_amercian]]/Table32356789101112132343210111213610[[#This Row],[total]]</f>
        <v>1.3698630136986301E-2</v>
      </c>
      <c r="N274" s="1">
        <v>1</v>
      </c>
      <c r="O274" s="8">
        <f>Table32356789101112132343210111213610[[#This Row],[hispanic_american]]/Table32356789101112132343210111213610[[#This Row],[total]]</f>
        <v>1.3698630136986301E-2</v>
      </c>
      <c r="P274" s="1">
        <v>0</v>
      </c>
      <c r="Q274" s="8">
        <f>Table32356789101112132343210111213610[[#This Row],[hawaiian_or_islander]]/Table32356789101112132343210111213610[[#This Row],[total]]</f>
        <v>0</v>
      </c>
      <c r="R274" s="1">
        <v>45</v>
      </c>
      <c r="S274" s="8">
        <f>Table32356789101112132343210111213610[[#This Row],[white]]/Table32356789101112132343210111213610[[#This Row],[total]]</f>
        <v>0.61643835616438358</v>
      </c>
      <c r="T274" s="1">
        <v>1</v>
      </c>
      <c r="U274" s="8">
        <f>Table32356789101112132343210111213610[[#This Row],[muti_racial]]/Table32356789101112132343210111213610[[#This Row],[total]]</f>
        <v>1.3698630136986301E-2</v>
      </c>
      <c r="V274" s="1">
        <v>12</v>
      </c>
      <c r="W274" s="8">
        <f>Table32356789101112132343210111213610[[#This Row],[international]]/Table32356789101112132343210111213610[[#This Row],[total]]</f>
        <v>0.16438356164383561</v>
      </c>
      <c r="X2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0.15068493150684931</v>
      </c>
      <c r="Y2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4.1095890410958902E-2</v>
      </c>
    </row>
    <row r="275" spans="1:25" ht="20" customHeight="1">
      <c r="A275" s="12">
        <v>200332</v>
      </c>
      <c r="B275" s="12" t="s">
        <v>213</v>
      </c>
      <c r="C275" s="12">
        <v>73</v>
      </c>
      <c r="D275" s="12">
        <v>63</v>
      </c>
      <c r="E275" s="14">
        <f>Table32356789101112132343210111213610[[#This Row],[men]]/Table32356789101112132343210111213610[[#This Row],[total]]</f>
        <v>0.86301369863013699</v>
      </c>
      <c r="F275" s="12">
        <v>10</v>
      </c>
      <c r="G275" s="14">
        <f>Table32356789101112132343210111213610[[#This Row],[women]]/Table32356789101112132343210111213610[[#This Row],[total]]</f>
        <v>0.13698630136986301</v>
      </c>
      <c r="H275" s="12">
        <v>0</v>
      </c>
      <c r="I275" s="14">
        <f>Table32356789101112132343210111213610[[#This Row],[alaskan_or_native]]/Table32356789101112132343210111213610[[#This Row],[total]]</f>
        <v>0</v>
      </c>
      <c r="J275" s="12">
        <v>4</v>
      </c>
      <c r="K275" s="14">
        <f>Table32356789101112132343210111213610[[#This Row],[asian_american]]/Table32356789101112132343210111213610[[#This Row],[total]]</f>
        <v>5.4794520547945202E-2</v>
      </c>
      <c r="L275" s="12">
        <v>1</v>
      </c>
      <c r="M275" s="14">
        <f>Table32356789101112132343210111213610[[#This Row],[african_amercian]]/Table32356789101112132343210111213610[[#This Row],[total]]</f>
        <v>1.3698630136986301E-2</v>
      </c>
      <c r="N275" s="12">
        <v>0</v>
      </c>
      <c r="O275" s="14">
        <f>Table32356789101112132343210111213610[[#This Row],[hispanic_american]]/Table32356789101112132343210111213610[[#This Row],[total]]</f>
        <v>0</v>
      </c>
      <c r="P275" s="12">
        <v>0</v>
      </c>
      <c r="Q275" s="14">
        <f>Table32356789101112132343210111213610[[#This Row],[hawaiian_or_islander]]/Table32356789101112132343210111213610[[#This Row],[total]]</f>
        <v>0</v>
      </c>
      <c r="R275" s="12">
        <v>60</v>
      </c>
      <c r="S275" s="14">
        <f>Table32356789101112132343210111213610[[#This Row],[white]]/Table32356789101112132343210111213610[[#This Row],[total]]</f>
        <v>0.82191780821917804</v>
      </c>
      <c r="T275" s="12">
        <v>1</v>
      </c>
      <c r="U275" s="14">
        <f>Table32356789101112132343210111213610[[#This Row],[muti_racial]]/Table32356789101112132343210111213610[[#This Row],[total]]</f>
        <v>1.3698630136986301E-2</v>
      </c>
      <c r="V275" s="12">
        <v>6</v>
      </c>
      <c r="W275" s="14">
        <f>Table32356789101112132343210111213610[[#This Row],[international]]/Table32356789101112132343210111213610[[#This Row],[total]]</f>
        <v>8.2191780821917804E-2</v>
      </c>
      <c r="X2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8.2191780821917804E-2</v>
      </c>
      <c r="Y2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2.7397260273972601E-2</v>
      </c>
    </row>
    <row r="276" spans="1:25" ht="20" customHeight="1">
      <c r="A276" s="1">
        <v>482556</v>
      </c>
      <c r="B276" s="1" t="s">
        <v>1375</v>
      </c>
      <c r="C276" s="1">
        <v>73</v>
      </c>
      <c r="D276" s="1">
        <v>62</v>
      </c>
      <c r="E276" s="8">
        <f>Table32356789101112132343210111213610[[#This Row],[men]]/Table32356789101112132343210111213610[[#This Row],[total]]</f>
        <v>0.84931506849315064</v>
      </c>
      <c r="F276" s="1">
        <v>11</v>
      </c>
      <c r="G276" s="8">
        <f>Table32356789101112132343210111213610[[#This Row],[women]]/Table32356789101112132343210111213610[[#This Row],[total]]</f>
        <v>0.15068493150684931</v>
      </c>
      <c r="H276" s="1">
        <v>1</v>
      </c>
      <c r="I276" s="8">
        <f>Table32356789101112132343210111213610[[#This Row],[alaskan_or_native]]/Table32356789101112132343210111213610[[#This Row],[total]]</f>
        <v>1.3698630136986301E-2</v>
      </c>
      <c r="J276" s="1">
        <v>10</v>
      </c>
      <c r="K276" s="8">
        <f>Table32356789101112132343210111213610[[#This Row],[asian_american]]/Table32356789101112132343210111213610[[#This Row],[total]]</f>
        <v>0.13698630136986301</v>
      </c>
      <c r="L276" s="1">
        <v>7</v>
      </c>
      <c r="M276" s="8">
        <f>Table32356789101112132343210111213610[[#This Row],[african_amercian]]/Table32356789101112132343210111213610[[#This Row],[total]]</f>
        <v>9.5890410958904104E-2</v>
      </c>
      <c r="N276" s="1">
        <v>18</v>
      </c>
      <c r="O276" s="8">
        <f>Table32356789101112132343210111213610[[#This Row],[hispanic_american]]/Table32356789101112132343210111213610[[#This Row],[total]]</f>
        <v>0.24657534246575341</v>
      </c>
      <c r="P276" s="1">
        <v>0</v>
      </c>
      <c r="Q276" s="8">
        <f>Table32356789101112132343210111213610[[#This Row],[hawaiian_or_islander]]/Table32356789101112132343210111213610[[#This Row],[total]]</f>
        <v>0</v>
      </c>
      <c r="R276" s="1">
        <v>37</v>
      </c>
      <c r="S276" s="8">
        <f>Table32356789101112132343210111213610[[#This Row],[white]]/Table32356789101112132343210111213610[[#This Row],[total]]</f>
        <v>0.50684931506849318</v>
      </c>
      <c r="T276" s="1">
        <v>0</v>
      </c>
      <c r="U276" s="8">
        <f>Table32356789101112132343210111213610[[#This Row],[muti_racial]]/Table32356789101112132343210111213610[[#This Row],[total]]</f>
        <v>0</v>
      </c>
      <c r="V276" s="1">
        <v>0</v>
      </c>
      <c r="W276" s="8">
        <f>Table32356789101112132343210111213610[[#This Row],[international]]/Table32356789101112132343210111213610[[#This Row],[total]]</f>
        <v>0</v>
      </c>
      <c r="X2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0.49315068493150682</v>
      </c>
      <c r="Y2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0.35616438356164382</v>
      </c>
    </row>
    <row r="277" spans="1:25" ht="20" customHeight="1">
      <c r="A277" s="12">
        <v>151102</v>
      </c>
      <c r="B277" s="12" t="s">
        <v>142</v>
      </c>
      <c r="C277" s="12">
        <v>72</v>
      </c>
      <c r="D277" s="12">
        <v>66</v>
      </c>
      <c r="E277" s="14">
        <f>Table32356789101112132343210111213610[[#This Row],[men]]/Table32356789101112132343210111213610[[#This Row],[total]]</f>
        <v>0.91666666666666663</v>
      </c>
      <c r="F277" s="12">
        <v>6</v>
      </c>
      <c r="G277" s="14">
        <f>Table32356789101112132343210111213610[[#This Row],[women]]/Table32356789101112132343210111213610[[#This Row],[total]]</f>
        <v>8.3333333333333329E-2</v>
      </c>
      <c r="H277" s="12">
        <v>0</v>
      </c>
      <c r="I277" s="14">
        <f>Table32356789101112132343210111213610[[#This Row],[alaskan_or_native]]/Table32356789101112132343210111213610[[#This Row],[total]]</f>
        <v>0</v>
      </c>
      <c r="J277" s="12">
        <v>4</v>
      </c>
      <c r="K277" s="14">
        <f>Table32356789101112132343210111213610[[#This Row],[asian_american]]/Table32356789101112132343210111213610[[#This Row],[total]]</f>
        <v>5.5555555555555552E-2</v>
      </c>
      <c r="L277" s="12">
        <v>1</v>
      </c>
      <c r="M277" s="14">
        <f>Table32356789101112132343210111213610[[#This Row],[african_amercian]]/Table32356789101112132343210111213610[[#This Row],[total]]</f>
        <v>1.3888888888888888E-2</v>
      </c>
      <c r="N277" s="12">
        <v>0</v>
      </c>
      <c r="O277" s="14">
        <f>Table32356789101112132343210111213610[[#This Row],[hispanic_american]]/Table32356789101112132343210111213610[[#This Row],[total]]</f>
        <v>0</v>
      </c>
      <c r="P277" s="12">
        <v>0</v>
      </c>
      <c r="Q277" s="14">
        <f>Table32356789101112132343210111213610[[#This Row],[hawaiian_or_islander]]/Table32356789101112132343210111213610[[#This Row],[total]]</f>
        <v>0</v>
      </c>
      <c r="R277" s="12">
        <v>65</v>
      </c>
      <c r="S277" s="14">
        <f>Table32356789101112132343210111213610[[#This Row],[white]]/Table32356789101112132343210111213610[[#This Row],[total]]</f>
        <v>0.90277777777777779</v>
      </c>
      <c r="T277" s="12">
        <v>0</v>
      </c>
      <c r="U277" s="14">
        <f>Table32356789101112132343210111213610[[#This Row],[muti_racial]]/Table32356789101112132343210111213610[[#This Row],[total]]</f>
        <v>0</v>
      </c>
      <c r="V277" s="12">
        <v>2</v>
      </c>
      <c r="W277" s="14">
        <f>Table32356789101112132343210111213610[[#This Row],[international]]/Table32356789101112132343210111213610[[#This Row],[total]]</f>
        <v>2.7777777777777776E-2</v>
      </c>
      <c r="X2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6.9444444444444448E-2</v>
      </c>
      <c r="Y2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1.3888888888888888E-2</v>
      </c>
    </row>
    <row r="278" spans="1:25" ht="20" customHeight="1">
      <c r="A278" s="1">
        <v>188030</v>
      </c>
      <c r="B278" s="1" t="s">
        <v>198</v>
      </c>
      <c r="C278" s="1">
        <v>72</v>
      </c>
      <c r="D278" s="1">
        <v>58</v>
      </c>
      <c r="E278" s="8">
        <f>Table32356789101112132343210111213610[[#This Row],[men]]/Table32356789101112132343210111213610[[#This Row],[total]]</f>
        <v>0.80555555555555558</v>
      </c>
      <c r="F278" s="1">
        <v>14</v>
      </c>
      <c r="G278" s="8">
        <f>Table32356789101112132343210111213610[[#This Row],[women]]/Table32356789101112132343210111213610[[#This Row],[total]]</f>
        <v>0.19444444444444445</v>
      </c>
      <c r="H278" s="1">
        <v>4</v>
      </c>
      <c r="I278" s="8">
        <f>Table32356789101112132343210111213610[[#This Row],[alaskan_or_native]]/Table32356789101112132343210111213610[[#This Row],[total]]</f>
        <v>5.5555555555555552E-2</v>
      </c>
      <c r="J278" s="1">
        <v>2</v>
      </c>
      <c r="K278" s="8">
        <f>Table32356789101112132343210111213610[[#This Row],[asian_american]]/Table32356789101112132343210111213610[[#This Row],[total]]</f>
        <v>2.7777777777777776E-2</v>
      </c>
      <c r="L278" s="1">
        <v>3</v>
      </c>
      <c r="M278" s="8">
        <f>Table32356789101112132343210111213610[[#This Row],[african_amercian]]/Table32356789101112132343210111213610[[#This Row],[total]]</f>
        <v>4.1666666666666664E-2</v>
      </c>
      <c r="N278" s="1">
        <v>33</v>
      </c>
      <c r="O278" s="8">
        <f>Table32356789101112132343210111213610[[#This Row],[hispanic_american]]/Table32356789101112132343210111213610[[#This Row],[total]]</f>
        <v>0.45833333333333331</v>
      </c>
      <c r="P278" s="1">
        <v>0</v>
      </c>
      <c r="Q278" s="8">
        <f>Table32356789101112132343210111213610[[#This Row],[hawaiian_or_islander]]/Table32356789101112132343210111213610[[#This Row],[total]]</f>
        <v>0</v>
      </c>
      <c r="R278" s="1">
        <v>25</v>
      </c>
      <c r="S278" s="8">
        <f>Table32356789101112132343210111213610[[#This Row],[white]]/Table32356789101112132343210111213610[[#This Row],[total]]</f>
        <v>0.34722222222222221</v>
      </c>
      <c r="T278" s="1">
        <v>2</v>
      </c>
      <c r="U278" s="8">
        <f>Table32356789101112132343210111213610[[#This Row],[muti_racial]]/Table32356789101112132343210111213610[[#This Row],[total]]</f>
        <v>2.7777777777777776E-2</v>
      </c>
      <c r="V278" s="1">
        <v>2</v>
      </c>
      <c r="W278" s="8">
        <f>Table32356789101112132343210111213610[[#This Row],[international]]/Table32356789101112132343210111213610[[#This Row],[total]]</f>
        <v>2.7777777777777776E-2</v>
      </c>
      <c r="X2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0.61111111111111116</v>
      </c>
      <c r="Y2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0.58333333333333337</v>
      </c>
    </row>
    <row r="279" spans="1:25" ht="20" customHeight="1">
      <c r="A279" s="12">
        <v>145336</v>
      </c>
      <c r="B279" s="12" t="s">
        <v>551</v>
      </c>
      <c r="C279" s="12">
        <v>71</v>
      </c>
      <c r="D279" s="12">
        <v>62</v>
      </c>
      <c r="E279" s="14">
        <f>Table32356789101112132343210111213610[[#This Row],[men]]/Table32356789101112132343210111213610[[#This Row],[total]]</f>
        <v>0.87323943661971826</v>
      </c>
      <c r="F279" s="12">
        <v>9</v>
      </c>
      <c r="G279" s="14">
        <f>Table32356789101112132343210111213610[[#This Row],[women]]/Table32356789101112132343210111213610[[#This Row],[total]]</f>
        <v>0.12676056338028169</v>
      </c>
      <c r="H279" s="12">
        <v>0</v>
      </c>
      <c r="I279" s="14">
        <f>Table32356789101112132343210111213610[[#This Row],[alaskan_or_native]]/Table32356789101112132343210111213610[[#This Row],[total]]</f>
        <v>0</v>
      </c>
      <c r="J279" s="12">
        <v>4</v>
      </c>
      <c r="K279" s="14">
        <f>Table32356789101112132343210111213610[[#This Row],[asian_american]]/Table32356789101112132343210111213610[[#This Row],[total]]</f>
        <v>5.6338028169014086E-2</v>
      </c>
      <c r="L279" s="12">
        <v>15</v>
      </c>
      <c r="M279" s="14">
        <f>Table32356789101112132343210111213610[[#This Row],[african_amercian]]/Table32356789101112132343210111213610[[#This Row],[total]]</f>
        <v>0.21126760563380281</v>
      </c>
      <c r="N279" s="12">
        <v>9</v>
      </c>
      <c r="O279" s="14">
        <f>Table32356789101112132343210111213610[[#This Row],[hispanic_american]]/Table32356789101112132343210111213610[[#This Row],[total]]</f>
        <v>0.12676056338028169</v>
      </c>
      <c r="P279" s="12">
        <v>1</v>
      </c>
      <c r="Q279" s="14">
        <f>Table32356789101112132343210111213610[[#This Row],[hawaiian_or_islander]]/Table32356789101112132343210111213610[[#This Row],[total]]</f>
        <v>1.4084507042253521E-2</v>
      </c>
      <c r="R279" s="12">
        <v>29</v>
      </c>
      <c r="S279" s="14">
        <f>Table32356789101112132343210111213610[[#This Row],[white]]/Table32356789101112132343210111213610[[#This Row],[total]]</f>
        <v>0.40845070422535212</v>
      </c>
      <c r="T279" s="12">
        <v>1</v>
      </c>
      <c r="U279" s="14">
        <f>Table32356789101112132343210111213610[[#This Row],[muti_racial]]/Table32356789101112132343210111213610[[#This Row],[total]]</f>
        <v>1.4084507042253521E-2</v>
      </c>
      <c r="V279" s="12">
        <v>1</v>
      </c>
      <c r="W279" s="14">
        <f>Table32356789101112132343210111213610[[#This Row],[international]]/Table32356789101112132343210111213610[[#This Row],[total]]</f>
        <v>1.4084507042253521E-2</v>
      </c>
      <c r="X2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0.42253521126760563</v>
      </c>
      <c r="Y2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0.36619718309859156</v>
      </c>
    </row>
    <row r="280" spans="1:25" ht="20" customHeight="1">
      <c r="A280" s="1">
        <v>171128</v>
      </c>
      <c r="B280" s="1" t="s">
        <v>180</v>
      </c>
      <c r="C280" s="1">
        <v>71</v>
      </c>
      <c r="D280" s="1">
        <v>65</v>
      </c>
      <c r="E280" s="8">
        <f>Table32356789101112132343210111213610[[#This Row],[men]]/Table32356789101112132343210111213610[[#This Row],[total]]</f>
        <v>0.91549295774647887</v>
      </c>
      <c r="F280" s="1">
        <v>6</v>
      </c>
      <c r="G280" s="8">
        <f>Table32356789101112132343210111213610[[#This Row],[women]]/Table32356789101112132343210111213610[[#This Row],[total]]</f>
        <v>8.4507042253521125E-2</v>
      </c>
      <c r="H280" s="1">
        <v>0</v>
      </c>
      <c r="I280" s="8">
        <f>Table32356789101112132343210111213610[[#This Row],[alaskan_or_native]]/Table32356789101112132343210111213610[[#This Row],[total]]</f>
        <v>0</v>
      </c>
      <c r="J280" s="1">
        <v>2</v>
      </c>
      <c r="K280" s="8">
        <f>Table32356789101112132343210111213610[[#This Row],[asian_american]]/Table32356789101112132343210111213610[[#This Row],[total]]</f>
        <v>2.8169014084507043E-2</v>
      </c>
      <c r="L280" s="1">
        <v>0</v>
      </c>
      <c r="M280" s="8">
        <f>Table32356789101112132343210111213610[[#This Row],[african_amercian]]/Table32356789101112132343210111213610[[#This Row],[total]]</f>
        <v>0</v>
      </c>
      <c r="N280" s="1">
        <v>0</v>
      </c>
      <c r="O280" s="8">
        <f>Table32356789101112132343210111213610[[#This Row],[hispanic_american]]/Table32356789101112132343210111213610[[#This Row],[total]]</f>
        <v>0</v>
      </c>
      <c r="P280" s="1">
        <v>0</v>
      </c>
      <c r="Q280" s="8">
        <f>Table32356789101112132343210111213610[[#This Row],[hawaiian_or_islander]]/Table32356789101112132343210111213610[[#This Row],[total]]</f>
        <v>0</v>
      </c>
      <c r="R280" s="1">
        <v>63</v>
      </c>
      <c r="S280" s="8">
        <f>Table32356789101112132343210111213610[[#This Row],[white]]/Table32356789101112132343210111213610[[#This Row],[total]]</f>
        <v>0.88732394366197187</v>
      </c>
      <c r="T280" s="1">
        <v>4</v>
      </c>
      <c r="U280" s="8">
        <f>Table32356789101112132343210111213610[[#This Row],[muti_racial]]/Table32356789101112132343210111213610[[#This Row],[total]]</f>
        <v>5.6338028169014086E-2</v>
      </c>
      <c r="V280" s="1">
        <v>1</v>
      </c>
      <c r="W280" s="8">
        <f>Table32356789101112132343210111213610[[#This Row],[international]]/Table32356789101112132343210111213610[[#This Row],[total]]</f>
        <v>1.4084507042253521E-2</v>
      </c>
      <c r="X2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8.4507042253521125E-2</v>
      </c>
      <c r="Y2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5.6338028169014086E-2</v>
      </c>
    </row>
    <row r="281" spans="1:25" ht="20" customHeight="1">
      <c r="A281" s="12">
        <v>186876</v>
      </c>
      <c r="B281" s="12" t="s">
        <v>1325</v>
      </c>
      <c r="C281" s="12">
        <v>71</v>
      </c>
      <c r="D281" s="12">
        <v>64</v>
      </c>
      <c r="E281" s="14">
        <f>Table32356789101112132343210111213610[[#This Row],[men]]/Table32356789101112132343210111213610[[#This Row],[total]]</f>
        <v>0.90140845070422537</v>
      </c>
      <c r="F281" s="12">
        <v>7</v>
      </c>
      <c r="G281" s="14">
        <f>Table32356789101112132343210111213610[[#This Row],[women]]/Table32356789101112132343210111213610[[#This Row],[total]]</f>
        <v>9.8591549295774641E-2</v>
      </c>
      <c r="H281" s="12">
        <v>0</v>
      </c>
      <c r="I281" s="14">
        <f>Table32356789101112132343210111213610[[#This Row],[alaskan_or_native]]/Table32356789101112132343210111213610[[#This Row],[total]]</f>
        <v>0</v>
      </c>
      <c r="J281" s="12">
        <v>13</v>
      </c>
      <c r="K281" s="14">
        <f>Table32356789101112132343210111213610[[#This Row],[asian_american]]/Table32356789101112132343210111213610[[#This Row],[total]]</f>
        <v>0.18309859154929578</v>
      </c>
      <c r="L281" s="12">
        <v>2</v>
      </c>
      <c r="M281" s="14">
        <f>Table32356789101112132343210111213610[[#This Row],[african_amercian]]/Table32356789101112132343210111213610[[#This Row],[total]]</f>
        <v>2.8169014084507043E-2</v>
      </c>
      <c r="N281" s="12">
        <v>8</v>
      </c>
      <c r="O281" s="14">
        <f>Table32356789101112132343210111213610[[#This Row],[hispanic_american]]/Table32356789101112132343210111213610[[#This Row],[total]]</f>
        <v>0.11267605633802817</v>
      </c>
      <c r="P281" s="12">
        <v>0</v>
      </c>
      <c r="Q281" s="14">
        <f>Table32356789101112132343210111213610[[#This Row],[hawaiian_or_islander]]/Table32356789101112132343210111213610[[#This Row],[total]]</f>
        <v>0</v>
      </c>
      <c r="R281" s="12">
        <v>45</v>
      </c>
      <c r="S281" s="14">
        <f>Table32356789101112132343210111213610[[#This Row],[white]]/Table32356789101112132343210111213610[[#This Row],[total]]</f>
        <v>0.63380281690140849</v>
      </c>
      <c r="T281" s="12">
        <v>1</v>
      </c>
      <c r="U281" s="14">
        <f>Table32356789101112132343210111213610[[#This Row],[muti_racial]]/Table32356789101112132343210111213610[[#This Row],[total]]</f>
        <v>1.4084507042253521E-2</v>
      </c>
      <c r="V281" s="12">
        <v>1</v>
      </c>
      <c r="W281" s="14">
        <f>Table32356789101112132343210111213610[[#This Row],[international]]/Table32356789101112132343210111213610[[#This Row],[total]]</f>
        <v>1.4084507042253521E-2</v>
      </c>
      <c r="X2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0.3380281690140845</v>
      </c>
      <c r="Y2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0.15492957746478872</v>
      </c>
    </row>
    <row r="282" spans="1:25" ht="20" customHeight="1">
      <c r="A282" s="1">
        <v>190691</v>
      </c>
      <c r="B282" s="1" t="s">
        <v>517</v>
      </c>
      <c r="C282" s="1">
        <v>71</v>
      </c>
      <c r="D282" s="1">
        <v>50</v>
      </c>
      <c r="E282" s="8">
        <f>Table32356789101112132343210111213610[[#This Row],[men]]/Table32356789101112132343210111213610[[#This Row],[total]]</f>
        <v>0.70422535211267601</v>
      </c>
      <c r="F282" s="1">
        <v>21</v>
      </c>
      <c r="G282" s="8">
        <f>Table32356789101112132343210111213610[[#This Row],[women]]/Table32356789101112132343210111213610[[#This Row],[total]]</f>
        <v>0.29577464788732394</v>
      </c>
      <c r="H282" s="1">
        <v>0</v>
      </c>
      <c r="I282" s="8">
        <f>Table32356789101112132343210111213610[[#This Row],[alaskan_or_native]]/Table32356789101112132343210111213610[[#This Row],[total]]</f>
        <v>0</v>
      </c>
      <c r="J282" s="1">
        <v>36</v>
      </c>
      <c r="K282" s="8">
        <f>Table32356789101112132343210111213610[[#This Row],[asian_american]]/Table32356789101112132343210111213610[[#This Row],[total]]</f>
        <v>0.50704225352112675</v>
      </c>
      <c r="L282" s="1">
        <v>21</v>
      </c>
      <c r="M282" s="8">
        <f>Table32356789101112132343210111213610[[#This Row],[african_amercian]]/Table32356789101112132343210111213610[[#This Row],[total]]</f>
        <v>0.29577464788732394</v>
      </c>
      <c r="N282" s="1">
        <v>8</v>
      </c>
      <c r="O282" s="8">
        <f>Table32356789101112132343210111213610[[#This Row],[hispanic_american]]/Table32356789101112132343210111213610[[#This Row],[total]]</f>
        <v>0.11267605633802817</v>
      </c>
      <c r="P282" s="1">
        <v>0</v>
      </c>
      <c r="Q282" s="8">
        <f>Table32356789101112132343210111213610[[#This Row],[hawaiian_or_islander]]/Table32356789101112132343210111213610[[#This Row],[total]]</f>
        <v>0</v>
      </c>
      <c r="R282" s="1">
        <v>3</v>
      </c>
      <c r="S282" s="8">
        <f>Table32356789101112132343210111213610[[#This Row],[white]]/Table32356789101112132343210111213610[[#This Row],[total]]</f>
        <v>4.2253521126760563E-2</v>
      </c>
      <c r="T282" s="1">
        <v>0</v>
      </c>
      <c r="U282" s="8">
        <f>Table32356789101112132343210111213610[[#This Row],[muti_racial]]/Table32356789101112132343210111213610[[#This Row],[total]]</f>
        <v>0</v>
      </c>
      <c r="V282" s="1">
        <v>3</v>
      </c>
      <c r="W282" s="8">
        <f>Table32356789101112132343210111213610[[#This Row],[international]]/Table32356789101112132343210111213610[[#This Row],[total]]</f>
        <v>4.2253521126760563E-2</v>
      </c>
      <c r="X2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0.91549295774647887</v>
      </c>
      <c r="Y2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0.40845070422535212</v>
      </c>
    </row>
    <row r="283" spans="1:25" ht="20" customHeight="1">
      <c r="A283" s="12">
        <v>214713</v>
      </c>
      <c r="B283" s="12" t="s">
        <v>340</v>
      </c>
      <c r="C283" s="12">
        <v>71</v>
      </c>
      <c r="D283" s="12">
        <v>66</v>
      </c>
      <c r="E283" s="14">
        <f>Table32356789101112132343210111213610[[#This Row],[men]]/Table32356789101112132343210111213610[[#This Row],[total]]</f>
        <v>0.92957746478873238</v>
      </c>
      <c r="F283" s="12">
        <v>5</v>
      </c>
      <c r="G283" s="14">
        <f>Table32356789101112132343210111213610[[#This Row],[women]]/Table32356789101112132343210111213610[[#This Row],[total]]</f>
        <v>7.0422535211267609E-2</v>
      </c>
      <c r="H283" s="12">
        <v>0</v>
      </c>
      <c r="I283" s="14">
        <f>Table32356789101112132343210111213610[[#This Row],[alaskan_or_native]]/Table32356789101112132343210111213610[[#This Row],[total]]</f>
        <v>0</v>
      </c>
      <c r="J283" s="12">
        <v>8</v>
      </c>
      <c r="K283" s="14">
        <f>Table32356789101112132343210111213610[[#This Row],[asian_american]]/Table32356789101112132343210111213610[[#This Row],[total]]</f>
        <v>0.11267605633802817</v>
      </c>
      <c r="L283" s="12">
        <v>9</v>
      </c>
      <c r="M283" s="14">
        <f>Table32356789101112132343210111213610[[#This Row],[african_amercian]]/Table32356789101112132343210111213610[[#This Row],[total]]</f>
        <v>0.12676056338028169</v>
      </c>
      <c r="N283" s="12">
        <v>4</v>
      </c>
      <c r="O283" s="14">
        <f>Table32356789101112132343210111213610[[#This Row],[hispanic_american]]/Table32356789101112132343210111213610[[#This Row],[total]]</f>
        <v>5.6338028169014086E-2</v>
      </c>
      <c r="P283" s="12">
        <v>0</v>
      </c>
      <c r="Q283" s="14">
        <f>Table32356789101112132343210111213610[[#This Row],[hawaiian_or_islander]]/Table32356789101112132343210111213610[[#This Row],[total]]</f>
        <v>0</v>
      </c>
      <c r="R283" s="12">
        <v>44</v>
      </c>
      <c r="S283" s="14">
        <f>Table32356789101112132343210111213610[[#This Row],[white]]/Table32356789101112132343210111213610[[#This Row],[total]]</f>
        <v>0.61971830985915488</v>
      </c>
      <c r="T283" s="12">
        <v>1</v>
      </c>
      <c r="U283" s="14">
        <f>Table32356789101112132343210111213610[[#This Row],[muti_racial]]/Table32356789101112132343210111213610[[#This Row],[total]]</f>
        <v>1.4084507042253521E-2</v>
      </c>
      <c r="V283" s="12">
        <v>4</v>
      </c>
      <c r="W283" s="14">
        <f>Table32356789101112132343210111213610[[#This Row],[international]]/Table32356789101112132343210111213610[[#This Row],[total]]</f>
        <v>5.6338028169014086E-2</v>
      </c>
      <c r="X2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0.30985915492957744</v>
      </c>
      <c r="Y2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0.19718309859154928</v>
      </c>
    </row>
    <row r="284" spans="1:25" ht="20" customHeight="1">
      <c r="A284" s="1">
        <v>218742</v>
      </c>
      <c r="B284" s="1" t="s">
        <v>1097</v>
      </c>
      <c r="C284" s="1">
        <v>71</v>
      </c>
      <c r="D284" s="1">
        <v>46</v>
      </c>
      <c r="E284" s="8">
        <f>Table32356789101112132343210111213610[[#This Row],[men]]/Table32356789101112132343210111213610[[#This Row],[total]]</f>
        <v>0.647887323943662</v>
      </c>
      <c r="F284" s="1">
        <v>25</v>
      </c>
      <c r="G284" s="8">
        <f>Table32356789101112132343210111213610[[#This Row],[women]]/Table32356789101112132343210111213610[[#This Row],[total]]</f>
        <v>0.352112676056338</v>
      </c>
      <c r="H284" s="1">
        <v>0</v>
      </c>
      <c r="I284" s="8">
        <f>Table32356789101112132343210111213610[[#This Row],[alaskan_or_native]]/Table32356789101112132343210111213610[[#This Row],[total]]</f>
        <v>0</v>
      </c>
      <c r="J284" s="1">
        <v>4</v>
      </c>
      <c r="K284" s="8">
        <f>Table32356789101112132343210111213610[[#This Row],[asian_american]]/Table32356789101112132343210111213610[[#This Row],[total]]</f>
        <v>5.6338028169014086E-2</v>
      </c>
      <c r="L284" s="1">
        <v>17</v>
      </c>
      <c r="M284" s="8">
        <f>Table32356789101112132343210111213610[[#This Row],[african_amercian]]/Table32356789101112132343210111213610[[#This Row],[total]]</f>
        <v>0.23943661971830985</v>
      </c>
      <c r="N284" s="1">
        <v>3</v>
      </c>
      <c r="O284" s="8">
        <f>Table32356789101112132343210111213610[[#This Row],[hispanic_american]]/Table32356789101112132343210111213610[[#This Row],[total]]</f>
        <v>4.2253521126760563E-2</v>
      </c>
      <c r="P284" s="1">
        <v>0</v>
      </c>
      <c r="Q284" s="8">
        <f>Table32356789101112132343210111213610[[#This Row],[hawaiian_or_islander]]/Table32356789101112132343210111213610[[#This Row],[total]]</f>
        <v>0</v>
      </c>
      <c r="R284" s="1">
        <v>38</v>
      </c>
      <c r="S284" s="8">
        <f>Table32356789101112132343210111213610[[#This Row],[white]]/Table32356789101112132343210111213610[[#This Row],[total]]</f>
        <v>0.53521126760563376</v>
      </c>
      <c r="T284" s="1">
        <v>4</v>
      </c>
      <c r="U284" s="8">
        <f>Table32356789101112132343210111213610[[#This Row],[muti_racial]]/Table32356789101112132343210111213610[[#This Row],[total]]</f>
        <v>5.6338028169014086E-2</v>
      </c>
      <c r="V284" s="1">
        <v>3</v>
      </c>
      <c r="W284" s="8">
        <f>Table32356789101112132343210111213610[[#This Row],[international]]/Table32356789101112132343210111213610[[#This Row],[total]]</f>
        <v>4.2253521126760563E-2</v>
      </c>
      <c r="X2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0.39436619718309857</v>
      </c>
      <c r="Y2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0.3380281690140845</v>
      </c>
    </row>
    <row r="285" spans="1:25" ht="20" customHeight="1">
      <c r="A285" s="12">
        <v>225432</v>
      </c>
      <c r="B285" s="12" t="s">
        <v>1112</v>
      </c>
      <c r="C285" s="12">
        <v>71</v>
      </c>
      <c r="D285" s="12">
        <v>59</v>
      </c>
      <c r="E285" s="14">
        <f>Table32356789101112132343210111213610[[#This Row],[men]]/Table32356789101112132343210111213610[[#This Row],[total]]</f>
        <v>0.83098591549295775</v>
      </c>
      <c r="F285" s="12">
        <v>12</v>
      </c>
      <c r="G285" s="14">
        <f>Table32356789101112132343210111213610[[#This Row],[women]]/Table32356789101112132343210111213610[[#This Row],[total]]</f>
        <v>0.16901408450704225</v>
      </c>
      <c r="H285" s="12">
        <v>1</v>
      </c>
      <c r="I285" s="14">
        <f>Table32356789101112132343210111213610[[#This Row],[alaskan_or_native]]/Table32356789101112132343210111213610[[#This Row],[total]]</f>
        <v>1.4084507042253521E-2</v>
      </c>
      <c r="J285" s="12">
        <v>20</v>
      </c>
      <c r="K285" s="14">
        <f>Table32356789101112132343210111213610[[#This Row],[asian_american]]/Table32356789101112132343210111213610[[#This Row],[total]]</f>
        <v>0.28169014084507044</v>
      </c>
      <c r="L285" s="12">
        <v>7</v>
      </c>
      <c r="M285" s="14">
        <f>Table32356789101112132343210111213610[[#This Row],[african_amercian]]/Table32356789101112132343210111213610[[#This Row],[total]]</f>
        <v>9.8591549295774641E-2</v>
      </c>
      <c r="N285" s="12">
        <v>24</v>
      </c>
      <c r="O285" s="14">
        <f>Table32356789101112132343210111213610[[#This Row],[hispanic_american]]/Table32356789101112132343210111213610[[#This Row],[total]]</f>
        <v>0.3380281690140845</v>
      </c>
      <c r="P285" s="12">
        <v>0</v>
      </c>
      <c r="Q285" s="14">
        <f>Table32356789101112132343210111213610[[#This Row],[hawaiian_or_islander]]/Table32356789101112132343210111213610[[#This Row],[total]]</f>
        <v>0</v>
      </c>
      <c r="R285" s="12">
        <v>9</v>
      </c>
      <c r="S285" s="14">
        <f>Table32356789101112132343210111213610[[#This Row],[white]]/Table32356789101112132343210111213610[[#This Row],[total]]</f>
        <v>0.12676056338028169</v>
      </c>
      <c r="T285" s="12">
        <v>0</v>
      </c>
      <c r="U285" s="14">
        <f>Table32356789101112132343210111213610[[#This Row],[muti_racial]]/Table32356789101112132343210111213610[[#This Row],[total]]</f>
        <v>0</v>
      </c>
      <c r="V285" s="12">
        <v>9</v>
      </c>
      <c r="W285" s="14">
        <f>Table32356789101112132343210111213610[[#This Row],[international]]/Table32356789101112132343210111213610[[#This Row],[total]]</f>
        <v>0.12676056338028169</v>
      </c>
      <c r="X2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0.73239436619718312</v>
      </c>
      <c r="Y2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0.45070422535211269</v>
      </c>
    </row>
    <row r="286" spans="1:25" ht="20" customHeight="1">
      <c r="A286" s="1">
        <v>233277</v>
      </c>
      <c r="B286" s="1" t="s">
        <v>515</v>
      </c>
      <c r="C286" s="1">
        <v>71</v>
      </c>
      <c r="D286" s="1">
        <v>57</v>
      </c>
      <c r="E286" s="8">
        <f>Table32356789101112132343210111213610[[#This Row],[men]]/Table32356789101112132343210111213610[[#This Row],[total]]</f>
        <v>0.80281690140845074</v>
      </c>
      <c r="F286" s="1">
        <v>14</v>
      </c>
      <c r="G286" s="8">
        <f>Table32356789101112132343210111213610[[#This Row],[women]]/Table32356789101112132343210111213610[[#This Row],[total]]</f>
        <v>0.19718309859154928</v>
      </c>
      <c r="H286" s="1">
        <v>0</v>
      </c>
      <c r="I286" s="8">
        <f>Table32356789101112132343210111213610[[#This Row],[alaskan_or_native]]/Table32356789101112132343210111213610[[#This Row],[total]]</f>
        <v>0</v>
      </c>
      <c r="J286" s="1">
        <v>1</v>
      </c>
      <c r="K286" s="8">
        <f>Table32356789101112132343210111213610[[#This Row],[asian_american]]/Table32356789101112132343210111213610[[#This Row],[total]]</f>
        <v>1.4084507042253521E-2</v>
      </c>
      <c r="L286" s="1">
        <v>14</v>
      </c>
      <c r="M286" s="8">
        <f>Table32356789101112132343210111213610[[#This Row],[african_amercian]]/Table32356789101112132343210111213610[[#This Row],[total]]</f>
        <v>0.19718309859154928</v>
      </c>
      <c r="N286" s="1">
        <v>3</v>
      </c>
      <c r="O286" s="8">
        <f>Table32356789101112132343210111213610[[#This Row],[hispanic_american]]/Table32356789101112132343210111213610[[#This Row],[total]]</f>
        <v>4.2253521126760563E-2</v>
      </c>
      <c r="P286" s="1">
        <v>0</v>
      </c>
      <c r="Q286" s="8">
        <f>Table32356789101112132343210111213610[[#This Row],[hawaiian_or_islander]]/Table32356789101112132343210111213610[[#This Row],[total]]</f>
        <v>0</v>
      </c>
      <c r="R286" s="1">
        <v>49</v>
      </c>
      <c r="S286" s="8">
        <f>Table32356789101112132343210111213610[[#This Row],[white]]/Table32356789101112132343210111213610[[#This Row],[total]]</f>
        <v>0.6901408450704225</v>
      </c>
      <c r="T286" s="1">
        <v>0</v>
      </c>
      <c r="U286" s="8">
        <f>Table32356789101112132343210111213610[[#This Row],[muti_racial]]/Table32356789101112132343210111213610[[#This Row],[total]]</f>
        <v>0</v>
      </c>
      <c r="V286" s="1">
        <v>2</v>
      </c>
      <c r="W286" s="8">
        <f>Table32356789101112132343210111213610[[#This Row],[international]]/Table32356789101112132343210111213610[[#This Row],[total]]</f>
        <v>2.8169014084507043E-2</v>
      </c>
      <c r="X2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0.25352112676056338</v>
      </c>
      <c r="Y2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0.23943661971830985</v>
      </c>
    </row>
    <row r="287" spans="1:25" ht="20" customHeight="1">
      <c r="A287" s="12">
        <v>217305</v>
      </c>
      <c r="B287" s="12" t="s">
        <v>1250</v>
      </c>
      <c r="C287" s="12">
        <v>70</v>
      </c>
      <c r="D287" s="12">
        <v>65</v>
      </c>
      <c r="E287" s="14">
        <f>Table32356789101112132343210111213610[[#This Row],[men]]/Table32356789101112132343210111213610[[#This Row],[total]]</f>
        <v>0.9285714285714286</v>
      </c>
      <c r="F287" s="12">
        <v>5</v>
      </c>
      <c r="G287" s="14">
        <f>Table32356789101112132343210111213610[[#This Row],[women]]/Table32356789101112132343210111213610[[#This Row],[total]]</f>
        <v>7.1428571428571425E-2</v>
      </c>
      <c r="H287" s="12">
        <v>0</v>
      </c>
      <c r="I287" s="14">
        <f>Table32356789101112132343210111213610[[#This Row],[alaskan_or_native]]/Table32356789101112132343210111213610[[#This Row],[total]]</f>
        <v>0</v>
      </c>
      <c r="J287" s="12">
        <v>1</v>
      </c>
      <c r="K287" s="14">
        <f>Table32356789101112132343210111213610[[#This Row],[asian_american]]/Table32356789101112132343210111213610[[#This Row],[total]]</f>
        <v>1.4285714285714285E-2</v>
      </c>
      <c r="L287" s="12">
        <v>1</v>
      </c>
      <c r="M287" s="14">
        <f>Table32356789101112132343210111213610[[#This Row],[african_amercian]]/Table32356789101112132343210111213610[[#This Row],[total]]</f>
        <v>1.4285714285714285E-2</v>
      </c>
      <c r="N287" s="12">
        <v>4</v>
      </c>
      <c r="O287" s="14">
        <f>Table32356789101112132343210111213610[[#This Row],[hispanic_american]]/Table32356789101112132343210111213610[[#This Row],[total]]</f>
        <v>5.7142857142857141E-2</v>
      </c>
      <c r="P287" s="12">
        <v>0</v>
      </c>
      <c r="Q287" s="14">
        <f>Table32356789101112132343210111213610[[#This Row],[hawaiian_or_islander]]/Table32356789101112132343210111213610[[#This Row],[total]]</f>
        <v>0</v>
      </c>
      <c r="R287" s="12">
        <v>52</v>
      </c>
      <c r="S287" s="14">
        <f>Table32356789101112132343210111213610[[#This Row],[white]]/Table32356789101112132343210111213610[[#This Row],[total]]</f>
        <v>0.74285714285714288</v>
      </c>
      <c r="T287" s="12">
        <v>0</v>
      </c>
      <c r="U287" s="14">
        <f>Table32356789101112132343210111213610[[#This Row],[muti_racial]]/Table32356789101112132343210111213610[[#This Row],[total]]</f>
        <v>0</v>
      </c>
      <c r="V287" s="12">
        <v>6</v>
      </c>
      <c r="W287" s="14">
        <f>Table32356789101112132343210111213610[[#This Row],[international]]/Table32356789101112132343210111213610[[#This Row],[total]]</f>
        <v>8.5714285714285715E-2</v>
      </c>
      <c r="X2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8.5714285714285715E-2</v>
      </c>
      <c r="Y2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288" spans="1:25" ht="20" customHeight="1">
      <c r="A288" s="1">
        <v>231624</v>
      </c>
      <c r="B288" s="1" t="s">
        <v>502</v>
      </c>
      <c r="C288" s="1">
        <v>70</v>
      </c>
      <c r="D288" s="1">
        <v>50</v>
      </c>
      <c r="E288" s="8">
        <f>Table32356789101112132343210111213610[[#This Row],[men]]/Table32356789101112132343210111213610[[#This Row],[total]]</f>
        <v>0.7142857142857143</v>
      </c>
      <c r="F288" s="1">
        <v>20</v>
      </c>
      <c r="G288" s="8">
        <f>Table32356789101112132343210111213610[[#This Row],[women]]/Table32356789101112132343210111213610[[#This Row],[total]]</f>
        <v>0.2857142857142857</v>
      </c>
      <c r="H288" s="1">
        <v>0</v>
      </c>
      <c r="I288" s="8">
        <f>Table32356789101112132343210111213610[[#This Row],[alaskan_or_native]]/Table32356789101112132343210111213610[[#This Row],[total]]</f>
        <v>0</v>
      </c>
      <c r="J288" s="1">
        <v>13</v>
      </c>
      <c r="K288" s="8">
        <f>Table32356789101112132343210111213610[[#This Row],[asian_american]]/Table32356789101112132343210111213610[[#This Row],[total]]</f>
        <v>0.18571428571428572</v>
      </c>
      <c r="L288" s="1">
        <v>2</v>
      </c>
      <c r="M288" s="8">
        <f>Table32356789101112132343210111213610[[#This Row],[african_amercian]]/Table32356789101112132343210111213610[[#This Row],[total]]</f>
        <v>2.8571428571428571E-2</v>
      </c>
      <c r="N288" s="1">
        <v>6</v>
      </c>
      <c r="O288" s="8">
        <f>Table32356789101112132343210111213610[[#This Row],[hispanic_american]]/Table32356789101112132343210111213610[[#This Row],[total]]</f>
        <v>8.5714285714285715E-2</v>
      </c>
      <c r="P288" s="1">
        <v>0</v>
      </c>
      <c r="Q288" s="8">
        <f>Table32356789101112132343210111213610[[#This Row],[hawaiian_or_islander]]/Table32356789101112132343210111213610[[#This Row],[total]]</f>
        <v>0</v>
      </c>
      <c r="R288" s="1">
        <v>39</v>
      </c>
      <c r="S288" s="8">
        <f>Table32356789101112132343210111213610[[#This Row],[white]]/Table32356789101112132343210111213610[[#This Row],[total]]</f>
        <v>0.55714285714285716</v>
      </c>
      <c r="T288" s="1">
        <v>2</v>
      </c>
      <c r="U288" s="8">
        <f>Table32356789101112132343210111213610[[#This Row],[muti_racial]]/Table32356789101112132343210111213610[[#This Row],[total]]</f>
        <v>2.8571428571428571E-2</v>
      </c>
      <c r="V288" s="1">
        <v>8</v>
      </c>
      <c r="W288" s="8">
        <f>Table32356789101112132343210111213610[[#This Row],[international]]/Table32356789101112132343210111213610[[#This Row],[total]]</f>
        <v>0.11428571428571428</v>
      </c>
      <c r="X2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0.32857142857142857</v>
      </c>
      <c r="Y2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289" spans="1:25" ht="20" customHeight="1">
      <c r="A289" s="12">
        <v>231712</v>
      </c>
      <c r="B289" s="12" t="s">
        <v>441</v>
      </c>
      <c r="C289" s="12">
        <v>70</v>
      </c>
      <c r="D289" s="12">
        <v>62</v>
      </c>
      <c r="E289" s="14">
        <f>Table32356789101112132343210111213610[[#This Row],[men]]/Table32356789101112132343210111213610[[#This Row],[total]]</f>
        <v>0.88571428571428568</v>
      </c>
      <c r="F289" s="12">
        <v>8</v>
      </c>
      <c r="G289" s="14">
        <f>Table32356789101112132343210111213610[[#This Row],[women]]/Table32356789101112132343210111213610[[#This Row],[total]]</f>
        <v>0.11428571428571428</v>
      </c>
      <c r="H289" s="12">
        <v>0</v>
      </c>
      <c r="I289" s="14">
        <f>Table32356789101112132343210111213610[[#This Row],[alaskan_or_native]]/Table32356789101112132343210111213610[[#This Row],[total]]</f>
        <v>0</v>
      </c>
      <c r="J289" s="12">
        <v>0</v>
      </c>
      <c r="K289" s="14">
        <f>Table32356789101112132343210111213610[[#This Row],[asian_american]]/Table32356789101112132343210111213610[[#This Row],[total]]</f>
        <v>0</v>
      </c>
      <c r="L289" s="12">
        <v>4</v>
      </c>
      <c r="M289" s="14">
        <f>Table32356789101112132343210111213610[[#This Row],[african_amercian]]/Table32356789101112132343210111213610[[#This Row],[total]]</f>
        <v>5.7142857142857141E-2</v>
      </c>
      <c r="N289" s="12">
        <v>4</v>
      </c>
      <c r="O289" s="14">
        <f>Table32356789101112132343210111213610[[#This Row],[hispanic_american]]/Table32356789101112132343210111213610[[#This Row],[total]]</f>
        <v>5.7142857142857141E-2</v>
      </c>
      <c r="P289" s="12">
        <v>0</v>
      </c>
      <c r="Q289" s="14">
        <f>Table32356789101112132343210111213610[[#This Row],[hawaiian_or_islander]]/Table32356789101112132343210111213610[[#This Row],[total]]</f>
        <v>0</v>
      </c>
      <c r="R289" s="12">
        <v>51</v>
      </c>
      <c r="S289" s="14">
        <f>Table32356789101112132343210111213610[[#This Row],[white]]/Table32356789101112132343210111213610[[#This Row],[total]]</f>
        <v>0.72857142857142854</v>
      </c>
      <c r="T289" s="12">
        <v>8</v>
      </c>
      <c r="U289" s="14">
        <f>Table32356789101112132343210111213610[[#This Row],[muti_racial]]/Table32356789101112132343210111213610[[#This Row],[total]]</f>
        <v>0.11428571428571428</v>
      </c>
      <c r="V289" s="12">
        <v>0</v>
      </c>
      <c r="W289" s="14">
        <f>Table32356789101112132343210111213610[[#This Row],[international]]/Table32356789101112132343210111213610[[#This Row],[total]]</f>
        <v>0</v>
      </c>
      <c r="X2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0.22857142857142856</v>
      </c>
      <c r="Y2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0.22857142857142856</v>
      </c>
    </row>
    <row r="290" spans="1:25" ht="20" customHeight="1">
      <c r="A290" s="1">
        <v>139366</v>
      </c>
      <c r="B290" s="1" t="s">
        <v>859</v>
      </c>
      <c r="C290" s="1">
        <v>69</v>
      </c>
      <c r="D290" s="1">
        <v>54</v>
      </c>
      <c r="E290" s="8">
        <f>Table32356789101112132343210111213610[[#This Row],[men]]/Table32356789101112132343210111213610[[#This Row],[total]]</f>
        <v>0.78260869565217395</v>
      </c>
      <c r="F290" s="1">
        <v>15</v>
      </c>
      <c r="G290" s="8">
        <f>Table32356789101112132343210111213610[[#This Row],[women]]/Table32356789101112132343210111213610[[#This Row],[total]]</f>
        <v>0.21739130434782608</v>
      </c>
      <c r="H290" s="1">
        <v>0</v>
      </c>
      <c r="I290" s="8">
        <f>Table32356789101112132343210111213610[[#This Row],[alaskan_or_native]]/Table32356789101112132343210111213610[[#This Row],[total]]</f>
        <v>0</v>
      </c>
      <c r="J290" s="1">
        <v>7</v>
      </c>
      <c r="K290" s="8">
        <f>Table32356789101112132343210111213610[[#This Row],[asian_american]]/Table32356789101112132343210111213610[[#This Row],[total]]</f>
        <v>0.10144927536231885</v>
      </c>
      <c r="L290" s="1">
        <v>14</v>
      </c>
      <c r="M290" s="8">
        <f>Table32356789101112132343210111213610[[#This Row],[african_amercian]]/Table32356789101112132343210111213610[[#This Row],[total]]</f>
        <v>0.20289855072463769</v>
      </c>
      <c r="N290" s="1">
        <v>8</v>
      </c>
      <c r="O290" s="8">
        <f>Table32356789101112132343210111213610[[#This Row],[hispanic_american]]/Table32356789101112132343210111213610[[#This Row],[total]]</f>
        <v>0.11594202898550725</v>
      </c>
      <c r="P290" s="1">
        <v>0</v>
      </c>
      <c r="Q290" s="8">
        <f>Table32356789101112132343210111213610[[#This Row],[hawaiian_or_islander]]/Table32356789101112132343210111213610[[#This Row],[total]]</f>
        <v>0</v>
      </c>
      <c r="R290" s="1">
        <v>35</v>
      </c>
      <c r="S290" s="8">
        <f>Table32356789101112132343210111213610[[#This Row],[white]]/Table32356789101112132343210111213610[[#This Row],[total]]</f>
        <v>0.50724637681159424</v>
      </c>
      <c r="T290" s="1">
        <v>4</v>
      </c>
      <c r="U290" s="8">
        <f>Table32356789101112132343210111213610[[#This Row],[muti_racial]]/Table32356789101112132343210111213610[[#This Row],[total]]</f>
        <v>5.7971014492753624E-2</v>
      </c>
      <c r="V290" s="1">
        <v>1</v>
      </c>
      <c r="W290" s="8">
        <f>Table32356789101112132343210111213610[[#This Row],[international]]/Table32356789101112132343210111213610[[#This Row],[total]]</f>
        <v>1.4492753623188406E-2</v>
      </c>
      <c r="X2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0.47826086956521741</v>
      </c>
      <c r="Y2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0.37681159420289856</v>
      </c>
    </row>
    <row r="291" spans="1:25" ht="20" customHeight="1">
      <c r="A291" s="12">
        <v>207500</v>
      </c>
      <c r="B291" s="12" t="s">
        <v>228</v>
      </c>
      <c r="C291" s="12">
        <v>69</v>
      </c>
      <c r="D291" s="12">
        <v>55</v>
      </c>
      <c r="E291" s="14">
        <f>Table32356789101112132343210111213610[[#This Row],[men]]/Table32356789101112132343210111213610[[#This Row],[total]]</f>
        <v>0.79710144927536231</v>
      </c>
      <c r="F291" s="12">
        <v>14</v>
      </c>
      <c r="G291" s="14">
        <f>Table32356789101112132343210111213610[[#This Row],[women]]/Table32356789101112132343210111213610[[#This Row],[total]]</f>
        <v>0.20289855072463769</v>
      </c>
      <c r="H291" s="12">
        <v>2</v>
      </c>
      <c r="I291" s="14">
        <f>Table32356789101112132343210111213610[[#This Row],[alaskan_or_native]]/Table32356789101112132343210111213610[[#This Row],[total]]</f>
        <v>2.8985507246376812E-2</v>
      </c>
      <c r="J291" s="12">
        <v>9</v>
      </c>
      <c r="K291" s="14">
        <f>Table32356789101112132343210111213610[[#This Row],[asian_american]]/Table32356789101112132343210111213610[[#This Row],[total]]</f>
        <v>0.13043478260869565</v>
      </c>
      <c r="L291" s="12">
        <v>3</v>
      </c>
      <c r="M291" s="14">
        <f>Table32356789101112132343210111213610[[#This Row],[african_amercian]]/Table32356789101112132343210111213610[[#This Row],[total]]</f>
        <v>4.3478260869565216E-2</v>
      </c>
      <c r="N291" s="12">
        <v>7</v>
      </c>
      <c r="O291" s="14">
        <f>Table32356789101112132343210111213610[[#This Row],[hispanic_american]]/Table32356789101112132343210111213610[[#This Row],[total]]</f>
        <v>0.10144927536231885</v>
      </c>
      <c r="P291" s="12">
        <v>0</v>
      </c>
      <c r="Q291" s="14">
        <f>Table32356789101112132343210111213610[[#This Row],[hawaiian_or_islander]]/Table32356789101112132343210111213610[[#This Row],[total]]</f>
        <v>0</v>
      </c>
      <c r="R291" s="12">
        <v>41</v>
      </c>
      <c r="S291" s="14">
        <f>Table32356789101112132343210111213610[[#This Row],[white]]/Table32356789101112132343210111213610[[#This Row],[total]]</f>
        <v>0.59420289855072461</v>
      </c>
      <c r="T291" s="12">
        <v>5</v>
      </c>
      <c r="U291" s="14">
        <f>Table32356789101112132343210111213610[[#This Row],[muti_racial]]/Table32356789101112132343210111213610[[#This Row],[total]]</f>
        <v>7.2463768115942032E-2</v>
      </c>
      <c r="V291" s="12">
        <v>2</v>
      </c>
      <c r="W291" s="14">
        <f>Table32356789101112132343210111213610[[#This Row],[international]]/Table32356789101112132343210111213610[[#This Row],[total]]</f>
        <v>2.8985507246376812E-2</v>
      </c>
      <c r="X2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0.37681159420289856</v>
      </c>
      <c r="Y2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0.24637681159420291</v>
      </c>
    </row>
    <row r="292" spans="1:25" ht="20" customHeight="1">
      <c r="A292" s="1">
        <v>216764</v>
      </c>
      <c r="B292" s="1" t="s">
        <v>1088</v>
      </c>
      <c r="C292" s="1">
        <v>69</v>
      </c>
      <c r="D292" s="1">
        <v>62</v>
      </c>
      <c r="E292" s="8">
        <f>Table32356789101112132343210111213610[[#This Row],[men]]/Table32356789101112132343210111213610[[#This Row],[total]]</f>
        <v>0.89855072463768115</v>
      </c>
      <c r="F292" s="1">
        <v>7</v>
      </c>
      <c r="G292" s="8">
        <f>Table32356789101112132343210111213610[[#This Row],[women]]/Table32356789101112132343210111213610[[#This Row],[total]]</f>
        <v>0.10144927536231885</v>
      </c>
      <c r="H292" s="1">
        <v>0</v>
      </c>
      <c r="I292" s="8">
        <f>Table32356789101112132343210111213610[[#This Row],[alaskan_or_native]]/Table32356789101112132343210111213610[[#This Row],[total]]</f>
        <v>0</v>
      </c>
      <c r="J292" s="1">
        <v>6</v>
      </c>
      <c r="K292" s="8">
        <f>Table32356789101112132343210111213610[[#This Row],[asian_american]]/Table32356789101112132343210111213610[[#This Row],[total]]</f>
        <v>8.6956521739130432E-2</v>
      </c>
      <c r="L292" s="1">
        <v>4</v>
      </c>
      <c r="M292" s="8">
        <f>Table32356789101112132343210111213610[[#This Row],[african_amercian]]/Table32356789101112132343210111213610[[#This Row],[total]]</f>
        <v>5.7971014492753624E-2</v>
      </c>
      <c r="N292" s="1">
        <v>5</v>
      </c>
      <c r="O292" s="8">
        <f>Table32356789101112132343210111213610[[#This Row],[hispanic_american]]/Table32356789101112132343210111213610[[#This Row],[total]]</f>
        <v>7.2463768115942032E-2</v>
      </c>
      <c r="P292" s="1">
        <v>0</v>
      </c>
      <c r="Q292" s="8">
        <f>Table32356789101112132343210111213610[[#This Row],[hawaiian_or_islander]]/Table32356789101112132343210111213610[[#This Row],[total]]</f>
        <v>0</v>
      </c>
      <c r="R292" s="1">
        <v>52</v>
      </c>
      <c r="S292" s="8">
        <f>Table32356789101112132343210111213610[[#This Row],[white]]/Table32356789101112132343210111213610[[#This Row],[total]]</f>
        <v>0.75362318840579712</v>
      </c>
      <c r="T292" s="1">
        <v>1</v>
      </c>
      <c r="U292" s="8">
        <f>Table32356789101112132343210111213610[[#This Row],[muti_racial]]/Table32356789101112132343210111213610[[#This Row],[total]]</f>
        <v>1.4492753623188406E-2</v>
      </c>
      <c r="V292" s="1">
        <v>1</v>
      </c>
      <c r="W292" s="8">
        <f>Table32356789101112132343210111213610[[#This Row],[international]]/Table32356789101112132343210111213610[[#This Row],[total]]</f>
        <v>1.4492753623188406E-2</v>
      </c>
      <c r="X2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0.2318840579710145</v>
      </c>
      <c r="Y2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0.14492753623188406</v>
      </c>
    </row>
    <row r="293" spans="1:25" ht="20" customHeight="1">
      <c r="A293" s="12">
        <v>220075</v>
      </c>
      <c r="B293" s="12" t="s">
        <v>1105</v>
      </c>
      <c r="C293" s="12">
        <v>69</v>
      </c>
      <c r="D293" s="12">
        <v>67</v>
      </c>
      <c r="E293" s="14">
        <f>Table32356789101112132343210111213610[[#This Row],[men]]/Table32356789101112132343210111213610[[#This Row],[total]]</f>
        <v>0.97101449275362317</v>
      </c>
      <c r="F293" s="12">
        <v>2</v>
      </c>
      <c r="G293" s="14">
        <f>Table32356789101112132343210111213610[[#This Row],[women]]/Table32356789101112132343210111213610[[#This Row],[total]]</f>
        <v>2.8985507246376812E-2</v>
      </c>
      <c r="H293" s="12">
        <v>0</v>
      </c>
      <c r="I293" s="14">
        <f>Table32356789101112132343210111213610[[#This Row],[alaskan_or_native]]/Table32356789101112132343210111213610[[#This Row],[total]]</f>
        <v>0</v>
      </c>
      <c r="J293" s="12">
        <v>2</v>
      </c>
      <c r="K293" s="14">
        <f>Table32356789101112132343210111213610[[#This Row],[asian_american]]/Table32356789101112132343210111213610[[#This Row],[total]]</f>
        <v>2.8985507246376812E-2</v>
      </c>
      <c r="L293" s="12">
        <v>1</v>
      </c>
      <c r="M293" s="14">
        <f>Table32356789101112132343210111213610[[#This Row],[african_amercian]]/Table32356789101112132343210111213610[[#This Row],[total]]</f>
        <v>1.4492753623188406E-2</v>
      </c>
      <c r="N293" s="12">
        <v>1</v>
      </c>
      <c r="O293" s="14">
        <f>Table32356789101112132343210111213610[[#This Row],[hispanic_american]]/Table32356789101112132343210111213610[[#This Row],[total]]</f>
        <v>1.4492753623188406E-2</v>
      </c>
      <c r="P293" s="12">
        <v>0</v>
      </c>
      <c r="Q293" s="14">
        <f>Table32356789101112132343210111213610[[#This Row],[hawaiian_or_islander]]/Table32356789101112132343210111213610[[#This Row],[total]]</f>
        <v>0</v>
      </c>
      <c r="R293" s="12">
        <v>63</v>
      </c>
      <c r="S293" s="14">
        <f>Table32356789101112132343210111213610[[#This Row],[white]]/Table32356789101112132343210111213610[[#This Row],[total]]</f>
        <v>0.91304347826086951</v>
      </c>
      <c r="T293" s="12">
        <v>2</v>
      </c>
      <c r="U293" s="14">
        <f>Table32356789101112132343210111213610[[#This Row],[muti_racial]]/Table32356789101112132343210111213610[[#This Row],[total]]</f>
        <v>2.8985507246376812E-2</v>
      </c>
      <c r="V293" s="12">
        <v>0</v>
      </c>
      <c r="W293" s="14">
        <f>Table32356789101112132343210111213610[[#This Row],[international]]/Table32356789101112132343210111213610[[#This Row],[total]]</f>
        <v>0</v>
      </c>
      <c r="X2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8.6956521739130432E-2</v>
      </c>
      <c r="Y2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5.7971014492753624E-2</v>
      </c>
    </row>
    <row r="294" spans="1:25" ht="20" customHeight="1">
      <c r="A294" s="1">
        <v>221847</v>
      </c>
      <c r="B294" s="1" t="s">
        <v>257</v>
      </c>
      <c r="C294" s="1">
        <v>69</v>
      </c>
      <c r="D294" s="1">
        <v>59</v>
      </c>
      <c r="E294" s="8">
        <f>Table32356789101112132343210111213610[[#This Row],[men]]/Table32356789101112132343210111213610[[#This Row],[total]]</f>
        <v>0.85507246376811596</v>
      </c>
      <c r="F294" s="1">
        <v>10</v>
      </c>
      <c r="G294" s="8">
        <f>Table32356789101112132343210111213610[[#This Row],[women]]/Table32356789101112132343210111213610[[#This Row],[total]]</f>
        <v>0.14492753623188406</v>
      </c>
      <c r="H294" s="1">
        <v>0</v>
      </c>
      <c r="I294" s="8">
        <f>Table32356789101112132343210111213610[[#This Row],[alaskan_or_native]]/Table32356789101112132343210111213610[[#This Row],[total]]</f>
        <v>0</v>
      </c>
      <c r="J294" s="1">
        <v>2</v>
      </c>
      <c r="K294" s="8">
        <f>Table32356789101112132343210111213610[[#This Row],[asian_american]]/Table32356789101112132343210111213610[[#This Row],[total]]</f>
        <v>2.8985507246376812E-2</v>
      </c>
      <c r="L294" s="1">
        <v>3</v>
      </c>
      <c r="M294" s="8">
        <f>Table32356789101112132343210111213610[[#This Row],[african_amercian]]/Table32356789101112132343210111213610[[#This Row],[total]]</f>
        <v>4.3478260869565216E-2</v>
      </c>
      <c r="N294" s="1">
        <v>0</v>
      </c>
      <c r="O294" s="8">
        <f>Table32356789101112132343210111213610[[#This Row],[hispanic_american]]/Table32356789101112132343210111213610[[#This Row],[total]]</f>
        <v>0</v>
      </c>
      <c r="P294" s="1">
        <v>0</v>
      </c>
      <c r="Q294" s="8">
        <f>Table32356789101112132343210111213610[[#This Row],[hawaiian_or_islander]]/Table32356789101112132343210111213610[[#This Row],[total]]</f>
        <v>0</v>
      </c>
      <c r="R294" s="1">
        <v>54</v>
      </c>
      <c r="S294" s="8">
        <f>Table32356789101112132343210111213610[[#This Row],[white]]/Table32356789101112132343210111213610[[#This Row],[total]]</f>
        <v>0.78260869565217395</v>
      </c>
      <c r="T294" s="1">
        <v>1</v>
      </c>
      <c r="U294" s="8">
        <f>Table32356789101112132343210111213610[[#This Row],[muti_racial]]/Table32356789101112132343210111213610[[#This Row],[total]]</f>
        <v>1.4492753623188406E-2</v>
      </c>
      <c r="V294" s="1">
        <v>7</v>
      </c>
      <c r="W294" s="8">
        <f>Table32356789101112132343210111213610[[#This Row],[international]]/Table32356789101112132343210111213610[[#This Row],[total]]</f>
        <v>0.10144927536231885</v>
      </c>
      <c r="X2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8.6956521739130432E-2</v>
      </c>
      <c r="Y2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5.7971014492753624E-2</v>
      </c>
    </row>
    <row r="295" spans="1:25" ht="20" customHeight="1">
      <c r="A295" s="12">
        <v>144050</v>
      </c>
      <c r="B295" s="12" t="s">
        <v>364</v>
      </c>
      <c r="C295" s="12">
        <v>68</v>
      </c>
      <c r="D295" s="12">
        <v>42</v>
      </c>
      <c r="E295" s="14">
        <f>Table32356789101112132343210111213610[[#This Row],[men]]/Table32356789101112132343210111213610[[#This Row],[total]]</f>
        <v>0.61764705882352944</v>
      </c>
      <c r="F295" s="12">
        <v>26</v>
      </c>
      <c r="G295" s="14">
        <f>Table32356789101112132343210111213610[[#This Row],[women]]/Table32356789101112132343210111213610[[#This Row],[total]]</f>
        <v>0.38235294117647056</v>
      </c>
      <c r="H295" s="12">
        <v>0</v>
      </c>
      <c r="I295" s="14">
        <f>Table32356789101112132343210111213610[[#This Row],[alaskan_or_native]]/Table32356789101112132343210111213610[[#This Row],[total]]</f>
        <v>0</v>
      </c>
      <c r="J295" s="12">
        <v>20</v>
      </c>
      <c r="K295" s="14">
        <f>Table32356789101112132343210111213610[[#This Row],[asian_american]]/Table32356789101112132343210111213610[[#This Row],[total]]</f>
        <v>0.29411764705882354</v>
      </c>
      <c r="L295" s="12">
        <v>1</v>
      </c>
      <c r="M295" s="14">
        <f>Table32356789101112132343210111213610[[#This Row],[african_amercian]]/Table32356789101112132343210111213610[[#This Row],[total]]</f>
        <v>1.4705882352941176E-2</v>
      </c>
      <c r="N295" s="12">
        <v>8</v>
      </c>
      <c r="O295" s="14">
        <f>Table32356789101112132343210111213610[[#This Row],[hispanic_american]]/Table32356789101112132343210111213610[[#This Row],[total]]</f>
        <v>0.11764705882352941</v>
      </c>
      <c r="P295" s="12">
        <v>0</v>
      </c>
      <c r="Q295" s="14">
        <f>Table32356789101112132343210111213610[[#This Row],[hawaiian_or_islander]]/Table32356789101112132343210111213610[[#This Row],[total]]</f>
        <v>0</v>
      </c>
      <c r="R295" s="12">
        <v>27</v>
      </c>
      <c r="S295" s="14">
        <f>Table32356789101112132343210111213610[[#This Row],[white]]/Table32356789101112132343210111213610[[#This Row],[total]]</f>
        <v>0.39705882352941174</v>
      </c>
      <c r="T295" s="12">
        <v>1</v>
      </c>
      <c r="U295" s="14">
        <f>Table32356789101112132343210111213610[[#This Row],[muti_racial]]/Table32356789101112132343210111213610[[#This Row],[total]]</f>
        <v>1.4705882352941176E-2</v>
      </c>
      <c r="V295" s="12">
        <v>11</v>
      </c>
      <c r="W295" s="14">
        <f>Table32356789101112132343210111213610[[#This Row],[international]]/Table32356789101112132343210111213610[[#This Row],[total]]</f>
        <v>0.16176470588235295</v>
      </c>
      <c r="X2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0.44117647058823528</v>
      </c>
      <c r="Y2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0.14705882352941177</v>
      </c>
    </row>
    <row r="296" spans="1:25" ht="20" customHeight="1">
      <c r="A296" s="1">
        <v>160612</v>
      </c>
      <c r="B296" s="1" t="s">
        <v>520</v>
      </c>
      <c r="C296" s="1">
        <v>67</v>
      </c>
      <c r="D296" s="1">
        <v>59</v>
      </c>
      <c r="E296" s="8">
        <f>Table32356789101112132343210111213610[[#This Row],[men]]/Table32356789101112132343210111213610[[#This Row],[total]]</f>
        <v>0.88059701492537312</v>
      </c>
      <c r="F296" s="1">
        <v>8</v>
      </c>
      <c r="G296" s="8">
        <f>Table32356789101112132343210111213610[[#This Row],[women]]/Table32356789101112132343210111213610[[#This Row],[total]]</f>
        <v>0.11940298507462686</v>
      </c>
      <c r="H296" s="1">
        <v>0</v>
      </c>
      <c r="I296" s="8">
        <f>Table32356789101112132343210111213610[[#This Row],[alaskan_or_native]]/Table32356789101112132343210111213610[[#This Row],[total]]</f>
        <v>0</v>
      </c>
      <c r="J296" s="1">
        <v>2</v>
      </c>
      <c r="K296" s="8">
        <f>Table32356789101112132343210111213610[[#This Row],[asian_american]]/Table32356789101112132343210111213610[[#This Row],[total]]</f>
        <v>2.9850746268656716E-2</v>
      </c>
      <c r="L296" s="1">
        <v>6</v>
      </c>
      <c r="M296" s="8">
        <f>Table32356789101112132343210111213610[[#This Row],[african_amercian]]/Table32356789101112132343210111213610[[#This Row],[total]]</f>
        <v>8.9552238805970144E-2</v>
      </c>
      <c r="N296" s="1">
        <v>3</v>
      </c>
      <c r="O296" s="8">
        <f>Table32356789101112132343210111213610[[#This Row],[hispanic_american]]/Table32356789101112132343210111213610[[#This Row],[total]]</f>
        <v>4.4776119402985072E-2</v>
      </c>
      <c r="P296" s="1">
        <v>0</v>
      </c>
      <c r="Q296" s="8">
        <f>Table32356789101112132343210111213610[[#This Row],[hawaiian_or_islander]]/Table32356789101112132343210111213610[[#This Row],[total]]</f>
        <v>0</v>
      </c>
      <c r="R296" s="1">
        <v>39</v>
      </c>
      <c r="S296" s="8">
        <f>Table32356789101112132343210111213610[[#This Row],[white]]/Table32356789101112132343210111213610[[#This Row],[total]]</f>
        <v>0.58208955223880599</v>
      </c>
      <c r="T296" s="1">
        <v>2</v>
      </c>
      <c r="U296" s="8">
        <f>Table32356789101112132343210111213610[[#This Row],[muti_racial]]/Table32356789101112132343210111213610[[#This Row],[total]]</f>
        <v>2.9850746268656716E-2</v>
      </c>
      <c r="V296" s="1">
        <v>15</v>
      </c>
      <c r="W296" s="8">
        <f>Table32356789101112132343210111213610[[#This Row],[international]]/Table32356789101112132343210111213610[[#This Row],[total]]</f>
        <v>0.22388059701492538</v>
      </c>
      <c r="X2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0.19402985074626866</v>
      </c>
      <c r="Y2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0.16417910447761194</v>
      </c>
    </row>
    <row r="297" spans="1:25" ht="20" customHeight="1">
      <c r="A297" s="12">
        <v>217484</v>
      </c>
      <c r="B297" s="12" t="s">
        <v>246</v>
      </c>
      <c r="C297" s="12">
        <v>67</v>
      </c>
      <c r="D297" s="12">
        <v>59</v>
      </c>
      <c r="E297" s="14">
        <f>Table32356789101112132343210111213610[[#This Row],[men]]/Table32356789101112132343210111213610[[#This Row],[total]]</f>
        <v>0.88059701492537312</v>
      </c>
      <c r="F297" s="12">
        <v>8</v>
      </c>
      <c r="G297" s="14">
        <f>Table32356789101112132343210111213610[[#This Row],[women]]/Table32356789101112132343210111213610[[#This Row],[total]]</f>
        <v>0.11940298507462686</v>
      </c>
      <c r="H297" s="12">
        <v>0</v>
      </c>
      <c r="I297" s="14">
        <f>Table32356789101112132343210111213610[[#This Row],[alaskan_or_native]]/Table32356789101112132343210111213610[[#This Row],[total]]</f>
        <v>0</v>
      </c>
      <c r="J297" s="12">
        <v>2</v>
      </c>
      <c r="K297" s="14">
        <f>Table32356789101112132343210111213610[[#This Row],[asian_american]]/Table32356789101112132343210111213610[[#This Row],[total]]</f>
        <v>2.9850746268656716E-2</v>
      </c>
      <c r="L297" s="12">
        <v>2</v>
      </c>
      <c r="M297" s="14">
        <f>Table32356789101112132343210111213610[[#This Row],[african_amercian]]/Table32356789101112132343210111213610[[#This Row],[total]]</f>
        <v>2.9850746268656716E-2</v>
      </c>
      <c r="N297" s="12">
        <v>10</v>
      </c>
      <c r="O297" s="14">
        <f>Table32356789101112132343210111213610[[#This Row],[hispanic_american]]/Table32356789101112132343210111213610[[#This Row],[total]]</f>
        <v>0.14925373134328357</v>
      </c>
      <c r="P297" s="12">
        <v>1</v>
      </c>
      <c r="Q297" s="14">
        <f>Table32356789101112132343210111213610[[#This Row],[hawaiian_or_islander]]/Table32356789101112132343210111213610[[#This Row],[total]]</f>
        <v>1.4925373134328358E-2</v>
      </c>
      <c r="R297" s="12">
        <v>42</v>
      </c>
      <c r="S297" s="14">
        <f>Table32356789101112132343210111213610[[#This Row],[white]]/Table32356789101112132343210111213610[[#This Row],[total]]</f>
        <v>0.62686567164179108</v>
      </c>
      <c r="T297" s="12">
        <v>1</v>
      </c>
      <c r="U297" s="14">
        <f>Table32356789101112132343210111213610[[#This Row],[muti_racial]]/Table32356789101112132343210111213610[[#This Row],[total]]</f>
        <v>1.4925373134328358E-2</v>
      </c>
      <c r="V297" s="12">
        <v>3</v>
      </c>
      <c r="W297" s="14">
        <f>Table32356789101112132343210111213610[[#This Row],[international]]/Table32356789101112132343210111213610[[#This Row],[total]]</f>
        <v>4.4776119402985072E-2</v>
      </c>
      <c r="X2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0.23880597014925373</v>
      </c>
      <c r="Y2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0.20895522388059701</v>
      </c>
    </row>
    <row r="298" spans="1:25" ht="20" customHeight="1">
      <c r="A298" s="1">
        <v>178420</v>
      </c>
      <c r="B298" s="1" t="s">
        <v>384</v>
      </c>
      <c r="C298" s="1">
        <v>66</v>
      </c>
      <c r="D298" s="1">
        <v>55</v>
      </c>
      <c r="E298" s="8">
        <f>Table32356789101112132343210111213610[[#This Row],[men]]/Table32356789101112132343210111213610[[#This Row],[total]]</f>
        <v>0.83333333333333337</v>
      </c>
      <c r="F298" s="1">
        <v>11</v>
      </c>
      <c r="G298" s="8">
        <f>Table32356789101112132343210111213610[[#This Row],[women]]/Table32356789101112132343210111213610[[#This Row],[total]]</f>
        <v>0.16666666666666666</v>
      </c>
      <c r="H298" s="1">
        <v>0</v>
      </c>
      <c r="I298" s="8">
        <f>Table32356789101112132343210111213610[[#This Row],[alaskan_or_native]]/Table32356789101112132343210111213610[[#This Row],[total]]</f>
        <v>0</v>
      </c>
      <c r="J298" s="1">
        <v>7</v>
      </c>
      <c r="K298" s="8">
        <f>Table32356789101112132343210111213610[[#This Row],[asian_american]]/Table32356789101112132343210111213610[[#This Row],[total]]</f>
        <v>0.10606060606060606</v>
      </c>
      <c r="L298" s="1">
        <v>2</v>
      </c>
      <c r="M298" s="8">
        <f>Table32356789101112132343210111213610[[#This Row],[african_amercian]]/Table32356789101112132343210111213610[[#This Row],[total]]</f>
        <v>3.0303030303030304E-2</v>
      </c>
      <c r="N298" s="1">
        <v>2</v>
      </c>
      <c r="O298" s="8">
        <f>Table32356789101112132343210111213610[[#This Row],[hispanic_american]]/Table32356789101112132343210111213610[[#This Row],[total]]</f>
        <v>3.0303030303030304E-2</v>
      </c>
      <c r="P298" s="1">
        <v>0</v>
      </c>
      <c r="Q298" s="8">
        <f>Table32356789101112132343210111213610[[#This Row],[hawaiian_or_islander]]/Table32356789101112132343210111213610[[#This Row],[total]]</f>
        <v>0</v>
      </c>
      <c r="R298" s="1">
        <v>45</v>
      </c>
      <c r="S298" s="8">
        <f>Table32356789101112132343210111213610[[#This Row],[white]]/Table32356789101112132343210111213610[[#This Row],[total]]</f>
        <v>0.68181818181818177</v>
      </c>
      <c r="T298" s="1">
        <v>0</v>
      </c>
      <c r="U298" s="8">
        <f>Table32356789101112132343210111213610[[#This Row],[muti_racial]]/Table32356789101112132343210111213610[[#This Row],[total]]</f>
        <v>0</v>
      </c>
      <c r="V298" s="1">
        <v>3</v>
      </c>
      <c r="W298" s="8">
        <f>Table32356789101112132343210111213610[[#This Row],[international]]/Table32356789101112132343210111213610[[#This Row],[total]]</f>
        <v>4.5454545454545456E-2</v>
      </c>
      <c r="X2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2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6.0606060606060608E-2</v>
      </c>
    </row>
    <row r="299" spans="1:25" ht="20" customHeight="1">
      <c r="A299" s="12">
        <v>212106</v>
      </c>
      <c r="B299" s="12" t="s">
        <v>233</v>
      </c>
      <c r="C299" s="12">
        <v>66</v>
      </c>
      <c r="D299" s="12">
        <v>45</v>
      </c>
      <c r="E299" s="14">
        <f>Table32356789101112132343210111213610[[#This Row],[men]]/Table32356789101112132343210111213610[[#This Row],[total]]</f>
        <v>0.68181818181818177</v>
      </c>
      <c r="F299" s="12">
        <v>21</v>
      </c>
      <c r="G299" s="14">
        <f>Table32356789101112132343210111213610[[#This Row],[women]]/Table32356789101112132343210111213610[[#This Row],[total]]</f>
        <v>0.31818181818181818</v>
      </c>
      <c r="H299" s="12">
        <v>0</v>
      </c>
      <c r="I299" s="14">
        <f>Table32356789101112132343210111213610[[#This Row],[alaskan_or_native]]/Table32356789101112132343210111213610[[#This Row],[total]]</f>
        <v>0</v>
      </c>
      <c r="J299" s="12">
        <v>2</v>
      </c>
      <c r="K299" s="14">
        <f>Table32356789101112132343210111213610[[#This Row],[asian_american]]/Table32356789101112132343210111213610[[#This Row],[total]]</f>
        <v>3.0303030303030304E-2</v>
      </c>
      <c r="L299" s="12">
        <v>1</v>
      </c>
      <c r="M299" s="14">
        <f>Table32356789101112132343210111213610[[#This Row],[african_amercian]]/Table32356789101112132343210111213610[[#This Row],[total]]</f>
        <v>1.5151515151515152E-2</v>
      </c>
      <c r="N299" s="12">
        <v>5</v>
      </c>
      <c r="O299" s="14">
        <f>Table32356789101112132343210111213610[[#This Row],[hispanic_american]]/Table32356789101112132343210111213610[[#This Row],[total]]</f>
        <v>7.575757575757576E-2</v>
      </c>
      <c r="P299" s="12">
        <v>0</v>
      </c>
      <c r="Q299" s="14">
        <f>Table32356789101112132343210111213610[[#This Row],[hawaiian_or_islander]]/Table32356789101112132343210111213610[[#This Row],[total]]</f>
        <v>0</v>
      </c>
      <c r="R299" s="12">
        <v>46</v>
      </c>
      <c r="S299" s="14">
        <f>Table32356789101112132343210111213610[[#This Row],[white]]/Table32356789101112132343210111213610[[#This Row],[total]]</f>
        <v>0.69696969696969702</v>
      </c>
      <c r="T299" s="12">
        <v>2</v>
      </c>
      <c r="U299" s="14">
        <f>Table32356789101112132343210111213610[[#This Row],[muti_racial]]/Table32356789101112132343210111213610[[#This Row],[total]]</f>
        <v>3.0303030303030304E-2</v>
      </c>
      <c r="V299" s="12">
        <v>9</v>
      </c>
      <c r="W299" s="14">
        <f>Table32356789101112132343210111213610[[#This Row],[international]]/Table32356789101112132343210111213610[[#This Row],[total]]</f>
        <v>0.13636363636363635</v>
      </c>
      <c r="X2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0.15151515151515152</v>
      </c>
      <c r="Y2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0.12121212121212122</v>
      </c>
    </row>
    <row r="300" spans="1:25" ht="20" customHeight="1">
      <c r="A300" s="1">
        <v>218724</v>
      </c>
      <c r="B300" s="1" t="s">
        <v>1095</v>
      </c>
      <c r="C300" s="1">
        <v>66</v>
      </c>
      <c r="D300" s="1">
        <v>58</v>
      </c>
      <c r="E300" s="8">
        <f>Table32356789101112132343210111213610[[#This Row],[men]]/Table32356789101112132343210111213610[[#This Row],[total]]</f>
        <v>0.87878787878787878</v>
      </c>
      <c r="F300" s="1">
        <v>8</v>
      </c>
      <c r="G300" s="8">
        <f>Table32356789101112132343210111213610[[#This Row],[women]]/Table32356789101112132343210111213610[[#This Row],[total]]</f>
        <v>0.12121212121212122</v>
      </c>
      <c r="H300" s="1">
        <v>0</v>
      </c>
      <c r="I300" s="8">
        <f>Table32356789101112132343210111213610[[#This Row],[alaskan_or_native]]/Table32356789101112132343210111213610[[#This Row],[total]]</f>
        <v>0</v>
      </c>
      <c r="J300" s="1">
        <v>0</v>
      </c>
      <c r="K300" s="8">
        <f>Table32356789101112132343210111213610[[#This Row],[asian_american]]/Table32356789101112132343210111213610[[#This Row],[total]]</f>
        <v>0</v>
      </c>
      <c r="L300" s="1">
        <v>23</v>
      </c>
      <c r="M300" s="8">
        <f>Table32356789101112132343210111213610[[#This Row],[african_amercian]]/Table32356789101112132343210111213610[[#This Row],[total]]</f>
        <v>0.34848484848484851</v>
      </c>
      <c r="N300" s="1">
        <v>1</v>
      </c>
      <c r="O300" s="8">
        <f>Table32356789101112132343210111213610[[#This Row],[hispanic_american]]/Table32356789101112132343210111213610[[#This Row],[total]]</f>
        <v>1.5151515151515152E-2</v>
      </c>
      <c r="P300" s="1">
        <v>0</v>
      </c>
      <c r="Q300" s="8">
        <f>Table32356789101112132343210111213610[[#This Row],[hawaiian_or_islander]]/Table32356789101112132343210111213610[[#This Row],[total]]</f>
        <v>0</v>
      </c>
      <c r="R300" s="1">
        <v>36</v>
      </c>
      <c r="S300" s="8">
        <f>Table32356789101112132343210111213610[[#This Row],[white]]/Table32356789101112132343210111213610[[#This Row],[total]]</f>
        <v>0.54545454545454541</v>
      </c>
      <c r="T300" s="1">
        <v>3</v>
      </c>
      <c r="U300" s="8">
        <f>Table32356789101112132343210111213610[[#This Row],[muti_racial]]/Table32356789101112132343210111213610[[#This Row],[total]]</f>
        <v>4.5454545454545456E-2</v>
      </c>
      <c r="V300" s="1">
        <v>2</v>
      </c>
      <c r="W300" s="8">
        <f>Table32356789101112132343210111213610[[#This Row],[international]]/Table32356789101112132343210111213610[[#This Row],[total]]</f>
        <v>3.0303030303030304E-2</v>
      </c>
      <c r="X3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0.40909090909090912</v>
      </c>
      <c r="Y3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0.40909090909090912</v>
      </c>
    </row>
    <row r="301" spans="1:25" ht="20" customHeight="1">
      <c r="A301" s="12">
        <v>105330</v>
      </c>
      <c r="B301" s="12" t="s">
        <v>82</v>
      </c>
      <c r="C301" s="12">
        <v>65</v>
      </c>
      <c r="D301" s="12">
        <v>60</v>
      </c>
      <c r="E301" s="14">
        <f>Table32356789101112132343210111213610[[#This Row],[men]]/Table32356789101112132343210111213610[[#This Row],[total]]</f>
        <v>0.92307692307692313</v>
      </c>
      <c r="F301" s="12">
        <v>5</v>
      </c>
      <c r="G301" s="14">
        <f>Table32356789101112132343210111213610[[#This Row],[women]]/Table32356789101112132343210111213610[[#This Row],[total]]</f>
        <v>7.6923076923076927E-2</v>
      </c>
      <c r="H301" s="12">
        <v>1</v>
      </c>
      <c r="I301" s="14">
        <f>Table32356789101112132343210111213610[[#This Row],[alaskan_or_native]]/Table32356789101112132343210111213610[[#This Row],[total]]</f>
        <v>1.5384615384615385E-2</v>
      </c>
      <c r="J301" s="12">
        <v>4</v>
      </c>
      <c r="K301" s="14">
        <f>Table32356789101112132343210111213610[[#This Row],[asian_american]]/Table32356789101112132343210111213610[[#This Row],[total]]</f>
        <v>6.1538461538461542E-2</v>
      </c>
      <c r="L301" s="12">
        <v>0</v>
      </c>
      <c r="M301" s="14">
        <f>Table32356789101112132343210111213610[[#This Row],[african_amercian]]/Table32356789101112132343210111213610[[#This Row],[total]]</f>
        <v>0</v>
      </c>
      <c r="N301" s="12">
        <v>18</v>
      </c>
      <c r="O301" s="14">
        <f>Table32356789101112132343210111213610[[#This Row],[hispanic_american]]/Table32356789101112132343210111213610[[#This Row],[total]]</f>
        <v>0.27692307692307694</v>
      </c>
      <c r="P301" s="12">
        <v>0</v>
      </c>
      <c r="Q301" s="14">
        <f>Table32356789101112132343210111213610[[#This Row],[hawaiian_or_islander]]/Table32356789101112132343210111213610[[#This Row],[total]]</f>
        <v>0</v>
      </c>
      <c r="R301" s="12">
        <v>39</v>
      </c>
      <c r="S301" s="14">
        <f>Table32356789101112132343210111213610[[#This Row],[white]]/Table32356789101112132343210111213610[[#This Row],[total]]</f>
        <v>0.6</v>
      </c>
      <c r="T301" s="12">
        <v>3</v>
      </c>
      <c r="U301" s="14">
        <f>Table32356789101112132343210111213610[[#This Row],[muti_racial]]/Table32356789101112132343210111213610[[#This Row],[total]]</f>
        <v>4.6153846153846156E-2</v>
      </c>
      <c r="V301" s="12">
        <v>0</v>
      </c>
      <c r="W301" s="14">
        <f>Table32356789101112132343210111213610[[#This Row],[international]]/Table32356789101112132343210111213610[[#This Row],[total]]</f>
        <v>0</v>
      </c>
      <c r="X3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3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0.33846153846153848</v>
      </c>
    </row>
    <row r="302" spans="1:25" ht="20" customHeight="1">
      <c r="A302" s="1">
        <v>130226</v>
      </c>
      <c r="B302" s="1" t="s">
        <v>111</v>
      </c>
      <c r="C302" s="1">
        <v>65</v>
      </c>
      <c r="D302" s="1">
        <v>47</v>
      </c>
      <c r="E302" s="8">
        <f>Table32356789101112132343210111213610[[#This Row],[men]]/Table32356789101112132343210111213610[[#This Row],[total]]</f>
        <v>0.72307692307692306</v>
      </c>
      <c r="F302" s="1">
        <v>18</v>
      </c>
      <c r="G302" s="8">
        <f>Table32356789101112132343210111213610[[#This Row],[women]]/Table32356789101112132343210111213610[[#This Row],[total]]</f>
        <v>0.27692307692307694</v>
      </c>
      <c r="H302" s="1">
        <v>0</v>
      </c>
      <c r="I302" s="8">
        <f>Table32356789101112132343210111213610[[#This Row],[alaskan_or_native]]/Table32356789101112132343210111213610[[#This Row],[total]]</f>
        <v>0</v>
      </c>
      <c r="J302" s="1">
        <v>4</v>
      </c>
      <c r="K302" s="8">
        <f>Table32356789101112132343210111213610[[#This Row],[asian_american]]/Table32356789101112132343210111213610[[#This Row],[total]]</f>
        <v>6.1538461538461542E-2</v>
      </c>
      <c r="L302" s="1">
        <v>2</v>
      </c>
      <c r="M302" s="8">
        <f>Table32356789101112132343210111213610[[#This Row],[african_amercian]]/Table32356789101112132343210111213610[[#This Row],[total]]</f>
        <v>3.0769230769230771E-2</v>
      </c>
      <c r="N302" s="1">
        <v>6</v>
      </c>
      <c r="O302" s="8">
        <f>Table32356789101112132343210111213610[[#This Row],[hispanic_american]]/Table32356789101112132343210111213610[[#This Row],[total]]</f>
        <v>9.2307692307692313E-2</v>
      </c>
      <c r="P302" s="1">
        <v>0</v>
      </c>
      <c r="Q302" s="8">
        <f>Table32356789101112132343210111213610[[#This Row],[hawaiian_or_islander]]/Table32356789101112132343210111213610[[#This Row],[total]]</f>
        <v>0</v>
      </c>
      <c r="R302" s="1">
        <v>45</v>
      </c>
      <c r="S302" s="8">
        <f>Table32356789101112132343210111213610[[#This Row],[white]]/Table32356789101112132343210111213610[[#This Row],[total]]</f>
        <v>0.69230769230769229</v>
      </c>
      <c r="T302" s="1">
        <v>2</v>
      </c>
      <c r="U302" s="8">
        <f>Table32356789101112132343210111213610[[#This Row],[muti_racial]]/Table32356789101112132343210111213610[[#This Row],[total]]</f>
        <v>3.0769230769230771E-2</v>
      </c>
      <c r="V302" s="1">
        <v>6</v>
      </c>
      <c r="W302" s="8">
        <f>Table32356789101112132343210111213610[[#This Row],[international]]/Table32356789101112132343210111213610[[#This Row],[total]]</f>
        <v>9.2307692307692313E-2</v>
      </c>
      <c r="X3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0.2153846153846154</v>
      </c>
      <c r="Y3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</row>
    <row r="303" spans="1:25" ht="20" customHeight="1">
      <c r="A303" s="12">
        <v>220978</v>
      </c>
      <c r="B303" s="12" t="s">
        <v>506</v>
      </c>
      <c r="C303" s="12">
        <v>65</v>
      </c>
      <c r="D303" s="12">
        <v>56</v>
      </c>
      <c r="E303" s="14">
        <f>Table32356789101112132343210111213610[[#This Row],[men]]/Table32356789101112132343210111213610[[#This Row],[total]]</f>
        <v>0.86153846153846159</v>
      </c>
      <c r="F303" s="12">
        <v>9</v>
      </c>
      <c r="G303" s="14">
        <f>Table32356789101112132343210111213610[[#This Row],[women]]/Table32356789101112132343210111213610[[#This Row],[total]]</f>
        <v>0.13846153846153847</v>
      </c>
      <c r="H303" s="12">
        <v>0</v>
      </c>
      <c r="I303" s="14">
        <f>Table32356789101112132343210111213610[[#This Row],[alaskan_or_native]]/Table32356789101112132343210111213610[[#This Row],[total]]</f>
        <v>0</v>
      </c>
      <c r="J303" s="12">
        <v>2</v>
      </c>
      <c r="K303" s="14">
        <f>Table32356789101112132343210111213610[[#This Row],[asian_american]]/Table32356789101112132343210111213610[[#This Row],[total]]</f>
        <v>3.0769230769230771E-2</v>
      </c>
      <c r="L303" s="12">
        <v>10</v>
      </c>
      <c r="M303" s="14">
        <f>Table32356789101112132343210111213610[[#This Row],[african_amercian]]/Table32356789101112132343210111213610[[#This Row],[total]]</f>
        <v>0.15384615384615385</v>
      </c>
      <c r="N303" s="12">
        <v>4</v>
      </c>
      <c r="O303" s="14">
        <f>Table32356789101112132343210111213610[[#This Row],[hispanic_american]]/Table32356789101112132343210111213610[[#This Row],[total]]</f>
        <v>6.1538461538461542E-2</v>
      </c>
      <c r="P303" s="12">
        <v>0</v>
      </c>
      <c r="Q303" s="14">
        <f>Table32356789101112132343210111213610[[#This Row],[hawaiian_or_islander]]/Table32356789101112132343210111213610[[#This Row],[total]]</f>
        <v>0</v>
      </c>
      <c r="R303" s="12">
        <v>44</v>
      </c>
      <c r="S303" s="14">
        <f>Table32356789101112132343210111213610[[#This Row],[white]]/Table32356789101112132343210111213610[[#This Row],[total]]</f>
        <v>0.67692307692307696</v>
      </c>
      <c r="T303" s="12">
        <v>4</v>
      </c>
      <c r="U303" s="14">
        <f>Table32356789101112132343210111213610[[#This Row],[muti_racial]]/Table32356789101112132343210111213610[[#This Row],[total]]</f>
        <v>6.1538461538461542E-2</v>
      </c>
      <c r="V303" s="12">
        <v>1</v>
      </c>
      <c r="W303" s="14">
        <f>Table32356789101112132343210111213610[[#This Row],[international]]/Table32356789101112132343210111213610[[#This Row],[total]]</f>
        <v>1.5384615384615385E-2</v>
      </c>
      <c r="X3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  <c r="Y3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0.27692307692307694</v>
      </c>
    </row>
    <row r="304" spans="1:25" ht="20" customHeight="1">
      <c r="A304" s="1">
        <v>228529</v>
      </c>
      <c r="B304" s="1" t="s">
        <v>271</v>
      </c>
      <c r="C304" s="1">
        <v>65</v>
      </c>
      <c r="D304" s="1">
        <v>61</v>
      </c>
      <c r="E304" s="8">
        <f>Table32356789101112132343210111213610[[#This Row],[men]]/Table32356789101112132343210111213610[[#This Row],[total]]</f>
        <v>0.93846153846153846</v>
      </c>
      <c r="F304" s="1">
        <v>4</v>
      </c>
      <c r="G304" s="8">
        <f>Table32356789101112132343210111213610[[#This Row],[women]]/Table32356789101112132343210111213610[[#This Row],[total]]</f>
        <v>6.1538461538461542E-2</v>
      </c>
      <c r="H304" s="1">
        <v>0</v>
      </c>
      <c r="I304" s="8">
        <f>Table32356789101112132343210111213610[[#This Row],[alaskan_or_native]]/Table32356789101112132343210111213610[[#This Row],[total]]</f>
        <v>0</v>
      </c>
      <c r="J304" s="1">
        <v>4</v>
      </c>
      <c r="K304" s="8">
        <f>Table32356789101112132343210111213610[[#This Row],[asian_american]]/Table32356789101112132343210111213610[[#This Row],[total]]</f>
        <v>6.1538461538461542E-2</v>
      </c>
      <c r="L304" s="1">
        <v>4</v>
      </c>
      <c r="M304" s="8">
        <f>Table32356789101112132343210111213610[[#This Row],[african_amercian]]/Table32356789101112132343210111213610[[#This Row],[total]]</f>
        <v>6.1538461538461542E-2</v>
      </c>
      <c r="N304" s="1">
        <v>13</v>
      </c>
      <c r="O304" s="8">
        <f>Table32356789101112132343210111213610[[#This Row],[hispanic_american]]/Table32356789101112132343210111213610[[#This Row],[total]]</f>
        <v>0.2</v>
      </c>
      <c r="P304" s="1">
        <v>0</v>
      </c>
      <c r="Q304" s="8">
        <f>Table32356789101112132343210111213610[[#This Row],[hawaiian_or_islander]]/Table32356789101112132343210111213610[[#This Row],[total]]</f>
        <v>0</v>
      </c>
      <c r="R304" s="1">
        <v>41</v>
      </c>
      <c r="S304" s="8">
        <f>Table32356789101112132343210111213610[[#This Row],[white]]/Table32356789101112132343210111213610[[#This Row],[total]]</f>
        <v>0.63076923076923075</v>
      </c>
      <c r="T304" s="1">
        <v>0</v>
      </c>
      <c r="U304" s="8">
        <f>Table32356789101112132343210111213610[[#This Row],[muti_racial]]/Table32356789101112132343210111213610[[#This Row],[total]]</f>
        <v>0</v>
      </c>
      <c r="V304" s="1">
        <v>1</v>
      </c>
      <c r="W304" s="8">
        <f>Table32356789101112132343210111213610[[#This Row],[international]]/Table32356789101112132343210111213610[[#This Row],[total]]</f>
        <v>1.5384615384615385E-2</v>
      </c>
      <c r="X3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0.32307692307692309</v>
      </c>
      <c r="Y3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0.26153846153846155</v>
      </c>
    </row>
    <row r="305" spans="1:25" ht="20" customHeight="1">
      <c r="A305" s="12">
        <v>135726</v>
      </c>
      <c r="B305" s="12" t="s">
        <v>123</v>
      </c>
      <c r="C305" s="12">
        <v>64</v>
      </c>
      <c r="D305" s="12">
        <v>48</v>
      </c>
      <c r="E305" s="14">
        <f>Table32356789101112132343210111213610[[#This Row],[men]]/Table32356789101112132343210111213610[[#This Row],[total]]</f>
        <v>0.75</v>
      </c>
      <c r="F305" s="12">
        <v>16</v>
      </c>
      <c r="G305" s="14">
        <f>Table32356789101112132343210111213610[[#This Row],[women]]/Table32356789101112132343210111213610[[#This Row],[total]]</f>
        <v>0.25</v>
      </c>
      <c r="H305" s="12">
        <v>0</v>
      </c>
      <c r="I305" s="14">
        <f>Table32356789101112132343210111213610[[#This Row],[alaskan_or_native]]/Table32356789101112132343210111213610[[#This Row],[total]]</f>
        <v>0</v>
      </c>
      <c r="J305" s="12">
        <v>5</v>
      </c>
      <c r="K305" s="14">
        <f>Table32356789101112132343210111213610[[#This Row],[asian_american]]/Table32356789101112132343210111213610[[#This Row],[total]]</f>
        <v>7.8125E-2</v>
      </c>
      <c r="L305" s="12">
        <v>6</v>
      </c>
      <c r="M305" s="14">
        <f>Table32356789101112132343210111213610[[#This Row],[african_amercian]]/Table32356789101112132343210111213610[[#This Row],[total]]</f>
        <v>9.375E-2</v>
      </c>
      <c r="N305" s="12">
        <v>17</v>
      </c>
      <c r="O305" s="14">
        <f>Table32356789101112132343210111213610[[#This Row],[hispanic_american]]/Table32356789101112132343210111213610[[#This Row],[total]]</f>
        <v>0.265625</v>
      </c>
      <c r="P305" s="12">
        <v>0</v>
      </c>
      <c r="Q305" s="14">
        <f>Table32356789101112132343210111213610[[#This Row],[hawaiian_or_islander]]/Table32356789101112132343210111213610[[#This Row],[total]]</f>
        <v>0</v>
      </c>
      <c r="R305" s="12">
        <v>20</v>
      </c>
      <c r="S305" s="14">
        <f>Table32356789101112132343210111213610[[#This Row],[white]]/Table32356789101112132343210111213610[[#This Row],[total]]</f>
        <v>0.3125</v>
      </c>
      <c r="T305" s="12">
        <v>1</v>
      </c>
      <c r="U305" s="14">
        <f>Table32356789101112132343210111213610[[#This Row],[muti_racial]]/Table32356789101112132343210111213610[[#This Row],[total]]</f>
        <v>1.5625E-2</v>
      </c>
      <c r="V305" s="12">
        <v>10</v>
      </c>
      <c r="W305" s="14">
        <f>Table32356789101112132343210111213610[[#This Row],[international]]/Table32356789101112132343210111213610[[#This Row],[total]]</f>
        <v>0.15625</v>
      </c>
      <c r="X3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0.453125</v>
      </c>
      <c r="Y3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</row>
    <row r="306" spans="1:25" ht="20" customHeight="1">
      <c r="A306" s="1">
        <v>152318</v>
      </c>
      <c r="B306" s="1" t="s">
        <v>349</v>
      </c>
      <c r="C306" s="1">
        <v>64</v>
      </c>
      <c r="D306" s="1">
        <v>59</v>
      </c>
      <c r="E306" s="8">
        <f>Table32356789101112132343210111213610[[#This Row],[men]]/Table32356789101112132343210111213610[[#This Row],[total]]</f>
        <v>0.921875</v>
      </c>
      <c r="F306" s="1">
        <v>5</v>
      </c>
      <c r="G306" s="8">
        <f>Table32356789101112132343210111213610[[#This Row],[women]]/Table32356789101112132343210111213610[[#This Row],[total]]</f>
        <v>7.8125E-2</v>
      </c>
      <c r="H306" s="1">
        <v>0</v>
      </c>
      <c r="I306" s="8">
        <f>Table32356789101112132343210111213610[[#This Row],[alaskan_or_native]]/Table32356789101112132343210111213610[[#This Row],[total]]</f>
        <v>0</v>
      </c>
      <c r="J306" s="1">
        <v>2</v>
      </c>
      <c r="K306" s="8">
        <f>Table32356789101112132343210111213610[[#This Row],[asian_american]]/Table32356789101112132343210111213610[[#This Row],[total]]</f>
        <v>3.125E-2</v>
      </c>
      <c r="L306" s="1">
        <v>1</v>
      </c>
      <c r="M306" s="8">
        <f>Table32356789101112132343210111213610[[#This Row],[african_amercian]]/Table32356789101112132343210111213610[[#This Row],[total]]</f>
        <v>1.5625E-2</v>
      </c>
      <c r="N306" s="1">
        <v>2</v>
      </c>
      <c r="O306" s="8">
        <f>Table32356789101112132343210111213610[[#This Row],[hispanic_american]]/Table32356789101112132343210111213610[[#This Row],[total]]</f>
        <v>3.125E-2</v>
      </c>
      <c r="P306" s="1">
        <v>0</v>
      </c>
      <c r="Q306" s="8">
        <f>Table32356789101112132343210111213610[[#This Row],[hawaiian_or_islander]]/Table32356789101112132343210111213610[[#This Row],[total]]</f>
        <v>0</v>
      </c>
      <c r="R306" s="1">
        <v>43</v>
      </c>
      <c r="S306" s="8">
        <f>Table32356789101112132343210111213610[[#This Row],[white]]/Table32356789101112132343210111213610[[#This Row],[total]]</f>
        <v>0.671875</v>
      </c>
      <c r="T306" s="1">
        <v>2</v>
      </c>
      <c r="U306" s="8">
        <f>Table32356789101112132343210111213610[[#This Row],[muti_racial]]/Table32356789101112132343210111213610[[#This Row],[total]]</f>
        <v>3.125E-2</v>
      </c>
      <c r="V306" s="1">
        <v>14</v>
      </c>
      <c r="W306" s="8">
        <f>Table32356789101112132343210111213610[[#This Row],[international]]/Table32356789101112132343210111213610[[#This Row],[total]]</f>
        <v>0.21875</v>
      </c>
      <c r="X3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0.109375</v>
      </c>
      <c r="Y3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7.8125E-2</v>
      </c>
    </row>
    <row r="307" spans="1:25" ht="20" customHeight="1">
      <c r="A307" s="12">
        <v>196130</v>
      </c>
      <c r="B307" s="12" t="s">
        <v>1330</v>
      </c>
      <c r="C307" s="12">
        <v>64</v>
      </c>
      <c r="D307" s="12">
        <v>51</v>
      </c>
      <c r="E307" s="14">
        <f>Table32356789101112132343210111213610[[#This Row],[men]]/Table32356789101112132343210111213610[[#This Row],[total]]</f>
        <v>0.796875</v>
      </c>
      <c r="F307" s="12">
        <v>13</v>
      </c>
      <c r="G307" s="14">
        <f>Table32356789101112132343210111213610[[#This Row],[women]]/Table32356789101112132343210111213610[[#This Row],[total]]</f>
        <v>0.203125</v>
      </c>
      <c r="H307" s="12">
        <v>1</v>
      </c>
      <c r="I307" s="14">
        <f>Table32356789101112132343210111213610[[#This Row],[alaskan_or_native]]/Table32356789101112132343210111213610[[#This Row],[total]]</f>
        <v>1.5625E-2</v>
      </c>
      <c r="J307" s="12">
        <v>6</v>
      </c>
      <c r="K307" s="14">
        <f>Table32356789101112132343210111213610[[#This Row],[asian_american]]/Table32356789101112132343210111213610[[#This Row],[total]]</f>
        <v>9.375E-2</v>
      </c>
      <c r="L307" s="12">
        <v>14</v>
      </c>
      <c r="M307" s="14">
        <f>Table32356789101112132343210111213610[[#This Row],[african_amercian]]/Table32356789101112132343210111213610[[#This Row],[total]]</f>
        <v>0.21875</v>
      </c>
      <c r="N307" s="12">
        <v>3</v>
      </c>
      <c r="O307" s="14">
        <f>Table32356789101112132343210111213610[[#This Row],[hispanic_american]]/Table32356789101112132343210111213610[[#This Row],[total]]</f>
        <v>4.6875E-2</v>
      </c>
      <c r="P307" s="12">
        <v>0</v>
      </c>
      <c r="Q307" s="14">
        <f>Table32356789101112132343210111213610[[#This Row],[hawaiian_or_islander]]/Table32356789101112132343210111213610[[#This Row],[total]]</f>
        <v>0</v>
      </c>
      <c r="R307" s="12">
        <v>35</v>
      </c>
      <c r="S307" s="14">
        <f>Table32356789101112132343210111213610[[#This Row],[white]]/Table32356789101112132343210111213610[[#This Row],[total]]</f>
        <v>0.546875</v>
      </c>
      <c r="T307" s="12">
        <v>2</v>
      </c>
      <c r="U307" s="14">
        <f>Table32356789101112132343210111213610[[#This Row],[muti_racial]]/Table32356789101112132343210111213610[[#This Row],[total]]</f>
        <v>3.125E-2</v>
      </c>
      <c r="V307" s="12">
        <v>2</v>
      </c>
      <c r="W307" s="14">
        <f>Table32356789101112132343210111213610[[#This Row],[international]]/Table32356789101112132343210111213610[[#This Row],[total]]</f>
        <v>3.125E-2</v>
      </c>
      <c r="X3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0.40625</v>
      </c>
      <c r="Y3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0.3125</v>
      </c>
    </row>
    <row r="308" spans="1:25" ht="20" customHeight="1">
      <c r="A308" s="1">
        <v>200800</v>
      </c>
      <c r="B308" s="1" t="s">
        <v>214</v>
      </c>
      <c r="C308" s="1">
        <v>64</v>
      </c>
      <c r="D308" s="1">
        <v>51</v>
      </c>
      <c r="E308" s="8">
        <f>Table32356789101112132343210111213610[[#This Row],[men]]/Table32356789101112132343210111213610[[#This Row],[total]]</f>
        <v>0.796875</v>
      </c>
      <c r="F308" s="1">
        <v>13</v>
      </c>
      <c r="G308" s="8">
        <f>Table32356789101112132343210111213610[[#This Row],[women]]/Table32356789101112132343210111213610[[#This Row],[total]]</f>
        <v>0.203125</v>
      </c>
      <c r="H308" s="1">
        <v>0</v>
      </c>
      <c r="I308" s="8">
        <f>Table32356789101112132343210111213610[[#This Row],[alaskan_or_native]]/Table32356789101112132343210111213610[[#This Row],[total]]</f>
        <v>0</v>
      </c>
      <c r="J308" s="1">
        <v>3</v>
      </c>
      <c r="K308" s="8">
        <f>Table32356789101112132343210111213610[[#This Row],[asian_american]]/Table32356789101112132343210111213610[[#This Row],[total]]</f>
        <v>4.6875E-2</v>
      </c>
      <c r="L308" s="1">
        <v>6</v>
      </c>
      <c r="M308" s="8">
        <f>Table32356789101112132343210111213610[[#This Row],[african_amercian]]/Table32356789101112132343210111213610[[#This Row],[total]]</f>
        <v>9.375E-2</v>
      </c>
      <c r="N308" s="1">
        <v>1</v>
      </c>
      <c r="O308" s="8">
        <f>Table32356789101112132343210111213610[[#This Row],[hispanic_american]]/Table32356789101112132343210111213610[[#This Row],[total]]</f>
        <v>1.5625E-2</v>
      </c>
      <c r="P308" s="1">
        <v>0</v>
      </c>
      <c r="Q308" s="8">
        <f>Table32356789101112132343210111213610[[#This Row],[hawaiian_or_islander]]/Table32356789101112132343210111213610[[#This Row],[total]]</f>
        <v>0</v>
      </c>
      <c r="R308" s="1">
        <v>49</v>
      </c>
      <c r="S308" s="8">
        <f>Table32356789101112132343210111213610[[#This Row],[white]]/Table32356789101112132343210111213610[[#This Row],[total]]</f>
        <v>0.765625</v>
      </c>
      <c r="T308" s="1">
        <v>4</v>
      </c>
      <c r="U308" s="8">
        <f>Table32356789101112132343210111213610[[#This Row],[muti_racial]]/Table32356789101112132343210111213610[[#This Row],[total]]</f>
        <v>6.25E-2</v>
      </c>
      <c r="V308" s="1">
        <v>1</v>
      </c>
      <c r="W308" s="8">
        <f>Table32356789101112132343210111213610[[#This Row],[international]]/Table32356789101112132343210111213610[[#This Row],[total]]</f>
        <v>1.5625E-2</v>
      </c>
      <c r="X3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0.21875</v>
      </c>
      <c r="Y3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0.171875</v>
      </c>
    </row>
    <row r="309" spans="1:25" ht="20" customHeight="1">
      <c r="A309" s="12">
        <v>204024</v>
      </c>
      <c r="B309" s="12" t="s">
        <v>220</v>
      </c>
      <c r="C309" s="12">
        <v>64</v>
      </c>
      <c r="D309" s="12">
        <v>57</v>
      </c>
      <c r="E309" s="14">
        <f>Table32356789101112132343210111213610[[#This Row],[men]]/Table32356789101112132343210111213610[[#This Row],[total]]</f>
        <v>0.890625</v>
      </c>
      <c r="F309" s="12">
        <v>7</v>
      </c>
      <c r="G309" s="14">
        <f>Table32356789101112132343210111213610[[#This Row],[women]]/Table32356789101112132343210111213610[[#This Row],[total]]</f>
        <v>0.109375</v>
      </c>
      <c r="H309" s="12">
        <v>0</v>
      </c>
      <c r="I309" s="14">
        <f>Table32356789101112132343210111213610[[#This Row],[alaskan_or_native]]/Table32356789101112132343210111213610[[#This Row],[total]]</f>
        <v>0</v>
      </c>
      <c r="J309" s="12">
        <v>3</v>
      </c>
      <c r="K309" s="14">
        <f>Table32356789101112132343210111213610[[#This Row],[asian_american]]/Table32356789101112132343210111213610[[#This Row],[total]]</f>
        <v>4.6875E-2</v>
      </c>
      <c r="L309" s="12">
        <v>1</v>
      </c>
      <c r="M309" s="14">
        <f>Table32356789101112132343210111213610[[#This Row],[african_amercian]]/Table32356789101112132343210111213610[[#This Row],[total]]</f>
        <v>1.5625E-2</v>
      </c>
      <c r="N309" s="12">
        <v>1</v>
      </c>
      <c r="O309" s="14">
        <f>Table32356789101112132343210111213610[[#This Row],[hispanic_american]]/Table32356789101112132343210111213610[[#This Row],[total]]</f>
        <v>1.5625E-2</v>
      </c>
      <c r="P309" s="12">
        <v>0</v>
      </c>
      <c r="Q309" s="14">
        <f>Table32356789101112132343210111213610[[#This Row],[hawaiian_or_islander]]/Table32356789101112132343210111213610[[#This Row],[total]]</f>
        <v>0</v>
      </c>
      <c r="R309" s="12">
        <v>40</v>
      </c>
      <c r="S309" s="14">
        <f>Table32356789101112132343210111213610[[#This Row],[white]]/Table32356789101112132343210111213610[[#This Row],[total]]</f>
        <v>0.625</v>
      </c>
      <c r="T309" s="12">
        <v>1</v>
      </c>
      <c r="U309" s="14">
        <f>Table32356789101112132343210111213610[[#This Row],[muti_racial]]/Table32356789101112132343210111213610[[#This Row],[total]]</f>
        <v>1.5625E-2</v>
      </c>
      <c r="V309" s="12">
        <v>18</v>
      </c>
      <c r="W309" s="14">
        <f>Table32356789101112132343210111213610[[#This Row],[international]]/Table32356789101112132343210111213610[[#This Row],[total]]</f>
        <v>0.28125</v>
      </c>
      <c r="X3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9.375E-2</v>
      </c>
      <c r="Y3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4.6875E-2</v>
      </c>
    </row>
    <row r="310" spans="1:25" ht="20" customHeight="1">
      <c r="A310" s="1">
        <v>482574</v>
      </c>
      <c r="B310" s="1" t="s">
        <v>1377</v>
      </c>
      <c r="C310" s="1">
        <v>64</v>
      </c>
      <c r="D310" s="1">
        <v>56</v>
      </c>
      <c r="E310" s="8">
        <f>Table32356789101112132343210111213610[[#This Row],[men]]/Table32356789101112132343210111213610[[#This Row],[total]]</f>
        <v>0.875</v>
      </c>
      <c r="F310" s="1">
        <v>8</v>
      </c>
      <c r="G310" s="8">
        <f>Table32356789101112132343210111213610[[#This Row],[women]]/Table32356789101112132343210111213610[[#This Row],[total]]</f>
        <v>0.125</v>
      </c>
      <c r="H310" s="1">
        <v>0</v>
      </c>
      <c r="I310" s="8">
        <f>Table32356789101112132343210111213610[[#This Row],[alaskan_or_native]]/Table32356789101112132343210111213610[[#This Row],[total]]</f>
        <v>0</v>
      </c>
      <c r="J310" s="1">
        <v>0</v>
      </c>
      <c r="K310" s="8">
        <f>Table32356789101112132343210111213610[[#This Row],[asian_american]]/Table32356789101112132343210111213610[[#This Row],[total]]</f>
        <v>0</v>
      </c>
      <c r="L310" s="1">
        <v>4</v>
      </c>
      <c r="M310" s="8">
        <f>Table32356789101112132343210111213610[[#This Row],[african_amercian]]/Table32356789101112132343210111213610[[#This Row],[total]]</f>
        <v>6.25E-2</v>
      </c>
      <c r="N310" s="1">
        <v>2</v>
      </c>
      <c r="O310" s="8">
        <f>Table32356789101112132343210111213610[[#This Row],[hispanic_american]]/Table32356789101112132343210111213610[[#This Row],[total]]</f>
        <v>3.125E-2</v>
      </c>
      <c r="P310" s="1">
        <v>0</v>
      </c>
      <c r="Q310" s="8">
        <f>Table32356789101112132343210111213610[[#This Row],[hawaiian_or_islander]]/Table32356789101112132343210111213610[[#This Row],[total]]</f>
        <v>0</v>
      </c>
      <c r="R310" s="1">
        <v>55</v>
      </c>
      <c r="S310" s="8">
        <f>Table32356789101112132343210111213610[[#This Row],[white]]/Table32356789101112132343210111213610[[#This Row],[total]]</f>
        <v>0.859375</v>
      </c>
      <c r="T310" s="1">
        <v>0</v>
      </c>
      <c r="U310" s="8">
        <f>Table32356789101112132343210111213610[[#This Row],[muti_racial]]/Table32356789101112132343210111213610[[#This Row],[total]]</f>
        <v>0</v>
      </c>
      <c r="V310" s="1">
        <v>1</v>
      </c>
      <c r="W310" s="8">
        <f>Table32356789101112132343210111213610[[#This Row],[international]]/Table32356789101112132343210111213610[[#This Row],[total]]</f>
        <v>1.5625E-2</v>
      </c>
      <c r="X3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9.375E-2</v>
      </c>
      <c r="Y3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9.375E-2</v>
      </c>
    </row>
    <row r="311" spans="1:25" ht="20" customHeight="1">
      <c r="A311" s="12">
        <v>110495</v>
      </c>
      <c r="B311" s="12" t="s">
        <v>509</v>
      </c>
      <c r="C311" s="12">
        <v>63</v>
      </c>
      <c r="D311" s="12">
        <v>55</v>
      </c>
      <c r="E311" s="14">
        <f>Table32356789101112132343210111213610[[#This Row],[men]]/Table32356789101112132343210111213610[[#This Row],[total]]</f>
        <v>0.87301587301587302</v>
      </c>
      <c r="F311" s="12">
        <v>8</v>
      </c>
      <c r="G311" s="14">
        <f>Table32356789101112132343210111213610[[#This Row],[women]]/Table32356789101112132343210111213610[[#This Row],[total]]</f>
        <v>0.12698412698412698</v>
      </c>
      <c r="H311" s="12">
        <v>0</v>
      </c>
      <c r="I311" s="14">
        <f>Table32356789101112132343210111213610[[#This Row],[alaskan_or_native]]/Table32356789101112132343210111213610[[#This Row],[total]]</f>
        <v>0</v>
      </c>
      <c r="J311" s="12">
        <v>10</v>
      </c>
      <c r="K311" s="14">
        <f>Table32356789101112132343210111213610[[#This Row],[asian_american]]/Table32356789101112132343210111213610[[#This Row],[total]]</f>
        <v>0.15873015873015872</v>
      </c>
      <c r="L311" s="12">
        <v>1</v>
      </c>
      <c r="M311" s="14">
        <f>Table32356789101112132343210111213610[[#This Row],[african_amercian]]/Table32356789101112132343210111213610[[#This Row],[total]]</f>
        <v>1.5873015873015872E-2</v>
      </c>
      <c r="N311" s="12">
        <v>27</v>
      </c>
      <c r="O311" s="14">
        <f>Table32356789101112132343210111213610[[#This Row],[hispanic_american]]/Table32356789101112132343210111213610[[#This Row],[total]]</f>
        <v>0.42857142857142855</v>
      </c>
      <c r="P311" s="12">
        <v>0</v>
      </c>
      <c r="Q311" s="14">
        <f>Table32356789101112132343210111213610[[#This Row],[hawaiian_or_islander]]/Table32356789101112132343210111213610[[#This Row],[total]]</f>
        <v>0</v>
      </c>
      <c r="R311" s="12">
        <v>15</v>
      </c>
      <c r="S311" s="14">
        <f>Table32356789101112132343210111213610[[#This Row],[white]]/Table32356789101112132343210111213610[[#This Row],[total]]</f>
        <v>0.23809523809523808</v>
      </c>
      <c r="T311" s="12">
        <v>2</v>
      </c>
      <c r="U311" s="14">
        <f>Table32356789101112132343210111213610[[#This Row],[muti_racial]]/Table32356789101112132343210111213610[[#This Row],[total]]</f>
        <v>3.1746031746031744E-2</v>
      </c>
      <c r="V311" s="12">
        <v>3</v>
      </c>
      <c r="W311" s="14">
        <f>Table32356789101112132343210111213610[[#This Row],[international]]/Table32356789101112132343210111213610[[#This Row],[total]]</f>
        <v>4.7619047619047616E-2</v>
      </c>
      <c r="X3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0.63492063492063489</v>
      </c>
      <c r="Y3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0.47619047619047616</v>
      </c>
    </row>
    <row r="312" spans="1:25" ht="20" customHeight="1">
      <c r="A312" s="1">
        <v>127565</v>
      </c>
      <c r="B312" s="1" t="s">
        <v>507</v>
      </c>
      <c r="C312" s="1">
        <v>63</v>
      </c>
      <c r="D312" s="1">
        <v>55</v>
      </c>
      <c r="E312" s="8">
        <f>Table32356789101112132343210111213610[[#This Row],[men]]/Table32356789101112132343210111213610[[#This Row],[total]]</f>
        <v>0.87301587301587302</v>
      </c>
      <c r="F312" s="1">
        <v>8</v>
      </c>
      <c r="G312" s="8">
        <f>Table32356789101112132343210111213610[[#This Row],[women]]/Table32356789101112132343210111213610[[#This Row],[total]]</f>
        <v>0.12698412698412698</v>
      </c>
      <c r="H312" s="1">
        <v>0</v>
      </c>
      <c r="I312" s="8">
        <f>Table32356789101112132343210111213610[[#This Row],[alaskan_or_native]]/Table32356789101112132343210111213610[[#This Row],[total]]</f>
        <v>0</v>
      </c>
      <c r="J312" s="1">
        <v>3</v>
      </c>
      <c r="K312" s="8">
        <f>Table32356789101112132343210111213610[[#This Row],[asian_american]]/Table32356789101112132343210111213610[[#This Row],[total]]</f>
        <v>4.7619047619047616E-2</v>
      </c>
      <c r="L312" s="1">
        <v>5</v>
      </c>
      <c r="M312" s="8">
        <f>Table32356789101112132343210111213610[[#This Row],[african_amercian]]/Table32356789101112132343210111213610[[#This Row],[total]]</f>
        <v>7.9365079365079361E-2</v>
      </c>
      <c r="N312" s="1">
        <v>8</v>
      </c>
      <c r="O312" s="8">
        <f>Table32356789101112132343210111213610[[#This Row],[hispanic_american]]/Table32356789101112132343210111213610[[#This Row],[total]]</f>
        <v>0.12698412698412698</v>
      </c>
      <c r="P312" s="1">
        <v>0</v>
      </c>
      <c r="Q312" s="8">
        <f>Table32356789101112132343210111213610[[#This Row],[hawaiian_or_islander]]/Table32356789101112132343210111213610[[#This Row],[total]]</f>
        <v>0</v>
      </c>
      <c r="R312" s="1">
        <v>42</v>
      </c>
      <c r="S312" s="8">
        <f>Table32356789101112132343210111213610[[#This Row],[white]]/Table32356789101112132343210111213610[[#This Row],[total]]</f>
        <v>0.66666666666666663</v>
      </c>
      <c r="T312" s="1">
        <v>3</v>
      </c>
      <c r="U312" s="8">
        <f>Table32356789101112132343210111213610[[#This Row],[muti_racial]]/Table32356789101112132343210111213610[[#This Row],[total]]</f>
        <v>4.7619047619047616E-2</v>
      </c>
      <c r="V312" s="1">
        <v>1</v>
      </c>
      <c r="W312" s="8">
        <f>Table32356789101112132343210111213610[[#This Row],[international]]/Table32356789101112132343210111213610[[#This Row],[total]]</f>
        <v>1.5873015873015872E-2</v>
      </c>
      <c r="X3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0.30158730158730157</v>
      </c>
      <c r="Y3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0.25396825396825395</v>
      </c>
    </row>
    <row r="313" spans="1:25" ht="20" customHeight="1">
      <c r="A313" s="12">
        <v>151306</v>
      </c>
      <c r="B313" s="12" t="s">
        <v>144</v>
      </c>
      <c r="C313" s="12">
        <v>63</v>
      </c>
      <c r="D313" s="12">
        <v>55</v>
      </c>
      <c r="E313" s="14">
        <f>Table32356789101112132343210111213610[[#This Row],[men]]/Table32356789101112132343210111213610[[#This Row],[total]]</f>
        <v>0.87301587301587302</v>
      </c>
      <c r="F313" s="12">
        <v>8</v>
      </c>
      <c r="G313" s="14">
        <f>Table32356789101112132343210111213610[[#This Row],[women]]/Table32356789101112132343210111213610[[#This Row],[total]]</f>
        <v>0.12698412698412698</v>
      </c>
      <c r="H313" s="12">
        <v>0</v>
      </c>
      <c r="I313" s="14">
        <f>Table32356789101112132343210111213610[[#This Row],[alaskan_or_native]]/Table32356789101112132343210111213610[[#This Row],[total]]</f>
        <v>0</v>
      </c>
      <c r="J313" s="12">
        <v>2</v>
      </c>
      <c r="K313" s="14">
        <f>Table32356789101112132343210111213610[[#This Row],[asian_american]]/Table32356789101112132343210111213610[[#This Row],[total]]</f>
        <v>3.1746031746031744E-2</v>
      </c>
      <c r="L313" s="12">
        <v>0</v>
      </c>
      <c r="M313" s="14">
        <f>Table32356789101112132343210111213610[[#This Row],[african_amercian]]/Table32356789101112132343210111213610[[#This Row],[total]]</f>
        <v>0</v>
      </c>
      <c r="N313" s="12">
        <v>2</v>
      </c>
      <c r="O313" s="14">
        <f>Table32356789101112132343210111213610[[#This Row],[hispanic_american]]/Table32356789101112132343210111213610[[#This Row],[total]]</f>
        <v>3.1746031746031744E-2</v>
      </c>
      <c r="P313" s="12">
        <v>0</v>
      </c>
      <c r="Q313" s="14">
        <f>Table32356789101112132343210111213610[[#This Row],[hawaiian_or_islander]]/Table32356789101112132343210111213610[[#This Row],[total]]</f>
        <v>0</v>
      </c>
      <c r="R313" s="12">
        <v>54</v>
      </c>
      <c r="S313" s="14">
        <f>Table32356789101112132343210111213610[[#This Row],[white]]/Table32356789101112132343210111213610[[#This Row],[total]]</f>
        <v>0.8571428571428571</v>
      </c>
      <c r="T313" s="12">
        <v>1</v>
      </c>
      <c r="U313" s="14">
        <f>Table32356789101112132343210111213610[[#This Row],[muti_racial]]/Table32356789101112132343210111213610[[#This Row],[total]]</f>
        <v>1.5873015873015872E-2</v>
      </c>
      <c r="V313" s="12">
        <v>4</v>
      </c>
      <c r="W313" s="14">
        <f>Table32356789101112132343210111213610[[#This Row],[international]]/Table32356789101112132343210111213610[[#This Row],[total]]</f>
        <v>6.3492063492063489E-2</v>
      </c>
      <c r="X3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7.9365079365079361E-2</v>
      </c>
      <c r="Y3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</row>
    <row r="314" spans="1:25" ht="20" customHeight="1">
      <c r="A314" s="1">
        <v>157951</v>
      </c>
      <c r="B314" s="1" t="s">
        <v>155</v>
      </c>
      <c r="C314" s="1">
        <v>63</v>
      </c>
      <c r="D314" s="1">
        <v>53</v>
      </c>
      <c r="E314" s="8">
        <f>Table32356789101112132343210111213610[[#This Row],[men]]/Table32356789101112132343210111213610[[#This Row],[total]]</f>
        <v>0.84126984126984128</v>
      </c>
      <c r="F314" s="1">
        <v>10</v>
      </c>
      <c r="G314" s="8">
        <f>Table32356789101112132343210111213610[[#This Row],[women]]/Table32356789101112132343210111213610[[#This Row],[total]]</f>
        <v>0.15873015873015872</v>
      </c>
      <c r="H314" s="1">
        <v>0</v>
      </c>
      <c r="I314" s="8">
        <f>Table32356789101112132343210111213610[[#This Row],[alaskan_or_native]]/Table32356789101112132343210111213610[[#This Row],[total]]</f>
        <v>0</v>
      </c>
      <c r="J314" s="1">
        <v>1</v>
      </c>
      <c r="K314" s="8">
        <f>Table32356789101112132343210111213610[[#This Row],[asian_american]]/Table32356789101112132343210111213610[[#This Row],[total]]</f>
        <v>1.5873015873015872E-2</v>
      </c>
      <c r="L314" s="1">
        <v>2</v>
      </c>
      <c r="M314" s="8">
        <f>Table32356789101112132343210111213610[[#This Row],[african_amercian]]/Table32356789101112132343210111213610[[#This Row],[total]]</f>
        <v>3.1746031746031744E-2</v>
      </c>
      <c r="N314" s="1">
        <v>0</v>
      </c>
      <c r="O314" s="8">
        <f>Table32356789101112132343210111213610[[#This Row],[hispanic_american]]/Table32356789101112132343210111213610[[#This Row],[total]]</f>
        <v>0</v>
      </c>
      <c r="P314" s="1">
        <v>0</v>
      </c>
      <c r="Q314" s="8">
        <f>Table32356789101112132343210111213610[[#This Row],[hawaiian_or_islander]]/Table32356789101112132343210111213610[[#This Row],[total]]</f>
        <v>0</v>
      </c>
      <c r="R314" s="1">
        <v>49</v>
      </c>
      <c r="S314" s="8">
        <f>Table32356789101112132343210111213610[[#This Row],[white]]/Table32356789101112132343210111213610[[#This Row],[total]]</f>
        <v>0.77777777777777779</v>
      </c>
      <c r="T314" s="1">
        <v>5</v>
      </c>
      <c r="U314" s="8">
        <f>Table32356789101112132343210111213610[[#This Row],[muti_racial]]/Table32356789101112132343210111213610[[#This Row],[total]]</f>
        <v>7.9365079365079361E-2</v>
      </c>
      <c r="V314" s="1">
        <v>5</v>
      </c>
      <c r="W314" s="8">
        <f>Table32356789101112132343210111213610[[#This Row],[international]]/Table32356789101112132343210111213610[[#This Row],[total]]</f>
        <v>7.9365079365079361E-2</v>
      </c>
      <c r="X3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0.12698412698412698</v>
      </c>
      <c r="Y3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315" spans="1:25" ht="20" customHeight="1">
      <c r="A315" s="12">
        <v>214801</v>
      </c>
      <c r="B315" s="12" t="s">
        <v>1341</v>
      </c>
      <c r="C315" s="12">
        <v>63</v>
      </c>
      <c r="D315" s="12">
        <v>50</v>
      </c>
      <c r="E315" s="14">
        <f>Table32356789101112132343210111213610[[#This Row],[men]]/Table32356789101112132343210111213610[[#This Row],[total]]</f>
        <v>0.79365079365079361</v>
      </c>
      <c r="F315" s="12">
        <v>13</v>
      </c>
      <c r="G315" s="14">
        <f>Table32356789101112132343210111213610[[#This Row],[women]]/Table32356789101112132343210111213610[[#This Row],[total]]</f>
        <v>0.20634920634920634</v>
      </c>
      <c r="H315" s="12">
        <v>0</v>
      </c>
      <c r="I315" s="14">
        <f>Table32356789101112132343210111213610[[#This Row],[alaskan_or_native]]/Table32356789101112132343210111213610[[#This Row],[total]]</f>
        <v>0</v>
      </c>
      <c r="J315" s="12">
        <v>25</v>
      </c>
      <c r="K315" s="14">
        <f>Table32356789101112132343210111213610[[#This Row],[asian_american]]/Table32356789101112132343210111213610[[#This Row],[total]]</f>
        <v>0.3968253968253968</v>
      </c>
      <c r="L315" s="12">
        <v>6</v>
      </c>
      <c r="M315" s="14">
        <f>Table32356789101112132343210111213610[[#This Row],[african_amercian]]/Table32356789101112132343210111213610[[#This Row],[total]]</f>
        <v>9.5238095238095233E-2</v>
      </c>
      <c r="N315" s="12">
        <v>1</v>
      </c>
      <c r="O315" s="14">
        <f>Table32356789101112132343210111213610[[#This Row],[hispanic_american]]/Table32356789101112132343210111213610[[#This Row],[total]]</f>
        <v>1.5873015873015872E-2</v>
      </c>
      <c r="P315" s="12">
        <v>0</v>
      </c>
      <c r="Q315" s="14">
        <f>Table32356789101112132343210111213610[[#This Row],[hawaiian_or_islander]]/Table32356789101112132343210111213610[[#This Row],[total]]</f>
        <v>0</v>
      </c>
      <c r="R315" s="12">
        <v>31</v>
      </c>
      <c r="S315" s="14">
        <f>Table32356789101112132343210111213610[[#This Row],[white]]/Table32356789101112132343210111213610[[#This Row],[total]]</f>
        <v>0.49206349206349204</v>
      </c>
      <c r="T315" s="12">
        <v>0</v>
      </c>
      <c r="U315" s="14">
        <f>Table32356789101112132343210111213610[[#This Row],[muti_racial]]/Table32356789101112132343210111213610[[#This Row],[total]]</f>
        <v>0</v>
      </c>
      <c r="V315" s="12">
        <v>0</v>
      </c>
      <c r="W315" s="14">
        <f>Table32356789101112132343210111213610[[#This Row],[international]]/Table32356789101112132343210111213610[[#This Row],[total]]</f>
        <v>0</v>
      </c>
      <c r="X3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0.50793650793650791</v>
      </c>
      <c r="Y3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316" spans="1:25" ht="20" customHeight="1">
      <c r="A316" s="1">
        <v>228796</v>
      </c>
      <c r="B316" s="1" t="s">
        <v>277</v>
      </c>
      <c r="C316" s="1">
        <v>63</v>
      </c>
      <c r="D316" s="1">
        <v>54</v>
      </c>
      <c r="E316" s="8">
        <f>Table32356789101112132343210111213610[[#This Row],[men]]/Table32356789101112132343210111213610[[#This Row],[total]]</f>
        <v>0.8571428571428571</v>
      </c>
      <c r="F316" s="1">
        <v>9</v>
      </c>
      <c r="G316" s="8">
        <f>Table32356789101112132343210111213610[[#This Row],[women]]/Table32356789101112132343210111213610[[#This Row],[total]]</f>
        <v>0.14285714285714285</v>
      </c>
      <c r="H316" s="1">
        <v>1</v>
      </c>
      <c r="I316" s="8">
        <f>Table32356789101112132343210111213610[[#This Row],[alaskan_or_native]]/Table32356789101112132343210111213610[[#This Row],[total]]</f>
        <v>1.5873015873015872E-2</v>
      </c>
      <c r="J316" s="1">
        <v>1</v>
      </c>
      <c r="K316" s="8">
        <f>Table32356789101112132343210111213610[[#This Row],[asian_american]]/Table32356789101112132343210111213610[[#This Row],[total]]</f>
        <v>1.5873015873015872E-2</v>
      </c>
      <c r="L316" s="1">
        <v>1</v>
      </c>
      <c r="M316" s="8">
        <f>Table32356789101112132343210111213610[[#This Row],[african_amercian]]/Table32356789101112132343210111213610[[#This Row],[total]]</f>
        <v>1.5873015873015872E-2</v>
      </c>
      <c r="N316" s="1">
        <v>53</v>
      </c>
      <c r="O316" s="8">
        <f>Table32356789101112132343210111213610[[#This Row],[hispanic_american]]/Table32356789101112132343210111213610[[#This Row],[total]]</f>
        <v>0.84126984126984128</v>
      </c>
      <c r="P316" s="1">
        <v>0</v>
      </c>
      <c r="Q316" s="8">
        <f>Table32356789101112132343210111213610[[#This Row],[hawaiian_or_islander]]/Table32356789101112132343210111213610[[#This Row],[total]]</f>
        <v>0</v>
      </c>
      <c r="R316" s="1">
        <v>4</v>
      </c>
      <c r="S316" s="8">
        <f>Table32356789101112132343210111213610[[#This Row],[white]]/Table32356789101112132343210111213610[[#This Row],[total]]</f>
        <v>6.3492063492063489E-2</v>
      </c>
      <c r="T316" s="1">
        <v>0</v>
      </c>
      <c r="U316" s="8">
        <f>Table32356789101112132343210111213610[[#This Row],[muti_racial]]/Table32356789101112132343210111213610[[#This Row],[total]]</f>
        <v>0</v>
      </c>
      <c r="V316" s="1">
        <v>3</v>
      </c>
      <c r="W316" s="8">
        <f>Table32356789101112132343210111213610[[#This Row],[international]]/Table32356789101112132343210111213610[[#This Row],[total]]</f>
        <v>4.7619047619047616E-2</v>
      </c>
      <c r="X3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0.88888888888888884</v>
      </c>
      <c r="Y3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0.87301587301587302</v>
      </c>
    </row>
    <row r="317" spans="1:25" ht="20" customHeight="1">
      <c r="A317" s="12">
        <v>150136</v>
      </c>
      <c r="B317" s="12" t="s">
        <v>874</v>
      </c>
      <c r="C317" s="12">
        <v>62</v>
      </c>
      <c r="D317" s="12">
        <v>52</v>
      </c>
      <c r="E317" s="14">
        <f>Table32356789101112132343210111213610[[#This Row],[men]]/Table32356789101112132343210111213610[[#This Row],[total]]</f>
        <v>0.83870967741935487</v>
      </c>
      <c r="F317" s="12">
        <v>10</v>
      </c>
      <c r="G317" s="14">
        <f>Table32356789101112132343210111213610[[#This Row],[women]]/Table32356789101112132343210111213610[[#This Row],[total]]</f>
        <v>0.16129032258064516</v>
      </c>
      <c r="H317" s="12">
        <v>0</v>
      </c>
      <c r="I317" s="14">
        <f>Table32356789101112132343210111213610[[#This Row],[alaskan_or_native]]/Table32356789101112132343210111213610[[#This Row],[total]]</f>
        <v>0</v>
      </c>
      <c r="J317" s="12">
        <v>1</v>
      </c>
      <c r="K317" s="14">
        <f>Table32356789101112132343210111213610[[#This Row],[asian_american]]/Table32356789101112132343210111213610[[#This Row],[total]]</f>
        <v>1.6129032258064516E-2</v>
      </c>
      <c r="L317" s="12">
        <v>2</v>
      </c>
      <c r="M317" s="14">
        <f>Table32356789101112132343210111213610[[#This Row],[african_amercian]]/Table32356789101112132343210111213610[[#This Row],[total]]</f>
        <v>3.2258064516129031E-2</v>
      </c>
      <c r="N317" s="12">
        <v>2</v>
      </c>
      <c r="O317" s="14">
        <f>Table32356789101112132343210111213610[[#This Row],[hispanic_american]]/Table32356789101112132343210111213610[[#This Row],[total]]</f>
        <v>3.2258064516129031E-2</v>
      </c>
      <c r="P317" s="12">
        <v>0</v>
      </c>
      <c r="Q317" s="14">
        <f>Table32356789101112132343210111213610[[#This Row],[hawaiian_or_islander]]/Table32356789101112132343210111213610[[#This Row],[total]]</f>
        <v>0</v>
      </c>
      <c r="R317" s="12">
        <v>43</v>
      </c>
      <c r="S317" s="14">
        <f>Table32356789101112132343210111213610[[#This Row],[white]]/Table32356789101112132343210111213610[[#This Row],[total]]</f>
        <v>0.69354838709677424</v>
      </c>
      <c r="T317" s="12">
        <v>1</v>
      </c>
      <c r="U317" s="14">
        <f>Table32356789101112132343210111213610[[#This Row],[muti_racial]]/Table32356789101112132343210111213610[[#This Row],[total]]</f>
        <v>1.6129032258064516E-2</v>
      </c>
      <c r="V317" s="12">
        <v>10</v>
      </c>
      <c r="W317" s="14">
        <f>Table32356789101112132343210111213610[[#This Row],[international]]/Table32356789101112132343210111213610[[#This Row],[total]]</f>
        <v>0.16129032258064516</v>
      </c>
      <c r="X3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9.6774193548387094E-2</v>
      </c>
      <c r="Y3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8.0645161290322578E-2</v>
      </c>
    </row>
    <row r="318" spans="1:25" ht="20" customHeight="1">
      <c r="A318" s="1">
        <v>162584</v>
      </c>
      <c r="B318" s="1" t="s">
        <v>165</v>
      </c>
      <c r="C318" s="1">
        <v>62</v>
      </c>
      <c r="D318" s="1">
        <v>49</v>
      </c>
      <c r="E318" s="8">
        <f>Table32356789101112132343210111213610[[#This Row],[men]]/Table32356789101112132343210111213610[[#This Row],[total]]</f>
        <v>0.79032258064516125</v>
      </c>
      <c r="F318" s="1">
        <v>13</v>
      </c>
      <c r="G318" s="8">
        <f>Table32356789101112132343210111213610[[#This Row],[women]]/Table32356789101112132343210111213610[[#This Row],[total]]</f>
        <v>0.20967741935483872</v>
      </c>
      <c r="H318" s="1">
        <v>0</v>
      </c>
      <c r="I318" s="8">
        <f>Table32356789101112132343210111213610[[#This Row],[alaskan_or_native]]/Table32356789101112132343210111213610[[#This Row],[total]]</f>
        <v>0</v>
      </c>
      <c r="J318" s="1">
        <v>1</v>
      </c>
      <c r="K318" s="8">
        <f>Table32356789101112132343210111213610[[#This Row],[asian_american]]/Table32356789101112132343210111213610[[#This Row],[total]]</f>
        <v>1.6129032258064516E-2</v>
      </c>
      <c r="L318" s="1">
        <v>20</v>
      </c>
      <c r="M318" s="8">
        <f>Table32356789101112132343210111213610[[#This Row],[african_amercian]]/Table32356789101112132343210111213610[[#This Row],[total]]</f>
        <v>0.32258064516129031</v>
      </c>
      <c r="N318" s="1">
        <v>3</v>
      </c>
      <c r="O318" s="8">
        <f>Table32356789101112132343210111213610[[#This Row],[hispanic_american]]/Table32356789101112132343210111213610[[#This Row],[total]]</f>
        <v>4.8387096774193547E-2</v>
      </c>
      <c r="P318" s="1">
        <v>0</v>
      </c>
      <c r="Q318" s="8">
        <f>Table32356789101112132343210111213610[[#This Row],[hawaiian_or_islander]]/Table32356789101112132343210111213610[[#This Row],[total]]</f>
        <v>0</v>
      </c>
      <c r="R318" s="1">
        <v>32</v>
      </c>
      <c r="S318" s="8">
        <f>Table32356789101112132343210111213610[[#This Row],[white]]/Table32356789101112132343210111213610[[#This Row],[total]]</f>
        <v>0.5161290322580645</v>
      </c>
      <c r="T318" s="1">
        <v>3</v>
      </c>
      <c r="U318" s="8">
        <f>Table32356789101112132343210111213610[[#This Row],[muti_racial]]/Table32356789101112132343210111213610[[#This Row],[total]]</f>
        <v>4.8387096774193547E-2</v>
      </c>
      <c r="V318" s="1">
        <v>3</v>
      </c>
      <c r="W318" s="8">
        <f>Table32356789101112132343210111213610[[#This Row],[international]]/Table32356789101112132343210111213610[[#This Row],[total]]</f>
        <v>4.8387096774193547E-2</v>
      </c>
      <c r="X3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0.43548387096774194</v>
      </c>
      <c r="Y3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0.41935483870967744</v>
      </c>
    </row>
    <row r="319" spans="1:25" ht="20" customHeight="1">
      <c r="A319" s="12">
        <v>164739</v>
      </c>
      <c r="B319" s="12" t="s">
        <v>924</v>
      </c>
      <c r="C319" s="12">
        <v>62</v>
      </c>
      <c r="D319" s="12">
        <v>30</v>
      </c>
      <c r="E319" s="14">
        <f>Table32356789101112132343210111213610[[#This Row],[men]]/Table32356789101112132343210111213610[[#This Row],[total]]</f>
        <v>0.4838709677419355</v>
      </c>
      <c r="F319" s="12">
        <v>32</v>
      </c>
      <c r="G319" s="14">
        <f>Table32356789101112132343210111213610[[#This Row],[women]]/Table32356789101112132343210111213610[[#This Row],[total]]</f>
        <v>0.5161290322580645</v>
      </c>
      <c r="H319" s="12">
        <v>0</v>
      </c>
      <c r="I319" s="14">
        <f>Table32356789101112132343210111213610[[#This Row],[alaskan_or_native]]/Table32356789101112132343210111213610[[#This Row],[total]]</f>
        <v>0</v>
      </c>
      <c r="J319" s="12">
        <v>10</v>
      </c>
      <c r="K319" s="14">
        <f>Table32356789101112132343210111213610[[#This Row],[asian_american]]/Table32356789101112132343210111213610[[#This Row],[total]]</f>
        <v>0.16129032258064516</v>
      </c>
      <c r="L319" s="12">
        <v>2</v>
      </c>
      <c r="M319" s="14">
        <f>Table32356789101112132343210111213610[[#This Row],[african_amercian]]/Table32356789101112132343210111213610[[#This Row],[total]]</f>
        <v>3.2258064516129031E-2</v>
      </c>
      <c r="N319" s="12">
        <v>5</v>
      </c>
      <c r="O319" s="14">
        <f>Table32356789101112132343210111213610[[#This Row],[hispanic_american]]/Table32356789101112132343210111213610[[#This Row],[total]]</f>
        <v>8.0645161290322578E-2</v>
      </c>
      <c r="P319" s="12">
        <v>0</v>
      </c>
      <c r="Q319" s="14">
        <f>Table32356789101112132343210111213610[[#This Row],[hawaiian_or_islander]]/Table32356789101112132343210111213610[[#This Row],[total]]</f>
        <v>0</v>
      </c>
      <c r="R319" s="12">
        <v>29</v>
      </c>
      <c r="S319" s="14">
        <f>Table32356789101112132343210111213610[[#This Row],[white]]/Table32356789101112132343210111213610[[#This Row],[total]]</f>
        <v>0.46774193548387094</v>
      </c>
      <c r="T319" s="12">
        <v>2</v>
      </c>
      <c r="U319" s="14">
        <f>Table32356789101112132343210111213610[[#This Row],[muti_racial]]/Table32356789101112132343210111213610[[#This Row],[total]]</f>
        <v>3.2258064516129031E-2</v>
      </c>
      <c r="V319" s="12">
        <v>12</v>
      </c>
      <c r="W319" s="14">
        <f>Table32356789101112132343210111213610[[#This Row],[international]]/Table32356789101112132343210111213610[[#This Row],[total]]</f>
        <v>0.19354838709677419</v>
      </c>
      <c r="X3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0.30645161290322581</v>
      </c>
      <c r="Y3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0.14516129032258066</v>
      </c>
    </row>
    <row r="320" spans="1:25" ht="20" customHeight="1">
      <c r="A320" s="1">
        <v>220516</v>
      </c>
      <c r="B320" s="1" t="s">
        <v>1107</v>
      </c>
      <c r="C320" s="1">
        <v>62</v>
      </c>
      <c r="D320" s="1">
        <v>52</v>
      </c>
      <c r="E320" s="8">
        <f>Table32356789101112132343210111213610[[#This Row],[men]]/Table32356789101112132343210111213610[[#This Row],[total]]</f>
        <v>0.83870967741935487</v>
      </c>
      <c r="F320" s="1">
        <v>10</v>
      </c>
      <c r="G320" s="8">
        <f>Table32356789101112132343210111213610[[#This Row],[women]]/Table32356789101112132343210111213610[[#This Row],[total]]</f>
        <v>0.16129032258064516</v>
      </c>
      <c r="H320" s="1">
        <v>0</v>
      </c>
      <c r="I320" s="8">
        <f>Table32356789101112132343210111213610[[#This Row],[alaskan_or_native]]/Table32356789101112132343210111213610[[#This Row],[total]]</f>
        <v>0</v>
      </c>
      <c r="J320" s="1">
        <v>3</v>
      </c>
      <c r="K320" s="8">
        <f>Table32356789101112132343210111213610[[#This Row],[asian_american]]/Table32356789101112132343210111213610[[#This Row],[total]]</f>
        <v>4.8387096774193547E-2</v>
      </c>
      <c r="L320" s="1">
        <v>3</v>
      </c>
      <c r="M320" s="8">
        <f>Table32356789101112132343210111213610[[#This Row],[african_amercian]]/Table32356789101112132343210111213610[[#This Row],[total]]</f>
        <v>4.8387096774193547E-2</v>
      </c>
      <c r="N320" s="1">
        <v>1</v>
      </c>
      <c r="O320" s="8">
        <f>Table32356789101112132343210111213610[[#This Row],[hispanic_american]]/Table32356789101112132343210111213610[[#This Row],[total]]</f>
        <v>1.6129032258064516E-2</v>
      </c>
      <c r="P320" s="1">
        <v>0</v>
      </c>
      <c r="Q320" s="8">
        <f>Table32356789101112132343210111213610[[#This Row],[hawaiian_or_islander]]/Table32356789101112132343210111213610[[#This Row],[total]]</f>
        <v>0</v>
      </c>
      <c r="R320" s="1">
        <v>50</v>
      </c>
      <c r="S320" s="8">
        <f>Table32356789101112132343210111213610[[#This Row],[white]]/Table32356789101112132343210111213610[[#This Row],[total]]</f>
        <v>0.80645161290322576</v>
      </c>
      <c r="T320" s="1">
        <v>2</v>
      </c>
      <c r="U320" s="8">
        <f>Table32356789101112132343210111213610[[#This Row],[muti_racial]]/Table32356789101112132343210111213610[[#This Row],[total]]</f>
        <v>3.2258064516129031E-2</v>
      </c>
      <c r="V320" s="1">
        <v>1</v>
      </c>
      <c r="W320" s="8">
        <f>Table32356789101112132343210111213610[[#This Row],[international]]/Table32356789101112132343210111213610[[#This Row],[total]]</f>
        <v>1.6129032258064516E-2</v>
      </c>
      <c r="X3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0.14516129032258066</v>
      </c>
      <c r="Y3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9.6774193548387094E-2</v>
      </c>
    </row>
    <row r="321" spans="1:25" ht="20" customHeight="1">
      <c r="A321" s="12">
        <v>106397</v>
      </c>
      <c r="B321" s="12" t="s">
        <v>83</v>
      </c>
      <c r="C321" s="12">
        <v>61</v>
      </c>
      <c r="D321" s="12">
        <v>53</v>
      </c>
      <c r="E321" s="14">
        <f>Table32356789101112132343210111213610[[#This Row],[men]]/Table32356789101112132343210111213610[[#This Row],[total]]</f>
        <v>0.86885245901639341</v>
      </c>
      <c r="F321" s="12">
        <v>8</v>
      </c>
      <c r="G321" s="14">
        <f>Table32356789101112132343210111213610[[#This Row],[women]]/Table32356789101112132343210111213610[[#This Row],[total]]</f>
        <v>0.13114754098360656</v>
      </c>
      <c r="H321" s="12">
        <v>0</v>
      </c>
      <c r="I321" s="14">
        <f>Table32356789101112132343210111213610[[#This Row],[alaskan_or_native]]/Table32356789101112132343210111213610[[#This Row],[total]]</f>
        <v>0</v>
      </c>
      <c r="J321" s="12">
        <v>3</v>
      </c>
      <c r="K321" s="14">
        <f>Table32356789101112132343210111213610[[#This Row],[asian_american]]/Table32356789101112132343210111213610[[#This Row],[total]]</f>
        <v>4.9180327868852458E-2</v>
      </c>
      <c r="L321" s="12">
        <v>1</v>
      </c>
      <c r="M321" s="14">
        <f>Table32356789101112132343210111213610[[#This Row],[african_amercian]]/Table32356789101112132343210111213610[[#This Row],[total]]</f>
        <v>1.6393442622950821E-2</v>
      </c>
      <c r="N321" s="12">
        <v>3</v>
      </c>
      <c r="O321" s="14">
        <f>Table32356789101112132343210111213610[[#This Row],[hispanic_american]]/Table32356789101112132343210111213610[[#This Row],[total]]</f>
        <v>4.9180327868852458E-2</v>
      </c>
      <c r="P321" s="12">
        <v>0</v>
      </c>
      <c r="Q321" s="14">
        <f>Table32356789101112132343210111213610[[#This Row],[hawaiian_or_islander]]/Table32356789101112132343210111213610[[#This Row],[total]]</f>
        <v>0</v>
      </c>
      <c r="R321" s="12">
        <v>48</v>
      </c>
      <c r="S321" s="14">
        <f>Table32356789101112132343210111213610[[#This Row],[white]]/Table32356789101112132343210111213610[[#This Row],[total]]</f>
        <v>0.78688524590163933</v>
      </c>
      <c r="T321" s="12">
        <v>2</v>
      </c>
      <c r="U321" s="14">
        <f>Table32356789101112132343210111213610[[#This Row],[muti_racial]]/Table32356789101112132343210111213610[[#This Row],[total]]</f>
        <v>3.2786885245901641E-2</v>
      </c>
      <c r="V321" s="12">
        <v>4</v>
      </c>
      <c r="W321" s="14">
        <f>Table32356789101112132343210111213610[[#This Row],[international]]/Table32356789101112132343210111213610[[#This Row],[total]]</f>
        <v>6.5573770491803282E-2</v>
      </c>
      <c r="X3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0.14754098360655737</v>
      </c>
      <c r="Y3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9.8360655737704916E-2</v>
      </c>
    </row>
    <row r="322" spans="1:25" ht="20" customHeight="1">
      <c r="A322" s="1">
        <v>126580</v>
      </c>
      <c r="B322" s="1" t="s">
        <v>398</v>
      </c>
      <c r="C322" s="1">
        <v>61</v>
      </c>
      <c r="D322" s="1">
        <v>49</v>
      </c>
      <c r="E322" s="8">
        <f>Table32356789101112132343210111213610[[#This Row],[men]]/Table32356789101112132343210111213610[[#This Row],[total]]</f>
        <v>0.80327868852459017</v>
      </c>
      <c r="F322" s="1">
        <v>12</v>
      </c>
      <c r="G322" s="8">
        <f>Table32356789101112132343210111213610[[#This Row],[women]]/Table32356789101112132343210111213610[[#This Row],[total]]</f>
        <v>0.19672131147540983</v>
      </c>
      <c r="H322" s="1">
        <v>0</v>
      </c>
      <c r="I322" s="8">
        <f>Table32356789101112132343210111213610[[#This Row],[alaskan_or_native]]/Table32356789101112132343210111213610[[#This Row],[total]]</f>
        <v>0</v>
      </c>
      <c r="J322" s="1">
        <v>3</v>
      </c>
      <c r="K322" s="8">
        <f>Table32356789101112132343210111213610[[#This Row],[asian_american]]/Table32356789101112132343210111213610[[#This Row],[total]]</f>
        <v>4.9180327868852458E-2</v>
      </c>
      <c r="L322" s="1">
        <v>0</v>
      </c>
      <c r="M322" s="8">
        <f>Table32356789101112132343210111213610[[#This Row],[african_amercian]]/Table32356789101112132343210111213610[[#This Row],[total]]</f>
        <v>0</v>
      </c>
      <c r="N322" s="1">
        <v>8</v>
      </c>
      <c r="O322" s="8">
        <f>Table32356789101112132343210111213610[[#This Row],[hispanic_american]]/Table32356789101112132343210111213610[[#This Row],[total]]</f>
        <v>0.13114754098360656</v>
      </c>
      <c r="P322" s="1">
        <v>0</v>
      </c>
      <c r="Q322" s="8">
        <f>Table32356789101112132343210111213610[[#This Row],[hawaiian_or_islander]]/Table32356789101112132343210111213610[[#This Row],[total]]</f>
        <v>0</v>
      </c>
      <c r="R322" s="1">
        <v>45</v>
      </c>
      <c r="S322" s="8">
        <f>Table32356789101112132343210111213610[[#This Row],[white]]/Table32356789101112132343210111213610[[#This Row],[total]]</f>
        <v>0.73770491803278693</v>
      </c>
      <c r="T322" s="1">
        <v>4</v>
      </c>
      <c r="U322" s="8">
        <f>Table32356789101112132343210111213610[[#This Row],[muti_racial]]/Table32356789101112132343210111213610[[#This Row],[total]]</f>
        <v>6.5573770491803282E-2</v>
      </c>
      <c r="V322" s="1">
        <v>0</v>
      </c>
      <c r="W322" s="8">
        <f>Table32356789101112132343210111213610[[#This Row],[international]]/Table32356789101112132343210111213610[[#This Row],[total]]</f>
        <v>0</v>
      </c>
      <c r="X3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0.24590163934426229</v>
      </c>
      <c r="Y3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0.19672131147540983</v>
      </c>
    </row>
    <row r="323" spans="1:25" ht="20" customHeight="1">
      <c r="A323" s="12">
        <v>178402</v>
      </c>
      <c r="B323" s="12" t="s">
        <v>383</v>
      </c>
      <c r="C323" s="12">
        <v>61</v>
      </c>
      <c r="D323" s="12">
        <v>53</v>
      </c>
      <c r="E323" s="14">
        <f>Table32356789101112132343210111213610[[#This Row],[men]]/Table32356789101112132343210111213610[[#This Row],[total]]</f>
        <v>0.86885245901639341</v>
      </c>
      <c r="F323" s="12">
        <v>8</v>
      </c>
      <c r="G323" s="14">
        <f>Table32356789101112132343210111213610[[#This Row],[women]]/Table32356789101112132343210111213610[[#This Row],[total]]</f>
        <v>0.13114754098360656</v>
      </c>
      <c r="H323" s="12">
        <v>0</v>
      </c>
      <c r="I323" s="14">
        <f>Table32356789101112132343210111213610[[#This Row],[alaskan_or_native]]/Table32356789101112132343210111213610[[#This Row],[total]]</f>
        <v>0</v>
      </c>
      <c r="J323" s="12">
        <v>6</v>
      </c>
      <c r="K323" s="14">
        <f>Table32356789101112132343210111213610[[#This Row],[asian_american]]/Table32356789101112132343210111213610[[#This Row],[total]]</f>
        <v>9.8360655737704916E-2</v>
      </c>
      <c r="L323" s="12">
        <v>4</v>
      </c>
      <c r="M323" s="14">
        <f>Table32356789101112132343210111213610[[#This Row],[african_amercian]]/Table32356789101112132343210111213610[[#This Row],[total]]</f>
        <v>6.5573770491803282E-2</v>
      </c>
      <c r="N323" s="12">
        <v>4</v>
      </c>
      <c r="O323" s="14">
        <f>Table32356789101112132343210111213610[[#This Row],[hispanic_american]]/Table32356789101112132343210111213610[[#This Row],[total]]</f>
        <v>6.5573770491803282E-2</v>
      </c>
      <c r="P323" s="12">
        <v>0</v>
      </c>
      <c r="Q323" s="14">
        <f>Table32356789101112132343210111213610[[#This Row],[hawaiian_or_islander]]/Table32356789101112132343210111213610[[#This Row],[total]]</f>
        <v>0</v>
      </c>
      <c r="R323" s="12">
        <v>38</v>
      </c>
      <c r="S323" s="14">
        <f>Table32356789101112132343210111213610[[#This Row],[white]]/Table32356789101112132343210111213610[[#This Row],[total]]</f>
        <v>0.62295081967213117</v>
      </c>
      <c r="T323" s="12">
        <v>1</v>
      </c>
      <c r="U323" s="14">
        <f>Table32356789101112132343210111213610[[#This Row],[muti_racial]]/Table32356789101112132343210111213610[[#This Row],[total]]</f>
        <v>1.6393442622950821E-2</v>
      </c>
      <c r="V323" s="12">
        <v>2</v>
      </c>
      <c r="W323" s="14">
        <f>Table32356789101112132343210111213610[[#This Row],[international]]/Table32356789101112132343210111213610[[#This Row],[total]]</f>
        <v>3.2786885245901641E-2</v>
      </c>
      <c r="X3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0.24590163934426229</v>
      </c>
      <c r="Y3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0.14754098360655737</v>
      </c>
    </row>
    <row r="324" spans="1:25" ht="20" customHeight="1">
      <c r="A324" s="1">
        <v>197869</v>
      </c>
      <c r="B324" s="1" t="s">
        <v>511</v>
      </c>
      <c r="C324" s="1">
        <v>61</v>
      </c>
      <c r="D324" s="1">
        <v>56</v>
      </c>
      <c r="E324" s="8">
        <f>Table32356789101112132343210111213610[[#This Row],[men]]/Table32356789101112132343210111213610[[#This Row],[total]]</f>
        <v>0.91803278688524592</v>
      </c>
      <c r="F324" s="1">
        <v>5</v>
      </c>
      <c r="G324" s="8">
        <f>Table32356789101112132343210111213610[[#This Row],[women]]/Table32356789101112132343210111213610[[#This Row],[total]]</f>
        <v>8.1967213114754092E-2</v>
      </c>
      <c r="H324" s="1">
        <v>0</v>
      </c>
      <c r="I324" s="8">
        <f>Table32356789101112132343210111213610[[#This Row],[alaskan_or_native]]/Table32356789101112132343210111213610[[#This Row],[total]]</f>
        <v>0</v>
      </c>
      <c r="J324" s="1">
        <v>2</v>
      </c>
      <c r="K324" s="8">
        <f>Table32356789101112132343210111213610[[#This Row],[asian_american]]/Table32356789101112132343210111213610[[#This Row],[total]]</f>
        <v>3.2786885245901641E-2</v>
      </c>
      <c r="L324" s="1">
        <v>3</v>
      </c>
      <c r="M324" s="8">
        <f>Table32356789101112132343210111213610[[#This Row],[african_amercian]]/Table32356789101112132343210111213610[[#This Row],[total]]</f>
        <v>4.9180327868852458E-2</v>
      </c>
      <c r="N324" s="1">
        <v>1</v>
      </c>
      <c r="O324" s="8">
        <f>Table32356789101112132343210111213610[[#This Row],[hispanic_american]]/Table32356789101112132343210111213610[[#This Row],[total]]</f>
        <v>1.6393442622950821E-2</v>
      </c>
      <c r="P324" s="1">
        <v>0</v>
      </c>
      <c r="Q324" s="8">
        <f>Table32356789101112132343210111213610[[#This Row],[hawaiian_or_islander]]/Table32356789101112132343210111213610[[#This Row],[total]]</f>
        <v>0</v>
      </c>
      <c r="R324" s="1">
        <v>54</v>
      </c>
      <c r="S324" s="8">
        <f>Table32356789101112132343210111213610[[#This Row],[white]]/Table32356789101112132343210111213610[[#This Row],[total]]</f>
        <v>0.88524590163934425</v>
      </c>
      <c r="T324" s="1">
        <v>0</v>
      </c>
      <c r="U324" s="8">
        <f>Table32356789101112132343210111213610[[#This Row],[muti_racial]]/Table32356789101112132343210111213610[[#This Row],[total]]</f>
        <v>0</v>
      </c>
      <c r="V324" s="1">
        <v>0</v>
      </c>
      <c r="W324" s="8">
        <f>Table32356789101112132343210111213610[[#This Row],[international]]/Table32356789101112132343210111213610[[#This Row],[total]]</f>
        <v>0</v>
      </c>
      <c r="X3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9.8360655737704916E-2</v>
      </c>
      <c r="Y3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6.5573770491803282E-2</v>
      </c>
    </row>
    <row r="325" spans="1:25" ht="20" customHeight="1">
      <c r="A325" s="12">
        <v>139861</v>
      </c>
      <c r="B325" s="12" t="s">
        <v>565</v>
      </c>
      <c r="C325" s="12">
        <v>60</v>
      </c>
      <c r="D325" s="12">
        <v>53</v>
      </c>
      <c r="E325" s="14">
        <f>Table32356789101112132343210111213610[[#This Row],[men]]/Table32356789101112132343210111213610[[#This Row],[total]]</f>
        <v>0.8833333333333333</v>
      </c>
      <c r="F325" s="12">
        <v>7</v>
      </c>
      <c r="G325" s="14">
        <f>Table32356789101112132343210111213610[[#This Row],[women]]/Table32356789101112132343210111213610[[#This Row],[total]]</f>
        <v>0.11666666666666667</v>
      </c>
      <c r="H325" s="12">
        <v>1</v>
      </c>
      <c r="I325" s="14">
        <f>Table32356789101112132343210111213610[[#This Row],[alaskan_or_native]]/Table32356789101112132343210111213610[[#This Row],[total]]</f>
        <v>1.6666666666666666E-2</v>
      </c>
      <c r="J325" s="12">
        <v>1</v>
      </c>
      <c r="K325" s="14">
        <f>Table32356789101112132343210111213610[[#This Row],[asian_american]]/Table32356789101112132343210111213610[[#This Row],[total]]</f>
        <v>1.6666666666666666E-2</v>
      </c>
      <c r="L325" s="12">
        <v>3</v>
      </c>
      <c r="M325" s="14">
        <f>Table32356789101112132343210111213610[[#This Row],[african_amercian]]/Table32356789101112132343210111213610[[#This Row],[total]]</f>
        <v>0.05</v>
      </c>
      <c r="N325" s="12">
        <v>3</v>
      </c>
      <c r="O325" s="14">
        <f>Table32356789101112132343210111213610[[#This Row],[hispanic_american]]/Table32356789101112132343210111213610[[#This Row],[total]]</f>
        <v>0.05</v>
      </c>
      <c r="P325" s="12">
        <v>0</v>
      </c>
      <c r="Q325" s="14">
        <f>Table32356789101112132343210111213610[[#This Row],[hawaiian_or_islander]]/Table32356789101112132343210111213610[[#This Row],[total]]</f>
        <v>0</v>
      </c>
      <c r="R325" s="12">
        <v>50</v>
      </c>
      <c r="S325" s="14">
        <f>Table32356789101112132343210111213610[[#This Row],[white]]/Table32356789101112132343210111213610[[#This Row],[total]]</f>
        <v>0.83333333333333337</v>
      </c>
      <c r="T325" s="12">
        <v>2</v>
      </c>
      <c r="U325" s="14">
        <f>Table32356789101112132343210111213610[[#This Row],[muti_racial]]/Table32356789101112132343210111213610[[#This Row],[total]]</f>
        <v>3.3333333333333333E-2</v>
      </c>
      <c r="V325" s="12">
        <v>0</v>
      </c>
      <c r="W325" s="14">
        <f>Table32356789101112132343210111213610[[#This Row],[international]]/Table32356789101112132343210111213610[[#This Row],[total]]</f>
        <v>0</v>
      </c>
      <c r="X3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3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</v>
      </c>
    </row>
    <row r="326" spans="1:25" ht="20" customHeight="1">
      <c r="A326" s="1">
        <v>180461</v>
      </c>
      <c r="B326" s="1" t="s">
        <v>327</v>
      </c>
      <c r="C326" s="1">
        <v>60</v>
      </c>
      <c r="D326" s="1">
        <v>52</v>
      </c>
      <c r="E326" s="8">
        <f>Table32356789101112132343210111213610[[#This Row],[men]]/Table32356789101112132343210111213610[[#This Row],[total]]</f>
        <v>0.8666666666666667</v>
      </c>
      <c r="F326" s="1">
        <v>8</v>
      </c>
      <c r="G326" s="8">
        <f>Table32356789101112132343210111213610[[#This Row],[women]]/Table32356789101112132343210111213610[[#This Row],[total]]</f>
        <v>0.13333333333333333</v>
      </c>
      <c r="H326" s="1">
        <v>1</v>
      </c>
      <c r="I326" s="8">
        <f>Table32356789101112132343210111213610[[#This Row],[alaskan_or_native]]/Table32356789101112132343210111213610[[#This Row],[total]]</f>
        <v>1.6666666666666666E-2</v>
      </c>
      <c r="J326" s="1">
        <v>0</v>
      </c>
      <c r="K326" s="8">
        <f>Table32356789101112132343210111213610[[#This Row],[asian_american]]/Table32356789101112132343210111213610[[#This Row],[total]]</f>
        <v>0</v>
      </c>
      <c r="L326" s="1">
        <v>0</v>
      </c>
      <c r="M326" s="8">
        <f>Table32356789101112132343210111213610[[#This Row],[african_amercian]]/Table32356789101112132343210111213610[[#This Row],[total]]</f>
        <v>0</v>
      </c>
      <c r="N326" s="1">
        <v>2</v>
      </c>
      <c r="O326" s="8">
        <f>Table32356789101112132343210111213610[[#This Row],[hispanic_american]]/Table32356789101112132343210111213610[[#This Row],[total]]</f>
        <v>3.3333333333333333E-2</v>
      </c>
      <c r="P326" s="1">
        <v>0</v>
      </c>
      <c r="Q326" s="8">
        <f>Table32356789101112132343210111213610[[#This Row],[hawaiian_or_islander]]/Table32356789101112132343210111213610[[#This Row],[total]]</f>
        <v>0</v>
      </c>
      <c r="R326" s="1">
        <v>52</v>
      </c>
      <c r="S326" s="8">
        <f>Table32356789101112132343210111213610[[#This Row],[white]]/Table32356789101112132343210111213610[[#This Row],[total]]</f>
        <v>0.8666666666666667</v>
      </c>
      <c r="T326" s="1">
        <v>2</v>
      </c>
      <c r="U326" s="8">
        <f>Table32356789101112132343210111213610[[#This Row],[muti_racial]]/Table32356789101112132343210111213610[[#This Row],[total]]</f>
        <v>3.3333333333333333E-2</v>
      </c>
      <c r="V326" s="1">
        <v>1</v>
      </c>
      <c r="W326" s="8">
        <f>Table32356789101112132343210111213610[[#This Row],[international]]/Table32356789101112132343210111213610[[#This Row],[total]]</f>
        <v>1.6666666666666666E-2</v>
      </c>
      <c r="X3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3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327" spans="1:25" ht="20" customHeight="1">
      <c r="A327" s="12">
        <v>420042</v>
      </c>
      <c r="B327" s="12" t="s">
        <v>1169</v>
      </c>
      <c r="C327" s="12">
        <v>59</v>
      </c>
      <c r="D327" s="12">
        <v>54</v>
      </c>
      <c r="E327" s="14">
        <f>Table32356789101112132343210111213610[[#This Row],[men]]/Table32356789101112132343210111213610[[#This Row],[total]]</f>
        <v>0.9152542372881356</v>
      </c>
      <c r="F327" s="12">
        <v>5</v>
      </c>
      <c r="G327" s="14">
        <f>Table32356789101112132343210111213610[[#This Row],[women]]/Table32356789101112132343210111213610[[#This Row],[total]]</f>
        <v>8.4745762711864403E-2</v>
      </c>
      <c r="H327" s="12">
        <v>0</v>
      </c>
      <c r="I327" s="14">
        <f>Table32356789101112132343210111213610[[#This Row],[alaskan_or_native]]/Table32356789101112132343210111213610[[#This Row],[total]]</f>
        <v>0</v>
      </c>
      <c r="J327" s="12">
        <v>9</v>
      </c>
      <c r="K327" s="14">
        <f>Table32356789101112132343210111213610[[#This Row],[asian_american]]/Table32356789101112132343210111213610[[#This Row],[total]]</f>
        <v>0.15254237288135594</v>
      </c>
      <c r="L327" s="12">
        <v>10</v>
      </c>
      <c r="M327" s="14">
        <f>Table32356789101112132343210111213610[[#This Row],[african_amercian]]/Table32356789101112132343210111213610[[#This Row],[total]]</f>
        <v>0.16949152542372881</v>
      </c>
      <c r="N327" s="12">
        <v>7</v>
      </c>
      <c r="O327" s="14">
        <f>Table32356789101112132343210111213610[[#This Row],[hispanic_american]]/Table32356789101112132343210111213610[[#This Row],[total]]</f>
        <v>0.11864406779661017</v>
      </c>
      <c r="P327" s="12">
        <v>4</v>
      </c>
      <c r="Q327" s="14">
        <f>Table32356789101112132343210111213610[[#This Row],[hawaiian_or_islander]]/Table32356789101112132343210111213610[[#This Row],[total]]</f>
        <v>6.7796610169491525E-2</v>
      </c>
      <c r="R327" s="12">
        <v>7</v>
      </c>
      <c r="S327" s="14">
        <f>Table32356789101112132343210111213610[[#This Row],[white]]/Table32356789101112132343210111213610[[#This Row],[total]]</f>
        <v>0.11864406779661017</v>
      </c>
      <c r="T327" s="12">
        <v>5</v>
      </c>
      <c r="U327" s="14">
        <f>Table32356789101112132343210111213610[[#This Row],[muti_racial]]/Table32356789101112132343210111213610[[#This Row],[total]]</f>
        <v>8.4745762711864403E-2</v>
      </c>
      <c r="V327" s="12">
        <v>2</v>
      </c>
      <c r="W327" s="14">
        <f>Table32356789101112132343210111213610[[#This Row],[international]]/Table32356789101112132343210111213610[[#This Row],[total]]</f>
        <v>3.3898305084745763E-2</v>
      </c>
      <c r="X3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0.59322033898305082</v>
      </c>
      <c r="Y3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0.44067796610169491</v>
      </c>
    </row>
    <row r="328" spans="1:25" ht="20" customHeight="1">
      <c r="A328" s="1">
        <v>127060</v>
      </c>
      <c r="B328" s="1" t="s">
        <v>400</v>
      </c>
      <c r="C328" s="1">
        <v>58</v>
      </c>
      <c r="D328" s="1">
        <v>46</v>
      </c>
      <c r="E328" s="8">
        <f>Table32356789101112132343210111213610[[#This Row],[men]]/Table32356789101112132343210111213610[[#This Row],[total]]</f>
        <v>0.7931034482758621</v>
      </c>
      <c r="F328" s="1">
        <v>12</v>
      </c>
      <c r="G328" s="8">
        <f>Table32356789101112132343210111213610[[#This Row],[women]]/Table32356789101112132343210111213610[[#This Row],[total]]</f>
        <v>0.20689655172413793</v>
      </c>
      <c r="H328" s="1">
        <v>0</v>
      </c>
      <c r="I328" s="8">
        <f>Table32356789101112132343210111213610[[#This Row],[alaskan_or_native]]/Table32356789101112132343210111213610[[#This Row],[total]]</f>
        <v>0</v>
      </c>
      <c r="J328" s="1">
        <v>3</v>
      </c>
      <c r="K328" s="8">
        <f>Table32356789101112132343210111213610[[#This Row],[asian_american]]/Table32356789101112132343210111213610[[#This Row],[total]]</f>
        <v>5.1724137931034482E-2</v>
      </c>
      <c r="L328" s="1">
        <v>1</v>
      </c>
      <c r="M328" s="8">
        <f>Table32356789101112132343210111213610[[#This Row],[african_amercian]]/Table32356789101112132343210111213610[[#This Row],[total]]</f>
        <v>1.7241379310344827E-2</v>
      </c>
      <c r="N328" s="1">
        <v>7</v>
      </c>
      <c r="O328" s="8">
        <f>Table32356789101112132343210111213610[[#This Row],[hispanic_american]]/Table32356789101112132343210111213610[[#This Row],[total]]</f>
        <v>0.1206896551724138</v>
      </c>
      <c r="P328" s="1">
        <v>0</v>
      </c>
      <c r="Q328" s="8">
        <f>Table32356789101112132343210111213610[[#This Row],[hawaiian_or_islander]]/Table32356789101112132343210111213610[[#This Row],[total]]</f>
        <v>0</v>
      </c>
      <c r="R328" s="1">
        <v>36</v>
      </c>
      <c r="S328" s="8">
        <f>Table32356789101112132343210111213610[[#This Row],[white]]/Table32356789101112132343210111213610[[#This Row],[total]]</f>
        <v>0.62068965517241381</v>
      </c>
      <c r="T328" s="1">
        <v>5</v>
      </c>
      <c r="U328" s="8">
        <f>Table32356789101112132343210111213610[[#This Row],[muti_racial]]/Table32356789101112132343210111213610[[#This Row],[total]]</f>
        <v>8.6206896551724144E-2</v>
      </c>
      <c r="V328" s="1">
        <v>5</v>
      </c>
      <c r="W328" s="8">
        <f>Table32356789101112132343210111213610[[#This Row],[international]]/Table32356789101112132343210111213610[[#This Row],[total]]</f>
        <v>8.6206896551724144E-2</v>
      </c>
      <c r="X3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0.27586206896551724</v>
      </c>
      <c r="Y3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0.22413793103448276</v>
      </c>
    </row>
    <row r="329" spans="1:25" ht="20" customHeight="1">
      <c r="A329" s="12">
        <v>164155</v>
      </c>
      <c r="B329" s="12" t="s">
        <v>356</v>
      </c>
      <c r="C329" s="12">
        <v>58</v>
      </c>
      <c r="D329" s="12">
        <v>49</v>
      </c>
      <c r="E329" s="14">
        <f>Table32356789101112132343210111213610[[#This Row],[men]]/Table32356789101112132343210111213610[[#This Row],[total]]</f>
        <v>0.84482758620689657</v>
      </c>
      <c r="F329" s="12">
        <v>9</v>
      </c>
      <c r="G329" s="14">
        <f>Table32356789101112132343210111213610[[#This Row],[women]]/Table32356789101112132343210111213610[[#This Row],[total]]</f>
        <v>0.15517241379310345</v>
      </c>
      <c r="H329" s="12">
        <v>0</v>
      </c>
      <c r="I329" s="14">
        <f>Table32356789101112132343210111213610[[#This Row],[alaskan_or_native]]/Table32356789101112132343210111213610[[#This Row],[total]]</f>
        <v>0</v>
      </c>
      <c r="J329" s="12">
        <v>8</v>
      </c>
      <c r="K329" s="14">
        <f>Table32356789101112132343210111213610[[#This Row],[asian_american]]/Table32356789101112132343210111213610[[#This Row],[total]]</f>
        <v>0.13793103448275862</v>
      </c>
      <c r="L329" s="12">
        <v>3</v>
      </c>
      <c r="M329" s="14">
        <f>Table32356789101112132343210111213610[[#This Row],[african_amercian]]/Table32356789101112132343210111213610[[#This Row],[total]]</f>
        <v>5.1724137931034482E-2</v>
      </c>
      <c r="N329" s="12">
        <v>10</v>
      </c>
      <c r="O329" s="14">
        <f>Table32356789101112132343210111213610[[#This Row],[hispanic_american]]/Table32356789101112132343210111213610[[#This Row],[total]]</f>
        <v>0.17241379310344829</v>
      </c>
      <c r="P329" s="12">
        <v>0</v>
      </c>
      <c r="Q329" s="14">
        <f>Table32356789101112132343210111213610[[#This Row],[hawaiian_or_islander]]/Table32356789101112132343210111213610[[#This Row],[total]]</f>
        <v>0</v>
      </c>
      <c r="R329" s="12">
        <v>31</v>
      </c>
      <c r="S329" s="14">
        <f>Table32356789101112132343210111213610[[#This Row],[white]]/Table32356789101112132343210111213610[[#This Row],[total]]</f>
        <v>0.53448275862068961</v>
      </c>
      <c r="T329" s="12">
        <v>3</v>
      </c>
      <c r="U329" s="14">
        <f>Table32356789101112132343210111213610[[#This Row],[muti_racial]]/Table32356789101112132343210111213610[[#This Row],[total]]</f>
        <v>5.1724137931034482E-2</v>
      </c>
      <c r="V329" s="12">
        <v>1</v>
      </c>
      <c r="W329" s="14">
        <f>Table32356789101112132343210111213610[[#This Row],[international]]/Table32356789101112132343210111213610[[#This Row],[total]]</f>
        <v>1.7241379310344827E-2</v>
      </c>
      <c r="X3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0.41379310344827586</v>
      </c>
      <c r="Y3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0.27586206896551724</v>
      </c>
    </row>
    <row r="330" spans="1:25" ht="20" customHeight="1">
      <c r="A330" s="1">
        <v>164173</v>
      </c>
      <c r="B330" s="1" t="s">
        <v>1324</v>
      </c>
      <c r="C330" s="1">
        <v>58</v>
      </c>
      <c r="D330" s="1">
        <v>43</v>
      </c>
      <c r="E330" s="8">
        <f>Table32356789101112132343210111213610[[#This Row],[men]]/Table32356789101112132343210111213610[[#This Row],[total]]</f>
        <v>0.74137931034482762</v>
      </c>
      <c r="F330" s="1">
        <v>15</v>
      </c>
      <c r="G330" s="8">
        <f>Table32356789101112132343210111213610[[#This Row],[women]]/Table32356789101112132343210111213610[[#This Row],[total]]</f>
        <v>0.25862068965517243</v>
      </c>
      <c r="H330" s="1">
        <v>0</v>
      </c>
      <c r="I330" s="8">
        <f>Table32356789101112132343210111213610[[#This Row],[alaskan_or_native]]/Table32356789101112132343210111213610[[#This Row],[total]]</f>
        <v>0</v>
      </c>
      <c r="J330" s="1">
        <v>2</v>
      </c>
      <c r="K330" s="8">
        <f>Table32356789101112132343210111213610[[#This Row],[asian_american]]/Table32356789101112132343210111213610[[#This Row],[total]]</f>
        <v>3.4482758620689655E-2</v>
      </c>
      <c r="L330" s="1">
        <v>17</v>
      </c>
      <c r="M330" s="8">
        <f>Table32356789101112132343210111213610[[#This Row],[african_amercian]]/Table32356789101112132343210111213610[[#This Row],[total]]</f>
        <v>0.29310344827586204</v>
      </c>
      <c r="N330" s="1">
        <v>2</v>
      </c>
      <c r="O330" s="8">
        <f>Table32356789101112132343210111213610[[#This Row],[hispanic_american]]/Table32356789101112132343210111213610[[#This Row],[total]]</f>
        <v>3.4482758620689655E-2</v>
      </c>
      <c r="P330" s="1">
        <v>0</v>
      </c>
      <c r="Q330" s="8">
        <f>Table32356789101112132343210111213610[[#This Row],[hawaiian_or_islander]]/Table32356789101112132343210111213610[[#This Row],[total]]</f>
        <v>0</v>
      </c>
      <c r="R330" s="1">
        <v>35</v>
      </c>
      <c r="S330" s="8">
        <f>Table32356789101112132343210111213610[[#This Row],[white]]/Table32356789101112132343210111213610[[#This Row],[total]]</f>
        <v>0.60344827586206895</v>
      </c>
      <c r="T330" s="1">
        <v>0</v>
      </c>
      <c r="U330" s="8">
        <f>Table32356789101112132343210111213610[[#This Row],[muti_racial]]/Table32356789101112132343210111213610[[#This Row],[total]]</f>
        <v>0</v>
      </c>
      <c r="V330" s="1">
        <v>0</v>
      </c>
      <c r="W330" s="8">
        <f>Table32356789101112132343210111213610[[#This Row],[international]]/Table32356789101112132343210111213610[[#This Row],[total]]</f>
        <v>0</v>
      </c>
      <c r="X3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0.36206896551724138</v>
      </c>
      <c r="Y3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0.32758620689655171</v>
      </c>
    </row>
    <row r="331" spans="1:25" ht="20" customHeight="1">
      <c r="A331" s="12">
        <v>173920</v>
      </c>
      <c r="B331" s="12" t="s">
        <v>184</v>
      </c>
      <c r="C331" s="12">
        <v>58</v>
      </c>
      <c r="D331" s="12">
        <v>48</v>
      </c>
      <c r="E331" s="14">
        <f>Table32356789101112132343210111213610[[#This Row],[men]]/Table32356789101112132343210111213610[[#This Row],[total]]</f>
        <v>0.82758620689655171</v>
      </c>
      <c r="F331" s="12">
        <v>10</v>
      </c>
      <c r="G331" s="14">
        <f>Table32356789101112132343210111213610[[#This Row],[women]]/Table32356789101112132343210111213610[[#This Row],[total]]</f>
        <v>0.17241379310344829</v>
      </c>
      <c r="H331" s="12">
        <v>0</v>
      </c>
      <c r="I331" s="14">
        <f>Table32356789101112132343210111213610[[#This Row],[alaskan_or_native]]/Table32356789101112132343210111213610[[#This Row],[total]]</f>
        <v>0</v>
      </c>
      <c r="J331" s="12">
        <v>3</v>
      </c>
      <c r="K331" s="14">
        <f>Table32356789101112132343210111213610[[#This Row],[asian_american]]/Table32356789101112132343210111213610[[#This Row],[total]]</f>
        <v>5.1724137931034482E-2</v>
      </c>
      <c r="L331" s="12">
        <v>6</v>
      </c>
      <c r="M331" s="14">
        <f>Table32356789101112132343210111213610[[#This Row],[african_amercian]]/Table32356789101112132343210111213610[[#This Row],[total]]</f>
        <v>0.10344827586206896</v>
      </c>
      <c r="N331" s="12">
        <v>1</v>
      </c>
      <c r="O331" s="14">
        <f>Table32356789101112132343210111213610[[#This Row],[hispanic_american]]/Table32356789101112132343210111213610[[#This Row],[total]]</f>
        <v>1.7241379310344827E-2</v>
      </c>
      <c r="P331" s="12">
        <v>0</v>
      </c>
      <c r="Q331" s="14">
        <f>Table32356789101112132343210111213610[[#This Row],[hawaiian_or_islander]]/Table32356789101112132343210111213610[[#This Row],[total]]</f>
        <v>0</v>
      </c>
      <c r="R331" s="12">
        <v>28</v>
      </c>
      <c r="S331" s="14">
        <f>Table32356789101112132343210111213610[[#This Row],[white]]/Table32356789101112132343210111213610[[#This Row],[total]]</f>
        <v>0.48275862068965519</v>
      </c>
      <c r="T331" s="12">
        <v>0</v>
      </c>
      <c r="U331" s="14">
        <f>Table32356789101112132343210111213610[[#This Row],[muti_racial]]/Table32356789101112132343210111213610[[#This Row],[total]]</f>
        <v>0</v>
      </c>
      <c r="V331" s="12">
        <v>20</v>
      </c>
      <c r="W331" s="14">
        <f>Table32356789101112132343210111213610[[#This Row],[international]]/Table32356789101112132343210111213610[[#This Row],[total]]</f>
        <v>0.34482758620689657</v>
      </c>
      <c r="X3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0.17241379310344829</v>
      </c>
      <c r="Y3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0.1206896551724138</v>
      </c>
    </row>
    <row r="332" spans="1:25" ht="20" customHeight="1">
      <c r="A332" s="1">
        <v>199102</v>
      </c>
      <c r="B332" s="1" t="s">
        <v>208</v>
      </c>
      <c r="C332" s="1">
        <v>58</v>
      </c>
      <c r="D332" s="1">
        <v>44</v>
      </c>
      <c r="E332" s="8">
        <f>Table32356789101112132343210111213610[[#This Row],[men]]/Table32356789101112132343210111213610[[#This Row],[total]]</f>
        <v>0.75862068965517238</v>
      </c>
      <c r="F332" s="1">
        <v>14</v>
      </c>
      <c r="G332" s="8">
        <f>Table32356789101112132343210111213610[[#This Row],[women]]/Table32356789101112132343210111213610[[#This Row],[total]]</f>
        <v>0.2413793103448276</v>
      </c>
      <c r="H332" s="1">
        <v>0</v>
      </c>
      <c r="I332" s="8">
        <f>Table32356789101112132343210111213610[[#This Row],[alaskan_or_native]]/Table32356789101112132343210111213610[[#This Row],[total]]</f>
        <v>0</v>
      </c>
      <c r="J332" s="1">
        <v>2</v>
      </c>
      <c r="K332" s="8">
        <f>Table32356789101112132343210111213610[[#This Row],[asian_american]]/Table32356789101112132343210111213610[[#This Row],[total]]</f>
        <v>3.4482758620689655E-2</v>
      </c>
      <c r="L332" s="1">
        <v>42</v>
      </c>
      <c r="M332" s="8">
        <f>Table32356789101112132343210111213610[[#This Row],[african_amercian]]/Table32356789101112132343210111213610[[#This Row],[total]]</f>
        <v>0.72413793103448276</v>
      </c>
      <c r="N332" s="1">
        <v>4</v>
      </c>
      <c r="O332" s="8">
        <f>Table32356789101112132343210111213610[[#This Row],[hispanic_american]]/Table32356789101112132343210111213610[[#This Row],[total]]</f>
        <v>6.8965517241379309E-2</v>
      </c>
      <c r="P332" s="1">
        <v>0</v>
      </c>
      <c r="Q332" s="8">
        <f>Table32356789101112132343210111213610[[#This Row],[hawaiian_or_islander]]/Table32356789101112132343210111213610[[#This Row],[total]]</f>
        <v>0</v>
      </c>
      <c r="R332" s="1">
        <v>1</v>
      </c>
      <c r="S332" s="8">
        <f>Table32356789101112132343210111213610[[#This Row],[white]]/Table32356789101112132343210111213610[[#This Row],[total]]</f>
        <v>1.7241379310344827E-2</v>
      </c>
      <c r="T332" s="1">
        <v>5</v>
      </c>
      <c r="U332" s="8">
        <f>Table32356789101112132343210111213610[[#This Row],[muti_racial]]/Table32356789101112132343210111213610[[#This Row],[total]]</f>
        <v>8.6206896551724144E-2</v>
      </c>
      <c r="V332" s="1">
        <v>0</v>
      </c>
      <c r="W332" s="8">
        <f>Table32356789101112132343210111213610[[#This Row],[international]]/Table32356789101112132343210111213610[[#This Row],[total]]</f>
        <v>0</v>
      </c>
      <c r="X3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0.91379310344827591</v>
      </c>
      <c r="Y3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0.87931034482758619</v>
      </c>
    </row>
    <row r="333" spans="1:25" ht="20" customHeight="1">
      <c r="A333" s="12">
        <v>483124</v>
      </c>
      <c r="B333" s="12" t="s">
        <v>449</v>
      </c>
      <c r="C333" s="12">
        <v>58</v>
      </c>
      <c r="D333" s="12">
        <v>51</v>
      </c>
      <c r="E333" s="14">
        <f>Table32356789101112132343210111213610[[#This Row],[men]]/Table32356789101112132343210111213610[[#This Row],[total]]</f>
        <v>0.87931034482758619</v>
      </c>
      <c r="F333" s="12">
        <v>7</v>
      </c>
      <c r="G333" s="14">
        <f>Table32356789101112132343210111213610[[#This Row],[women]]/Table32356789101112132343210111213610[[#This Row],[total]]</f>
        <v>0.1206896551724138</v>
      </c>
      <c r="H333" s="12">
        <v>0</v>
      </c>
      <c r="I333" s="14">
        <f>Table32356789101112132343210111213610[[#This Row],[alaskan_or_native]]/Table32356789101112132343210111213610[[#This Row],[total]]</f>
        <v>0</v>
      </c>
      <c r="J333" s="12">
        <v>4</v>
      </c>
      <c r="K333" s="14">
        <f>Table32356789101112132343210111213610[[#This Row],[asian_american]]/Table32356789101112132343210111213610[[#This Row],[total]]</f>
        <v>6.8965517241379309E-2</v>
      </c>
      <c r="L333" s="12">
        <v>1</v>
      </c>
      <c r="M333" s="14">
        <f>Table32356789101112132343210111213610[[#This Row],[african_amercian]]/Table32356789101112132343210111213610[[#This Row],[total]]</f>
        <v>1.7241379310344827E-2</v>
      </c>
      <c r="N333" s="12">
        <v>12</v>
      </c>
      <c r="O333" s="14">
        <f>Table32356789101112132343210111213610[[#This Row],[hispanic_american]]/Table32356789101112132343210111213610[[#This Row],[total]]</f>
        <v>0.20689655172413793</v>
      </c>
      <c r="P333" s="12">
        <v>0</v>
      </c>
      <c r="Q333" s="14">
        <f>Table32356789101112132343210111213610[[#This Row],[hawaiian_or_islander]]/Table32356789101112132343210111213610[[#This Row],[total]]</f>
        <v>0</v>
      </c>
      <c r="R333" s="12">
        <v>40</v>
      </c>
      <c r="S333" s="14">
        <f>Table32356789101112132343210111213610[[#This Row],[white]]/Table32356789101112132343210111213610[[#This Row],[total]]</f>
        <v>0.68965517241379315</v>
      </c>
      <c r="T333" s="12">
        <v>1</v>
      </c>
      <c r="U333" s="14">
        <f>Table32356789101112132343210111213610[[#This Row],[muti_racial]]/Table32356789101112132343210111213610[[#This Row],[total]]</f>
        <v>1.7241379310344827E-2</v>
      </c>
      <c r="V333" s="12">
        <v>0</v>
      </c>
      <c r="W333" s="14">
        <f>Table32356789101112132343210111213610[[#This Row],[international]]/Table32356789101112132343210111213610[[#This Row],[total]]</f>
        <v>0</v>
      </c>
      <c r="X3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0.31034482758620691</v>
      </c>
      <c r="Y3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0.2413793103448276</v>
      </c>
    </row>
    <row r="334" spans="1:25" ht="20" customHeight="1">
      <c r="A334" s="1">
        <v>110404</v>
      </c>
      <c r="B334" s="1" t="s">
        <v>311</v>
      </c>
      <c r="C334" s="1">
        <v>57</v>
      </c>
      <c r="D334" s="1">
        <v>38</v>
      </c>
      <c r="E334" s="8">
        <f>Table32356789101112132343210111213610[[#This Row],[men]]/Table32356789101112132343210111213610[[#This Row],[total]]</f>
        <v>0.66666666666666663</v>
      </c>
      <c r="F334" s="1">
        <v>19</v>
      </c>
      <c r="G334" s="8">
        <f>Table32356789101112132343210111213610[[#This Row],[women]]/Table32356789101112132343210111213610[[#This Row],[total]]</f>
        <v>0.33333333333333331</v>
      </c>
      <c r="H334" s="1">
        <v>0</v>
      </c>
      <c r="I334" s="8">
        <f>Table32356789101112132343210111213610[[#This Row],[alaskan_or_native]]/Table32356789101112132343210111213610[[#This Row],[total]]</f>
        <v>0</v>
      </c>
      <c r="J334" s="1">
        <v>34</v>
      </c>
      <c r="K334" s="8">
        <f>Table32356789101112132343210111213610[[#This Row],[asian_american]]/Table32356789101112132343210111213610[[#This Row],[total]]</f>
        <v>0.59649122807017541</v>
      </c>
      <c r="L334" s="1">
        <v>0</v>
      </c>
      <c r="M334" s="8">
        <f>Table32356789101112132343210111213610[[#This Row],[african_amercian]]/Table32356789101112132343210111213610[[#This Row],[total]]</f>
        <v>0</v>
      </c>
      <c r="N334" s="1">
        <v>2</v>
      </c>
      <c r="O334" s="8">
        <f>Table32356789101112132343210111213610[[#This Row],[hispanic_american]]/Table32356789101112132343210111213610[[#This Row],[total]]</f>
        <v>3.5087719298245612E-2</v>
      </c>
      <c r="P334" s="1">
        <v>0</v>
      </c>
      <c r="Q334" s="8">
        <f>Table32356789101112132343210111213610[[#This Row],[hawaiian_or_islander]]/Table32356789101112132343210111213610[[#This Row],[total]]</f>
        <v>0</v>
      </c>
      <c r="R334" s="1">
        <v>14</v>
      </c>
      <c r="S334" s="8">
        <f>Table32356789101112132343210111213610[[#This Row],[white]]/Table32356789101112132343210111213610[[#This Row],[total]]</f>
        <v>0.24561403508771928</v>
      </c>
      <c r="T334" s="1">
        <v>3</v>
      </c>
      <c r="U334" s="8">
        <f>Table32356789101112132343210111213610[[#This Row],[muti_racial]]/Table32356789101112132343210111213610[[#This Row],[total]]</f>
        <v>5.2631578947368418E-2</v>
      </c>
      <c r="V334" s="1">
        <v>4</v>
      </c>
      <c r="W334" s="8">
        <f>Table32356789101112132343210111213610[[#This Row],[international]]/Table32356789101112132343210111213610[[#This Row],[total]]</f>
        <v>7.0175438596491224E-2</v>
      </c>
      <c r="X3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0.68421052631578949</v>
      </c>
      <c r="Y3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8.771929824561403E-2</v>
      </c>
    </row>
    <row r="335" spans="1:25" ht="20" customHeight="1">
      <c r="A335" s="12">
        <v>217235</v>
      </c>
      <c r="B335" s="12" t="s">
        <v>1298</v>
      </c>
      <c r="C335" s="12">
        <v>57</v>
      </c>
      <c r="D335" s="12">
        <v>33</v>
      </c>
      <c r="E335" s="14">
        <f>Table32356789101112132343210111213610[[#This Row],[men]]/Table32356789101112132343210111213610[[#This Row],[total]]</f>
        <v>0.57894736842105265</v>
      </c>
      <c r="F335" s="12">
        <v>24</v>
      </c>
      <c r="G335" s="14">
        <f>Table32356789101112132343210111213610[[#This Row],[women]]/Table32356789101112132343210111213610[[#This Row],[total]]</f>
        <v>0.42105263157894735</v>
      </c>
      <c r="H335" s="12">
        <v>0</v>
      </c>
      <c r="I335" s="14">
        <f>Table32356789101112132343210111213610[[#This Row],[alaskan_or_native]]/Table32356789101112132343210111213610[[#This Row],[total]]</f>
        <v>0</v>
      </c>
      <c r="J335" s="12">
        <v>0</v>
      </c>
      <c r="K335" s="14">
        <f>Table32356789101112132343210111213610[[#This Row],[asian_american]]/Table32356789101112132343210111213610[[#This Row],[total]]</f>
        <v>0</v>
      </c>
      <c r="L335" s="12">
        <v>3</v>
      </c>
      <c r="M335" s="14">
        <f>Table32356789101112132343210111213610[[#This Row],[african_amercian]]/Table32356789101112132343210111213610[[#This Row],[total]]</f>
        <v>5.2631578947368418E-2</v>
      </c>
      <c r="N335" s="12">
        <v>3</v>
      </c>
      <c r="O335" s="14">
        <f>Table32356789101112132343210111213610[[#This Row],[hispanic_american]]/Table32356789101112132343210111213610[[#This Row],[total]]</f>
        <v>5.2631578947368418E-2</v>
      </c>
      <c r="P335" s="12">
        <v>0</v>
      </c>
      <c r="Q335" s="14">
        <f>Table32356789101112132343210111213610[[#This Row],[hawaiian_or_islander]]/Table32356789101112132343210111213610[[#This Row],[total]]</f>
        <v>0</v>
      </c>
      <c r="R335" s="12">
        <v>34</v>
      </c>
      <c r="S335" s="14">
        <f>Table32356789101112132343210111213610[[#This Row],[white]]/Table32356789101112132343210111213610[[#This Row],[total]]</f>
        <v>0.59649122807017541</v>
      </c>
      <c r="T335" s="12">
        <v>3</v>
      </c>
      <c r="U335" s="14">
        <f>Table32356789101112132343210111213610[[#This Row],[muti_racial]]/Table32356789101112132343210111213610[[#This Row],[total]]</f>
        <v>5.2631578947368418E-2</v>
      </c>
      <c r="V335" s="12">
        <v>10</v>
      </c>
      <c r="W335" s="14">
        <f>Table32356789101112132343210111213610[[#This Row],[international]]/Table32356789101112132343210111213610[[#This Row],[total]]</f>
        <v>0.17543859649122806</v>
      </c>
      <c r="X3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0.15789473684210525</v>
      </c>
      <c r="Y3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0.15789473684210525</v>
      </c>
    </row>
    <row r="336" spans="1:25" ht="20" customHeight="1">
      <c r="A336" s="1">
        <v>483036</v>
      </c>
      <c r="B336" s="1" t="s">
        <v>1211</v>
      </c>
      <c r="C336" s="1">
        <v>57</v>
      </c>
      <c r="D336" s="1">
        <v>42</v>
      </c>
      <c r="E336" s="8">
        <f>Table32356789101112132343210111213610[[#This Row],[men]]/Table32356789101112132343210111213610[[#This Row],[total]]</f>
        <v>0.73684210526315785</v>
      </c>
      <c r="F336" s="1">
        <v>15</v>
      </c>
      <c r="G336" s="8">
        <f>Table32356789101112132343210111213610[[#This Row],[women]]/Table32356789101112132343210111213610[[#This Row],[total]]</f>
        <v>0.26315789473684209</v>
      </c>
      <c r="H336" s="1">
        <v>1</v>
      </c>
      <c r="I336" s="8">
        <f>Table32356789101112132343210111213610[[#This Row],[alaskan_or_native]]/Table32356789101112132343210111213610[[#This Row],[total]]</f>
        <v>1.7543859649122806E-2</v>
      </c>
      <c r="J336" s="1">
        <v>5</v>
      </c>
      <c r="K336" s="8">
        <f>Table32356789101112132343210111213610[[#This Row],[asian_american]]/Table32356789101112132343210111213610[[#This Row],[total]]</f>
        <v>8.771929824561403E-2</v>
      </c>
      <c r="L336" s="1">
        <v>14</v>
      </c>
      <c r="M336" s="8">
        <f>Table32356789101112132343210111213610[[#This Row],[african_amercian]]/Table32356789101112132343210111213610[[#This Row],[total]]</f>
        <v>0.24561403508771928</v>
      </c>
      <c r="N336" s="1">
        <v>13</v>
      </c>
      <c r="O336" s="8">
        <f>Table32356789101112132343210111213610[[#This Row],[hispanic_american]]/Table32356789101112132343210111213610[[#This Row],[total]]</f>
        <v>0.22807017543859648</v>
      </c>
      <c r="P336" s="1">
        <v>0</v>
      </c>
      <c r="Q336" s="8">
        <f>Table32356789101112132343210111213610[[#This Row],[hawaiian_or_islander]]/Table32356789101112132343210111213610[[#This Row],[total]]</f>
        <v>0</v>
      </c>
      <c r="R336" s="1">
        <v>18</v>
      </c>
      <c r="S336" s="8">
        <f>Table32356789101112132343210111213610[[#This Row],[white]]/Table32356789101112132343210111213610[[#This Row],[total]]</f>
        <v>0.31578947368421051</v>
      </c>
      <c r="T336" s="1">
        <v>4</v>
      </c>
      <c r="U336" s="8">
        <f>Table32356789101112132343210111213610[[#This Row],[muti_racial]]/Table32356789101112132343210111213610[[#This Row],[total]]</f>
        <v>7.0175438596491224E-2</v>
      </c>
      <c r="V336" s="1">
        <v>0</v>
      </c>
      <c r="W336" s="8">
        <f>Table32356789101112132343210111213610[[#This Row],[international]]/Table32356789101112132343210111213610[[#This Row],[total]]</f>
        <v>0</v>
      </c>
      <c r="X3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0.64912280701754388</v>
      </c>
      <c r="Y3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0.56140350877192979</v>
      </c>
    </row>
    <row r="337" spans="1:25" ht="20" customHeight="1">
      <c r="A337" s="12">
        <v>123572</v>
      </c>
      <c r="B337" s="12" t="s">
        <v>452</v>
      </c>
      <c r="C337" s="12">
        <v>56</v>
      </c>
      <c r="D337" s="12">
        <v>43</v>
      </c>
      <c r="E337" s="14">
        <f>Table32356789101112132343210111213610[[#This Row],[men]]/Table32356789101112132343210111213610[[#This Row],[total]]</f>
        <v>0.7678571428571429</v>
      </c>
      <c r="F337" s="12">
        <v>13</v>
      </c>
      <c r="G337" s="14">
        <f>Table32356789101112132343210111213610[[#This Row],[women]]/Table32356789101112132343210111213610[[#This Row],[total]]</f>
        <v>0.23214285714285715</v>
      </c>
      <c r="H337" s="12">
        <v>2</v>
      </c>
      <c r="I337" s="14">
        <f>Table32356789101112132343210111213610[[#This Row],[alaskan_or_native]]/Table32356789101112132343210111213610[[#This Row],[total]]</f>
        <v>3.5714285714285712E-2</v>
      </c>
      <c r="J337" s="12">
        <v>3</v>
      </c>
      <c r="K337" s="14">
        <f>Table32356789101112132343210111213610[[#This Row],[asian_american]]/Table32356789101112132343210111213610[[#This Row],[total]]</f>
        <v>5.3571428571428568E-2</v>
      </c>
      <c r="L337" s="12">
        <v>0</v>
      </c>
      <c r="M337" s="14">
        <f>Table32356789101112132343210111213610[[#This Row],[african_amercian]]/Table32356789101112132343210111213610[[#This Row],[total]]</f>
        <v>0</v>
      </c>
      <c r="N337" s="12">
        <v>8</v>
      </c>
      <c r="O337" s="14">
        <f>Table32356789101112132343210111213610[[#This Row],[hispanic_american]]/Table32356789101112132343210111213610[[#This Row],[total]]</f>
        <v>0.14285714285714285</v>
      </c>
      <c r="P337" s="12">
        <v>0</v>
      </c>
      <c r="Q337" s="14">
        <f>Table32356789101112132343210111213610[[#This Row],[hawaiian_or_islander]]/Table32356789101112132343210111213610[[#This Row],[total]]</f>
        <v>0</v>
      </c>
      <c r="R337" s="12">
        <v>34</v>
      </c>
      <c r="S337" s="14">
        <f>Table32356789101112132343210111213610[[#This Row],[white]]/Table32356789101112132343210111213610[[#This Row],[total]]</f>
        <v>0.6071428571428571</v>
      </c>
      <c r="T337" s="12">
        <v>4</v>
      </c>
      <c r="U337" s="14">
        <f>Table32356789101112132343210111213610[[#This Row],[muti_racial]]/Table32356789101112132343210111213610[[#This Row],[total]]</f>
        <v>7.1428571428571425E-2</v>
      </c>
      <c r="V337" s="12">
        <v>2</v>
      </c>
      <c r="W337" s="14">
        <f>Table32356789101112132343210111213610[[#This Row],[international]]/Table32356789101112132343210111213610[[#This Row],[total]]</f>
        <v>3.5714285714285712E-2</v>
      </c>
      <c r="X3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0.30357142857142855</v>
      </c>
      <c r="Y3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338" spans="1:25" ht="20" customHeight="1">
      <c r="A338" s="1">
        <v>129215</v>
      </c>
      <c r="B338" s="1" t="s">
        <v>840</v>
      </c>
      <c r="C338" s="1">
        <v>56</v>
      </c>
      <c r="D338" s="1">
        <v>51</v>
      </c>
      <c r="E338" s="8">
        <f>Table32356789101112132343210111213610[[#This Row],[men]]/Table32356789101112132343210111213610[[#This Row],[total]]</f>
        <v>0.9107142857142857</v>
      </c>
      <c r="F338" s="1">
        <v>5</v>
      </c>
      <c r="G338" s="8">
        <f>Table32356789101112132343210111213610[[#This Row],[women]]/Table32356789101112132343210111213610[[#This Row],[total]]</f>
        <v>8.9285714285714288E-2</v>
      </c>
      <c r="H338" s="1">
        <v>0</v>
      </c>
      <c r="I338" s="8">
        <f>Table32356789101112132343210111213610[[#This Row],[alaskan_or_native]]/Table32356789101112132343210111213610[[#This Row],[total]]</f>
        <v>0</v>
      </c>
      <c r="J338" s="1">
        <v>1</v>
      </c>
      <c r="K338" s="8">
        <f>Table32356789101112132343210111213610[[#This Row],[asian_american]]/Table32356789101112132343210111213610[[#This Row],[total]]</f>
        <v>1.7857142857142856E-2</v>
      </c>
      <c r="L338" s="1">
        <v>3</v>
      </c>
      <c r="M338" s="8">
        <f>Table32356789101112132343210111213610[[#This Row],[african_amercian]]/Table32356789101112132343210111213610[[#This Row],[total]]</f>
        <v>5.3571428571428568E-2</v>
      </c>
      <c r="N338" s="1">
        <v>4</v>
      </c>
      <c r="O338" s="8">
        <f>Table32356789101112132343210111213610[[#This Row],[hispanic_american]]/Table32356789101112132343210111213610[[#This Row],[total]]</f>
        <v>7.1428571428571425E-2</v>
      </c>
      <c r="P338" s="1">
        <v>0</v>
      </c>
      <c r="Q338" s="8">
        <f>Table32356789101112132343210111213610[[#This Row],[hawaiian_or_islander]]/Table32356789101112132343210111213610[[#This Row],[total]]</f>
        <v>0</v>
      </c>
      <c r="R338" s="1">
        <v>44</v>
      </c>
      <c r="S338" s="8">
        <f>Table32356789101112132343210111213610[[#This Row],[white]]/Table32356789101112132343210111213610[[#This Row],[total]]</f>
        <v>0.7857142857142857</v>
      </c>
      <c r="T338" s="1">
        <v>2</v>
      </c>
      <c r="U338" s="8">
        <f>Table32356789101112132343210111213610[[#This Row],[muti_racial]]/Table32356789101112132343210111213610[[#This Row],[total]]</f>
        <v>3.5714285714285712E-2</v>
      </c>
      <c r="V338" s="1">
        <v>1</v>
      </c>
      <c r="W338" s="8">
        <f>Table32356789101112132343210111213610[[#This Row],[international]]/Table32356789101112132343210111213610[[#This Row],[total]]</f>
        <v>1.7857142857142856E-2</v>
      </c>
      <c r="X3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0.17857142857142858</v>
      </c>
      <c r="Y3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0.16071428571428573</v>
      </c>
    </row>
    <row r="339" spans="1:25" ht="20" customHeight="1">
      <c r="A339" s="12">
        <v>157401</v>
      </c>
      <c r="B339" s="12" t="s">
        <v>575</v>
      </c>
      <c r="C339" s="12">
        <v>56</v>
      </c>
      <c r="D339" s="12">
        <v>50</v>
      </c>
      <c r="E339" s="14">
        <f>Table32356789101112132343210111213610[[#This Row],[men]]/Table32356789101112132343210111213610[[#This Row],[total]]</f>
        <v>0.8928571428571429</v>
      </c>
      <c r="F339" s="12">
        <v>6</v>
      </c>
      <c r="G339" s="14">
        <f>Table32356789101112132343210111213610[[#This Row],[women]]/Table32356789101112132343210111213610[[#This Row],[total]]</f>
        <v>0.10714285714285714</v>
      </c>
      <c r="H339" s="12">
        <v>0</v>
      </c>
      <c r="I339" s="14">
        <f>Table32356789101112132343210111213610[[#This Row],[alaskan_or_native]]/Table32356789101112132343210111213610[[#This Row],[total]]</f>
        <v>0</v>
      </c>
      <c r="J339" s="12">
        <v>0</v>
      </c>
      <c r="K339" s="14">
        <f>Table32356789101112132343210111213610[[#This Row],[asian_american]]/Table32356789101112132343210111213610[[#This Row],[total]]</f>
        <v>0</v>
      </c>
      <c r="L339" s="12">
        <v>2</v>
      </c>
      <c r="M339" s="14">
        <f>Table32356789101112132343210111213610[[#This Row],[african_amercian]]/Table32356789101112132343210111213610[[#This Row],[total]]</f>
        <v>3.5714285714285712E-2</v>
      </c>
      <c r="N339" s="12">
        <v>1</v>
      </c>
      <c r="O339" s="14">
        <f>Table32356789101112132343210111213610[[#This Row],[hispanic_american]]/Table32356789101112132343210111213610[[#This Row],[total]]</f>
        <v>1.7857142857142856E-2</v>
      </c>
      <c r="P339" s="12">
        <v>0</v>
      </c>
      <c r="Q339" s="14">
        <f>Table32356789101112132343210111213610[[#This Row],[hawaiian_or_islander]]/Table32356789101112132343210111213610[[#This Row],[total]]</f>
        <v>0</v>
      </c>
      <c r="R339" s="12">
        <v>42</v>
      </c>
      <c r="S339" s="14">
        <f>Table32356789101112132343210111213610[[#This Row],[white]]/Table32356789101112132343210111213610[[#This Row],[total]]</f>
        <v>0.75</v>
      </c>
      <c r="T339" s="12">
        <v>2</v>
      </c>
      <c r="U339" s="14">
        <f>Table32356789101112132343210111213610[[#This Row],[muti_racial]]/Table32356789101112132343210111213610[[#This Row],[total]]</f>
        <v>3.5714285714285712E-2</v>
      </c>
      <c r="V339" s="12">
        <v>7</v>
      </c>
      <c r="W339" s="14">
        <f>Table32356789101112132343210111213610[[#This Row],[international]]/Table32356789101112132343210111213610[[#This Row],[total]]</f>
        <v>0.125</v>
      </c>
      <c r="X3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8.9285714285714288E-2</v>
      </c>
      <c r="Y3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8.9285714285714288E-2</v>
      </c>
    </row>
    <row r="340" spans="1:25" ht="20" customHeight="1">
      <c r="A340" s="1">
        <v>173258</v>
      </c>
      <c r="B340" s="1" t="s">
        <v>513</v>
      </c>
      <c r="C340" s="1">
        <v>56</v>
      </c>
      <c r="D340" s="1">
        <v>38</v>
      </c>
      <c r="E340" s="8">
        <f>Table32356789101112132343210111213610[[#This Row],[men]]/Table32356789101112132343210111213610[[#This Row],[total]]</f>
        <v>0.6785714285714286</v>
      </c>
      <c r="F340" s="1">
        <v>18</v>
      </c>
      <c r="G340" s="8">
        <f>Table32356789101112132343210111213610[[#This Row],[women]]/Table32356789101112132343210111213610[[#This Row],[total]]</f>
        <v>0.32142857142857145</v>
      </c>
      <c r="H340" s="1">
        <v>0</v>
      </c>
      <c r="I340" s="8">
        <f>Table32356789101112132343210111213610[[#This Row],[alaskan_or_native]]/Table32356789101112132343210111213610[[#This Row],[total]]</f>
        <v>0</v>
      </c>
      <c r="J340" s="1">
        <v>0</v>
      </c>
      <c r="K340" s="8">
        <f>Table32356789101112132343210111213610[[#This Row],[asian_american]]/Table32356789101112132343210111213610[[#This Row],[total]]</f>
        <v>0</v>
      </c>
      <c r="L340" s="1">
        <v>1</v>
      </c>
      <c r="M340" s="8">
        <f>Table32356789101112132343210111213610[[#This Row],[african_amercian]]/Table32356789101112132343210111213610[[#This Row],[total]]</f>
        <v>1.7857142857142856E-2</v>
      </c>
      <c r="N340" s="1">
        <v>1</v>
      </c>
      <c r="O340" s="8">
        <f>Table32356789101112132343210111213610[[#This Row],[hispanic_american]]/Table32356789101112132343210111213610[[#This Row],[total]]</f>
        <v>1.7857142857142856E-2</v>
      </c>
      <c r="P340" s="1">
        <v>0</v>
      </c>
      <c r="Q340" s="8">
        <f>Table32356789101112132343210111213610[[#This Row],[hawaiian_or_islander]]/Table32356789101112132343210111213610[[#This Row],[total]]</f>
        <v>0</v>
      </c>
      <c r="R340" s="1">
        <v>44</v>
      </c>
      <c r="S340" s="8">
        <f>Table32356789101112132343210111213610[[#This Row],[white]]/Table32356789101112132343210111213610[[#This Row],[total]]</f>
        <v>0.7857142857142857</v>
      </c>
      <c r="T340" s="1">
        <v>1</v>
      </c>
      <c r="U340" s="8">
        <f>Table32356789101112132343210111213610[[#This Row],[muti_racial]]/Table32356789101112132343210111213610[[#This Row],[total]]</f>
        <v>1.7857142857142856E-2</v>
      </c>
      <c r="V340" s="1">
        <v>9</v>
      </c>
      <c r="W340" s="8">
        <f>Table32356789101112132343210111213610[[#This Row],[international]]/Table32356789101112132343210111213610[[#This Row],[total]]</f>
        <v>0.16071428571428573</v>
      </c>
      <c r="X3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5.3571428571428568E-2</v>
      </c>
      <c r="Y3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5.3571428571428568E-2</v>
      </c>
    </row>
    <row r="341" spans="1:25" ht="20" customHeight="1">
      <c r="A341" s="12">
        <v>183044</v>
      </c>
      <c r="B341" s="12" t="s">
        <v>328</v>
      </c>
      <c r="C341" s="12">
        <v>56</v>
      </c>
      <c r="D341" s="12">
        <v>53</v>
      </c>
      <c r="E341" s="14">
        <f>Table32356789101112132343210111213610[[#This Row],[men]]/Table32356789101112132343210111213610[[#This Row],[total]]</f>
        <v>0.9464285714285714</v>
      </c>
      <c r="F341" s="12">
        <v>3</v>
      </c>
      <c r="G341" s="14">
        <f>Table32356789101112132343210111213610[[#This Row],[women]]/Table32356789101112132343210111213610[[#This Row],[total]]</f>
        <v>5.3571428571428568E-2</v>
      </c>
      <c r="H341" s="12">
        <v>0</v>
      </c>
      <c r="I341" s="14">
        <f>Table32356789101112132343210111213610[[#This Row],[alaskan_or_native]]/Table32356789101112132343210111213610[[#This Row],[total]]</f>
        <v>0</v>
      </c>
      <c r="J341" s="12">
        <v>3</v>
      </c>
      <c r="K341" s="14">
        <f>Table32356789101112132343210111213610[[#This Row],[asian_american]]/Table32356789101112132343210111213610[[#This Row],[total]]</f>
        <v>5.3571428571428568E-2</v>
      </c>
      <c r="L341" s="12">
        <v>1</v>
      </c>
      <c r="M341" s="14">
        <f>Table32356789101112132343210111213610[[#This Row],[african_amercian]]/Table32356789101112132343210111213610[[#This Row],[total]]</f>
        <v>1.7857142857142856E-2</v>
      </c>
      <c r="N341" s="12">
        <v>2</v>
      </c>
      <c r="O341" s="14">
        <f>Table32356789101112132343210111213610[[#This Row],[hispanic_american]]/Table32356789101112132343210111213610[[#This Row],[total]]</f>
        <v>3.5714285714285712E-2</v>
      </c>
      <c r="P341" s="12">
        <v>0</v>
      </c>
      <c r="Q341" s="14">
        <f>Table32356789101112132343210111213610[[#This Row],[hawaiian_or_islander]]/Table32356789101112132343210111213610[[#This Row],[total]]</f>
        <v>0</v>
      </c>
      <c r="R341" s="12">
        <v>43</v>
      </c>
      <c r="S341" s="14">
        <f>Table32356789101112132343210111213610[[#This Row],[white]]/Table32356789101112132343210111213610[[#This Row],[total]]</f>
        <v>0.7678571428571429</v>
      </c>
      <c r="T341" s="12">
        <v>0</v>
      </c>
      <c r="U341" s="14">
        <f>Table32356789101112132343210111213610[[#This Row],[muti_racial]]/Table32356789101112132343210111213610[[#This Row],[total]]</f>
        <v>0</v>
      </c>
      <c r="V341" s="12">
        <v>4</v>
      </c>
      <c r="W341" s="14">
        <f>Table32356789101112132343210111213610[[#This Row],[international]]/Table32356789101112132343210111213610[[#This Row],[total]]</f>
        <v>7.1428571428571425E-2</v>
      </c>
      <c r="X3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0.10714285714285714</v>
      </c>
      <c r="Y3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5.3571428571428568E-2</v>
      </c>
    </row>
    <row r="342" spans="1:25" ht="20" customHeight="1">
      <c r="A342" s="1">
        <v>190600</v>
      </c>
      <c r="B342" s="1" t="s">
        <v>1241</v>
      </c>
      <c r="C342" s="1">
        <v>56</v>
      </c>
      <c r="D342" s="1">
        <v>44</v>
      </c>
      <c r="E342" s="8">
        <f>Table32356789101112132343210111213610[[#This Row],[men]]/Table32356789101112132343210111213610[[#This Row],[total]]</f>
        <v>0.7857142857142857</v>
      </c>
      <c r="F342" s="1">
        <v>12</v>
      </c>
      <c r="G342" s="8">
        <f>Table32356789101112132343210111213610[[#This Row],[women]]/Table32356789101112132343210111213610[[#This Row],[total]]</f>
        <v>0.21428571428571427</v>
      </c>
      <c r="H342" s="1">
        <v>0</v>
      </c>
      <c r="I342" s="8">
        <f>Table32356789101112132343210111213610[[#This Row],[alaskan_or_native]]/Table32356789101112132343210111213610[[#This Row],[total]]</f>
        <v>0</v>
      </c>
      <c r="J342" s="1">
        <v>16</v>
      </c>
      <c r="K342" s="8">
        <f>Table32356789101112132343210111213610[[#This Row],[asian_american]]/Table32356789101112132343210111213610[[#This Row],[total]]</f>
        <v>0.2857142857142857</v>
      </c>
      <c r="L342" s="1">
        <v>8</v>
      </c>
      <c r="M342" s="8">
        <f>Table32356789101112132343210111213610[[#This Row],[african_amercian]]/Table32356789101112132343210111213610[[#This Row],[total]]</f>
        <v>0.14285714285714285</v>
      </c>
      <c r="N342" s="1">
        <v>15</v>
      </c>
      <c r="O342" s="8">
        <f>Table32356789101112132343210111213610[[#This Row],[hispanic_american]]/Table32356789101112132343210111213610[[#This Row],[total]]</f>
        <v>0.26785714285714285</v>
      </c>
      <c r="P342" s="1">
        <v>0</v>
      </c>
      <c r="Q342" s="8">
        <f>Table32356789101112132343210111213610[[#This Row],[hawaiian_or_islander]]/Table32356789101112132343210111213610[[#This Row],[total]]</f>
        <v>0</v>
      </c>
      <c r="R342" s="1">
        <v>14</v>
      </c>
      <c r="S342" s="8">
        <f>Table32356789101112132343210111213610[[#This Row],[white]]/Table32356789101112132343210111213610[[#This Row],[total]]</f>
        <v>0.25</v>
      </c>
      <c r="T342" s="1">
        <v>1</v>
      </c>
      <c r="U342" s="8">
        <f>Table32356789101112132343210111213610[[#This Row],[muti_racial]]/Table32356789101112132343210111213610[[#This Row],[total]]</f>
        <v>1.7857142857142856E-2</v>
      </c>
      <c r="V342" s="1">
        <v>2</v>
      </c>
      <c r="W342" s="8">
        <f>Table32356789101112132343210111213610[[#This Row],[international]]/Table32356789101112132343210111213610[[#This Row],[total]]</f>
        <v>3.5714285714285712E-2</v>
      </c>
      <c r="X3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0.7142857142857143</v>
      </c>
      <c r="Y3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</row>
    <row r="343" spans="1:25" ht="20" customHeight="1">
      <c r="A343" s="12">
        <v>206914</v>
      </c>
      <c r="B343" s="12" t="s">
        <v>546</v>
      </c>
      <c r="C343" s="12">
        <v>56</v>
      </c>
      <c r="D343" s="12">
        <v>46</v>
      </c>
      <c r="E343" s="14">
        <f>Table32356789101112132343210111213610[[#This Row],[men]]/Table32356789101112132343210111213610[[#This Row],[total]]</f>
        <v>0.8214285714285714</v>
      </c>
      <c r="F343" s="12">
        <v>10</v>
      </c>
      <c r="G343" s="14">
        <f>Table32356789101112132343210111213610[[#This Row],[women]]/Table32356789101112132343210111213610[[#This Row],[total]]</f>
        <v>0.17857142857142858</v>
      </c>
      <c r="H343" s="12">
        <v>5</v>
      </c>
      <c r="I343" s="14">
        <f>Table32356789101112132343210111213610[[#This Row],[alaskan_or_native]]/Table32356789101112132343210111213610[[#This Row],[total]]</f>
        <v>8.9285714285714288E-2</v>
      </c>
      <c r="J343" s="12">
        <v>0</v>
      </c>
      <c r="K343" s="14">
        <f>Table32356789101112132343210111213610[[#This Row],[asian_american]]/Table32356789101112132343210111213610[[#This Row],[total]]</f>
        <v>0</v>
      </c>
      <c r="L343" s="12">
        <v>2</v>
      </c>
      <c r="M343" s="14">
        <f>Table32356789101112132343210111213610[[#This Row],[african_amercian]]/Table32356789101112132343210111213610[[#This Row],[total]]</f>
        <v>3.5714285714285712E-2</v>
      </c>
      <c r="N343" s="12">
        <v>6</v>
      </c>
      <c r="O343" s="14">
        <f>Table32356789101112132343210111213610[[#This Row],[hispanic_american]]/Table32356789101112132343210111213610[[#This Row],[total]]</f>
        <v>0.10714285714285714</v>
      </c>
      <c r="P343" s="12">
        <v>0</v>
      </c>
      <c r="Q343" s="14">
        <f>Table32356789101112132343210111213610[[#This Row],[hawaiian_or_islander]]/Table32356789101112132343210111213610[[#This Row],[total]]</f>
        <v>0</v>
      </c>
      <c r="R343" s="12">
        <v>15</v>
      </c>
      <c r="S343" s="14">
        <f>Table32356789101112132343210111213610[[#This Row],[white]]/Table32356789101112132343210111213610[[#This Row],[total]]</f>
        <v>0.26785714285714285</v>
      </c>
      <c r="T343" s="12">
        <v>4</v>
      </c>
      <c r="U343" s="14">
        <f>Table32356789101112132343210111213610[[#This Row],[muti_racial]]/Table32356789101112132343210111213610[[#This Row],[total]]</f>
        <v>7.1428571428571425E-2</v>
      </c>
      <c r="V343" s="12">
        <v>24</v>
      </c>
      <c r="W343" s="14">
        <f>Table32356789101112132343210111213610[[#This Row],[international]]/Table32356789101112132343210111213610[[#This Row],[total]]</f>
        <v>0.42857142857142855</v>
      </c>
      <c r="X3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0.30357142857142855</v>
      </c>
      <c r="Y3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0.30357142857142855</v>
      </c>
    </row>
    <row r="344" spans="1:25" ht="20" customHeight="1">
      <c r="A344" s="1">
        <v>234669</v>
      </c>
      <c r="B344" s="1" t="s">
        <v>1404</v>
      </c>
      <c r="C344" s="1">
        <v>56</v>
      </c>
      <c r="D344" s="1">
        <v>36</v>
      </c>
      <c r="E344" s="8">
        <f>Table32356789101112132343210111213610[[#This Row],[men]]/Table32356789101112132343210111213610[[#This Row],[total]]</f>
        <v>0.6428571428571429</v>
      </c>
      <c r="F344" s="1">
        <v>20</v>
      </c>
      <c r="G344" s="8">
        <f>Table32356789101112132343210111213610[[#This Row],[women]]/Table32356789101112132343210111213610[[#This Row],[total]]</f>
        <v>0.35714285714285715</v>
      </c>
      <c r="H344" s="1">
        <v>0</v>
      </c>
      <c r="I344" s="8">
        <f>Table32356789101112132343210111213610[[#This Row],[alaskan_or_native]]/Table32356789101112132343210111213610[[#This Row],[total]]</f>
        <v>0</v>
      </c>
      <c r="J344" s="1">
        <v>18</v>
      </c>
      <c r="K344" s="8">
        <f>Table32356789101112132343210111213610[[#This Row],[asian_american]]/Table32356789101112132343210111213610[[#This Row],[total]]</f>
        <v>0.32142857142857145</v>
      </c>
      <c r="L344" s="1">
        <v>1</v>
      </c>
      <c r="M344" s="8">
        <f>Table32356789101112132343210111213610[[#This Row],[african_amercian]]/Table32356789101112132343210111213610[[#This Row],[total]]</f>
        <v>1.7857142857142856E-2</v>
      </c>
      <c r="N344" s="1">
        <v>9</v>
      </c>
      <c r="O344" s="8">
        <f>Table32356789101112132343210111213610[[#This Row],[hispanic_american]]/Table32356789101112132343210111213610[[#This Row],[total]]</f>
        <v>0.16071428571428573</v>
      </c>
      <c r="P344" s="1">
        <v>0</v>
      </c>
      <c r="Q344" s="8">
        <f>Table32356789101112132343210111213610[[#This Row],[hawaiian_or_islander]]/Table32356789101112132343210111213610[[#This Row],[total]]</f>
        <v>0</v>
      </c>
      <c r="R344" s="1">
        <v>20</v>
      </c>
      <c r="S344" s="8">
        <f>Table32356789101112132343210111213610[[#This Row],[white]]/Table32356789101112132343210111213610[[#This Row],[total]]</f>
        <v>0.35714285714285715</v>
      </c>
      <c r="T344" s="1">
        <v>2</v>
      </c>
      <c r="U344" s="8">
        <f>Table32356789101112132343210111213610[[#This Row],[muti_racial]]/Table32356789101112132343210111213610[[#This Row],[total]]</f>
        <v>3.5714285714285712E-2</v>
      </c>
      <c r="V344" s="1">
        <v>2</v>
      </c>
      <c r="W344" s="8">
        <f>Table32356789101112132343210111213610[[#This Row],[international]]/Table32356789101112132343210111213610[[#This Row],[total]]</f>
        <v>3.5714285714285712E-2</v>
      </c>
      <c r="X3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0.5357142857142857</v>
      </c>
      <c r="Y3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</row>
    <row r="345" spans="1:25" ht="20" customHeight="1">
      <c r="A345" s="12">
        <v>167987</v>
      </c>
      <c r="B345" s="12" t="s">
        <v>172</v>
      </c>
      <c r="C345" s="12">
        <v>55</v>
      </c>
      <c r="D345" s="12">
        <v>49</v>
      </c>
      <c r="E345" s="14">
        <f>Table32356789101112132343210111213610[[#This Row],[men]]/Table32356789101112132343210111213610[[#This Row],[total]]</f>
        <v>0.89090909090909087</v>
      </c>
      <c r="F345" s="12">
        <v>6</v>
      </c>
      <c r="G345" s="14">
        <f>Table32356789101112132343210111213610[[#This Row],[women]]/Table32356789101112132343210111213610[[#This Row],[total]]</f>
        <v>0.10909090909090909</v>
      </c>
      <c r="H345" s="12">
        <v>0</v>
      </c>
      <c r="I345" s="14">
        <f>Table32356789101112132343210111213610[[#This Row],[alaskan_or_native]]/Table32356789101112132343210111213610[[#This Row],[total]]</f>
        <v>0</v>
      </c>
      <c r="J345" s="12">
        <v>3</v>
      </c>
      <c r="K345" s="14">
        <f>Table32356789101112132343210111213610[[#This Row],[asian_american]]/Table32356789101112132343210111213610[[#This Row],[total]]</f>
        <v>5.4545454545454543E-2</v>
      </c>
      <c r="L345" s="12">
        <v>1</v>
      </c>
      <c r="M345" s="14">
        <f>Table32356789101112132343210111213610[[#This Row],[african_amercian]]/Table32356789101112132343210111213610[[#This Row],[total]]</f>
        <v>1.8181818181818181E-2</v>
      </c>
      <c r="N345" s="12">
        <v>2</v>
      </c>
      <c r="O345" s="14">
        <f>Table32356789101112132343210111213610[[#This Row],[hispanic_american]]/Table32356789101112132343210111213610[[#This Row],[total]]</f>
        <v>3.6363636363636362E-2</v>
      </c>
      <c r="P345" s="12">
        <v>0</v>
      </c>
      <c r="Q345" s="14">
        <f>Table32356789101112132343210111213610[[#This Row],[hawaiian_or_islander]]/Table32356789101112132343210111213610[[#This Row],[total]]</f>
        <v>0</v>
      </c>
      <c r="R345" s="12">
        <v>42</v>
      </c>
      <c r="S345" s="14">
        <f>Table32356789101112132343210111213610[[#This Row],[white]]/Table32356789101112132343210111213610[[#This Row],[total]]</f>
        <v>0.76363636363636367</v>
      </c>
      <c r="T345" s="12">
        <v>2</v>
      </c>
      <c r="U345" s="14">
        <f>Table32356789101112132343210111213610[[#This Row],[muti_racial]]/Table32356789101112132343210111213610[[#This Row],[total]]</f>
        <v>3.6363636363636362E-2</v>
      </c>
      <c r="V345" s="12">
        <v>5</v>
      </c>
      <c r="W345" s="14">
        <f>Table32356789101112132343210111213610[[#This Row],[international]]/Table32356789101112132343210111213610[[#This Row],[total]]</f>
        <v>9.0909090909090912E-2</v>
      </c>
      <c r="X3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0.14545454545454545</v>
      </c>
      <c r="Y3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346" spans="1:25" ht="20" customHeight="1">
      <c r="A346" s="1">
        <v>238032</v>
      </c>
      <c r="B346" s="1" t="s">
        <v>300</v>
      </c>
      <c r="C346" s="1">
        <v>55</v>
      </c>
      <c r="D346" s="1">
        <v>51</v>
      </c>
      <c r="E346" s="8">
        <f>Table32356789101112132343210111213610[[#This Row],[men]]/Table32356789101112132343210111213610[[#This Row],[total]]</f>
        <v>0.92727272727272725</v>
      </c>
      <c r="F346" s="1">
        <v>4</v>
      </c>
      <c r="G346" s="8">
        <f>Table32356789101112132343210111213610[[#This Row],[women]]/Table32356789101112132343210111213610[[#This Row],[total]]</f>
        <v>7.2727272727272724E-2</v>
      </c>
      <c r="H346" s="1">
        <v>0</v>
      </c>
      <c r="I346" s="8">
        <f>Table32356789101112132343210111213610[[#This Row],[alaskan_or_native]]/Table32356789101112132343210111213610[[#This Row],[total]]</f>
        <v>0</v>
      </c>
      <c r="J346" s="1">
        <v>2</v>
      </c>
      <c r="K346" s="8">
        <f>Table32356789101112132343210111213610[[#This Row],[asian_american]]/Table32356789101112132343210111213610[[#This Row],[total]]</f>
        <v>3.6363636363636362E-2</v>
      </c>
      <c r="L346" s="1">
        <v>0</v>
      </c>
      <c r="M346" s="8">
        <f>Table32356789101112132343210111213610[[#This Row],[african_amercian]]/Table32356789101112132343210111213610[[#This Row],[total]]</f>
        <v>0</v>
      </c>
      <c r="N346" s="1">
        <v>0</v>
      </c>
      <c r="O346" s="8">
        <f>Table32356789101112132343210111213610[[#This Row],[hispanic_american]]/Table32356789101112132343210111213610[[#This Row],[total]]</f>
        <v>0</v>
      </c>
      <c r="P346" s="1">
        <v>0</v>
      </c>
      <c r="Q346" s="8">
        <f>Table32356789101112132343210111213610[[#This Row],[hawaiian_or_islander]]/Table32356789101112132343210111213610[[#This Row],[total]]</f>
        <v>0</v>
      </c>
      <c r="R346" s="1">
        <v>51</v>
      </c>
      <c r="S346" s="8">
        <f>Table32356789101112132343210111213610[[#This Row],[white]]/Table32356789101112132343210111213610[[#This Row],[total]]</f>
        <v>0.92727272727272725</v>
      </c>
      <c r="T346" s="1">
        <v>1</v>
      </c>
      <c r="U346" s="8">
        <f>Table32356789101112132343210111213610[[#This Row],[muti_racial]]/Table32356789101112132343210111213610[[#This Row],[total]]</f>
        <v>1.8181818181818181E-2</v>
      </c>
      <c r="V346" s="1">
        <v>1</v>
      </c>
      <c r="W346" s="8">
        <f>Table32356789101112132343210111213610[[#This Row],[international]]/Table32356789101112132343210111213610[[#This Row],[total]]</f>
        <v>1.8181818181818181E-2</v>
      </c>
      <c r="X3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5.4545454545454543E-2</v>
      </c>
      <c r="Y3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1.8181818181818181E-2</v>
      </c>
    </row>
    <row r="347" spans="1:25" ht="20" customHeight="1">
      <c r="A347" s="12">
        <v>106245</v>
      </c>
      <c r="B347" s="12" t="s">
        <v>477</v>
      </c>
      <c r="C347" s="12">
        <v>54</v>
      </c>
      <c r="D347" s="12">
        <v>44</v>
      </c>
      <c r="E347" s="14">
        <f>Table32356789101112132343210111213610[[#This Row],[men]]/Table32356789101112132343210111213610[[#This Row],[total]]</f>
        <v>0.81481481481481477</v>
      </c>
      <c r="F347" s="12">
        <v>10</v>
      </c>
      <c r="G347" s="14">
        <f>Table32356789101112132343210111213610[[#This Row],[women]]/Table32356789101112132343210111213610[[#This Row],[total]]</f>
        <v>0.18518518518518517</v>
      </c>
      <c r="H347" s="12">
        <v>0</v>
      </c>
      <c r="I347" s="14">
        <f>Table32356789101112132343210111213610[[#This Row],[alaskan_or_native]]/Table32356789101112132343210111213610[[#This Row],[total]]</f>
        <v>0</v>
      </c>
      <c r="J347" s="12">
        <v>1</v>
      </c>
      <c r="K347" s="14">
        <f>Table32356789101112132343210111213610[[#This Row],[asian_american]]/Table32356789101112132343210111213610[[#This Row],[total]]</f>
        <v>1.8518518518518517E-2</v>
      </c>
      <c r="L347" s="12">
        <v>9</v>
      </c>
      <c r="M347" s="14">
        <f>Table32356789101112132343210111213610[[#This Row],[african_amercian]]/Table32356789101112132343210111213610[[#This Row],[total]]</f>
        <v>0.16666666666666666</v>
      </c>
      <c r="N347" s="12">
        <v>1</v>
      </c>
      <c r="O347" s="14">
        <f>Table32356789101112132343210111213610[[#This Row],[hispanic_american]]/Table32356789101112132343210111213610[[#This Row],[total]]</f>
        <v>1.8518518518518517E-2</v>
      </c>
      <c r="P347" s="12">
        <v>0</v>
      </c>
      <c r="Q347" s="14">
        <f>Table32356789101112132343210111213610[[#This Row],[hawaiian_or_islander]]/Table32356789101112132343210111213610[[#This Row],[total]]</f>
        <v>0</v>
      </c>
      <c r="R347" s="12">
        <v>29</v>
      </c>
      <c r="S347" s="14">
        <f>Table32356789101112132343210111213610[[#This Row],[white]]/Table32356789101112132343210111213610[[#This Row],[total]]</f>
        <v>0.53703703703703709</v>
      </c>
      <c r="T347" s="12">
        <v>9</v>
      </c>
      <c r="U347" s="14">
        <f>Table32356789101112132343210111213610[[#This Row],[muti_racial]]/Table32356789101112132343210111213610[[#This Row],[total]]</f>
        <v>0.16666666666666666</v>
      </c>
      <c r="V347" s="12">
        <v>4</v>
      </c>
      <c r="W347" s="14">
        <f>Table32356789101112132343210111213610[[#This Row],[international]]/Table32356789101112132343210111213610[[#This Row],[total]]</f>
        <v>7.407407407407407E-2</v>
      </c>
      <c r="X3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0.37037037037037035</v>
      </c>
      <c r="Y3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0.35185185185185186</v>
      </c>
    </row>
    <row r="348" spans="1:25" ht="20" customHeight="1">
      <c r="A348" s="1">
        <v>151324</v>
      </c>
      <c r="B348" s="1" t="s">
        <v>879</v>
      </c>
      <c r="C348" s="1">
        <v>54</v>
      </c>
      <c r="D348" s="1">
        <v>52</v>
      </c>
      <c r="E348" s="8">
        <f>Table32356789101112132343210111213610[[#This Row],[men]]/Table32356789101112132343210111213610[[#This Row],[total]]</f>
        <v>0.96296296296296291</v>
      </c>
      <c r="F348" s="1">
        <v>2</v>
      </c>
      <c r="G348" s="8">
        <f>Table32356789101112132343210111213610[[#This Row],[women]]/Table32356789101112132343210111213610[[#This Row],[total]]</f>
        <v>3.7037037037037035E-2</v>
      </c>
      <c r="H348" s="1">
        <v>0</v>
      </c>
      <c r="I348" s="8">
        <f>Table32356789101112132343210111213610[[#This Row],[alaskan_or_native]]/Table32356789101112132343210111213610[[#This Row],[total]]</f>
        <v>0</v>
      </c>
      <c r="J348" s="1">
        <v>2</v>
      </c>
      <c r="K348" s="8">
        <f>Table32356789101112132343210111213610[[#This Row],[asian_american]]/Table32356789101112132343210111213610[[#This Row],[total]]</f>
        <v>3.7037037037037035E-2</v>
      </c>
      <c r="L348" s="1">
        <v>4</v>
      </c>
      <c r="M348" s="8">
        <f>Table32356789101112132343210111213610[[#This Row],[african_amercian]]/Table32356789101112132343210111213610[[#This Row],[total]]</f>
        <v>7.407407407407407E-2</v>
      </c>
      <c r="N348" s="1">
        <v>1</v>
      </c>
      <c r="O348" s="8">
        <f>Table32356789101112132343210111213610[[#This Row],[hispanic_american]]/Table32356789101112132343210111213610[[#This Row],[total]]</f>
        <v>1.8518518518518517E-2</v>
      </c>
      <c r="P348" s="1">
        <v>0</v>
      </c>
      <c r="Q348" s="8">
        <f>Table32356789101112132343210111213610[[#This Row],[hawaiian_or_islander]]/Table32356789101112132343210111213610[[#This Row],[total]]</f>
        <v>0</v>
      </c>
      <c r="R348" s="1">
        <v>35</v>
      </c>
      <c r="S348" s="8">
        <f>Table32356789101112132343210111213610[[#This Row],[white]]/Table32356789101112132343210111213610[[#This Row],[total]]</f>
        <v>0.64814814814814814</v>
      </c>
      <c r="T348" s="1">
        <v>3</v>
      </c>
      <c r="U348" s="8">
        <f>Table32356789101112132343210111213610[[#This Row],[muti_racial]]/Table32356789101112132343210111213610[[#This Row],[total]]</f>
        <v>5.5555555555555552E-2</v>
      </c>
      <c r="V348" s="1">
        <v>9</v>
      </c>
      <c r="W348" s="8">
        <f>Table32356789101112132343210111213610[[#This Row],[international]]/Table32356789101112132343210111213610[[#This Row],[total]]</f>
        <v>0.16666666666666666</v>
      </c>
      <c r="X3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0.18518518518518517</v>
      </c>
      <c r="Y3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0.14814814814814814</v>
      </c>
    </row>
    <row r="349" spans="1:25" ht="20" customHeight="1">
      <c r="A349" s="12">
        <v>176372</v>
      </c>
      <c r="B349" s="12" t="s">
        <v>950</v>
      </c>
      <c r="C349" s="12">
        <v>54</v>
      </c>
      <c r="D349" s="12">
        <v>45</v>
      </c>
      <c r="E349" s="14">
        <f>Table32356789101112132343210111213610[[#This Row],[men]]/Table32356789101112132343210111213610[[#This Row],[total]]</f>
        <v>0.83333333333333337</v>
      </c>
      <c r="F349" s="12">
        <v>9</v>
      </c>
      <c r="G349" s="14">
        <f>Table32356789101112132343210111213610[[#This Row],[women]]/Table32356789101112132343210111213610[[#This Row],[total]]</f>
        <v>0.16666666666666666</v>
      </c>
      <c r="H349" s="12">
        <v>1</v>
      </c>
      <c r="I349" s="14">
        <f>Table32356789101112132343210111213610[[#This Row],[alaskan_or_native]]/Table32356789101112132343210111213610[[#This Row],[total]]</f>
        <v>1.8518518518518517E-2</v>
      </c>
      <c r="J349" s="12">
        <v>1</v>
      </c>
      <c r="K349" s="14">
        <f>Table32356789101112132343210111213610[[#This Row],[asian_american]]/Table32356789101112132343210111213610[[#This Row],[total]]</f>
        <v>1.8518518518518517E-2</v>
      </c>
      <c r="L349" s="12">
        <v>10</v>
      </c>
      <c r="M349" s="14">
        <f>Table32356789101112132343210111213610[[#This Row],[african_amercian]]/Table32356789101112132343210111213610[[#This Row],[total]]</f>
        <v>0.18518518518518517</v>
      </c>
      <c r="N349" s="12">
        <v>2</v>
      </c>
      <c r="O349" s="14">
        <f>Table32356789101112132343210111213610[[#This Row],[hispanic_american]]/Table32356789101112132343210111213610[[#This Row],[total]]</f>
        <v>3.7037037037037035E-2</v>
      </c>
      <c r="P349" s="12">
        <v>0</v>
      </c>
      <c r="Q349" s="14">
        <f>Table32356789101112132343210111213610[[#This Row],[hawaiian_or_islander]]/Table32356789101112132343210111213610[[#This Row],[total]]</f>
        <v>0</v>
      </c>
      <c r="R349" s="12">
        <v>35</v>
      </c>
      <c r="S349" s="14">
        <f>Table32356789101112132343210111213610[[#This Row],[white]]/Table32356789101112132343210111213610[[#This Row],[total]]</f>
        <v>0.64814814814814814</v>
      </c>
      <c r="T349" s="12">
        <v>2</v>
      </c>
      <c r="U349" s="14">
        <f>Table32356789101112132343210111213610[[#This Row],[muti_racial]]/Table32356789101112132343210111213610[[#This Row],[total]]</f>
        <v>3.7037037037037035E-2</v>
      </c>
      <c r="V349" s="12">
        <v>1</v>
      </c>
      <c r="W349" s="14">
        <f>Table32356789101112132343210111213610[[#This Row],[international]]/Table32356789101112132343210111213610[[#This Row],[total]]</f>
        <v>1.8518518518518517E-2</v>
      </c>
      <c r="X3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0.29629629629629628</v>
      </c>
      <c r="Y3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</row>
    <row r="350" spans="1:25" ht="20" customHeight="1">
      <c r="A350" s="1">
        <v>216287</v>
      </c>
      <c r="B350" s="1" t="s">
        <v>360</v>
      </c>
      <c r="C350" s="1">
        <v>54</v>
      </c>
      <c r="D350" s="1">
        <v>33</v>
      </c>
      <c r="E350" s="8">
        <f>Table32356789101112132343210111213610[[#This Row],[men]]/Table32356789101112132343210111213610[[#This Row],[total]]</f>
        <v>0.61111111111111116</v>
      </c>
      <c r="F350" s="1">
        <v>21</v>
      </c>
      <c r="G350" s="8">
        <f>Table32356789101112132343210111213610[[#This Row],[women]]/Table32356789101112132343210111213610[[#This Row],[total]]</f>
        <v>0.3888888888888889</v>
      </c>
      <c r="H350" s="1">
        <v>0</v>
      </c>
      <c r="I350" s="8">
        <f>Table32356789101112132343210111213610[[#This Row],[alaskan_or_native]]/Table32356789101112132343210111213610[[#This Row],[total]]</f>
        <v>0</v>
      </c>
      <c r="J350" s="1">
        <v>15</v>
      </c>
      <c r="K350" s="8">
        <f>Table32356789101112132343210111213610[[#This Row],[asian_american]]/Table32356789101112132343210111213610[[#This Row],[total]]</f>
        <v>0.27777777777777779</v>
      </c>
      <c r="L350" s="1">
        <v>2</v>
      </c>
      <c r="M350" s="8">
        <f>Table32356789101112132343210111213610[[#This Row],[african_amercian]]/Table32356789101112132343210111213610[[#This Row],[total]]</f>
        <v>3.7037037037037035E-2</v>
      </c>
      <c r="N350" s="1">
        <v>1</v>
      </c>
      <c r="O350" s="8">
        <f>Table32356789101112132343210111213610[[#This Row],[hispanic_american]]/Table32356789101112132343210111213610[[#This Row],[total]]</f>
        <v>1.8518518518518517E-2</v>
      </c>
      <c r="P350" s="1">
        <v>0</v>
      </c>
      <c r="Q350" s="8">
        <f>Table32356789101112132343210111213610[[#This Row],[hawaiian_or_islander]]/Table32356789101112132343210111213610[[#This Row],[total]]</f>
        <v>0</v>
      </c>
      <c r="R350" s="1">
        <v>18</v>
      </c>
      <c r="S350" s="8">
        <f>Table32356789101112132343210111213610[[#This Row],[white]]/Table32356789101112132343210111213610[[#This Row],[total]]</f>
        <v>0.33333333333333331</v>
      </c>
      <c r="T350" s="1">
        <v>6</v>
      </c>
      <c r="U350" s="8">
        <f>Table32356789101112132343210111213610[[#This Row],[muti_racial]]/Table32356789101112132343210111213610[[#This Row],[total]]</f>
        <v>0.1111111111111111</v>
      </c>
      <c r="V350" s="1">
        <v>12</v>
      </c>
      <c r="W350" s="8">
        <f>Table32356789101112132343210111213610[[#This Row],[international]]/Table32356789101112132343210111213610[[#This Row],[total]]</f>
        <v>0.22222222222222221</v>
      </c>
      <c r="X3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  <c r="Y3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351" spans="1:25" ht="20" customHeight="1">
      <c r="A351" s="12">
        <v>240480</v>
      </c>
      <c r="B351" s="12" t="s">
        <v>375</v>
      </c>
      <c r="C351" s="12">
        <v>54</v>
      </c>
      <c r="D351" s="12">
        <v>41</v>
      </c>
      <c r="E351" s="14">
        <f>Table32356789101112132343210111213610[[#This Row],[men]]/Table32356789101112132343210111213610[[#This Row],[total]]</f>
        <v>0.7592592592592593</v>
      </c>
      <c r="F351" s="12">
        <v>13</v>
      </c>
      <c r="G351" s="14">
        <f>Table32356789101112132343210111213610[[#This Row],[women]]/Table32356789101112132343210111213610[[#This Row],[total]]</f>
        <v>0.24074074074074073</v>
      </c>
      <c r="H351" s="12">
        <v>1</v>
      </c>
      <c r="I351" s="14">
        <f>Table32356789101112132343210111213610[[#This Row],[alaskan_or_native]]/Table32356789101112132343210111213610[[#This Row],[total]]</f>
        <v>1.8518518518518517E-2</v>
      </c>
      <c r="J351" s="12">
        <v>9</v>
      </c>
      <c r="K351" s="14">
        <f>Table32356789101112132343210111213610[[#This Row],[asian_american]]/Table32356789101112132343210111213610[[#This Row],[total]]</f>
        <v>0.16666666666666666</v>
      </c>
      <c r="L351" s="12">
        <v>1</v>
      </c>
      <c r="M351" s="14">
        <f>Table32356789101112132343210111213610[[#This Row],[african_amercian]]/Table32356789101112132343210111213610[[#This Row],[total]]</f>
        <v>1.8518518518518517E-2</v>
      </c>
      <c r="N351" s="12">
        <v>0</v>
      </c>
      <c r="O351" s="14">
        <f>Table32356789101112132343210111213610[[#This Row],[hispanic_american]]/Table32356789101112132343210111213610[[#This Row],[total]]</f>
        <v>0</v>
      </c>
      <c r="P351" s="12">
        <v>0</v>
      </c>
      <c r="Q351" s="14">
        <f>Table32356789101112132343210111213610[[#This Row],[hawaiian_or_islander]]/Table32356789101112132343210111213610[[#This Row],[total]]</f>
        <v>0</v>
      </c>
      <c r="R351" s="12">
        <v>37</v>
      </c>
      <c r="S351" s="14">
        <f>Table32356789101112132343210111213610[[#This Row],[white]]/Table32356789101112132343210111213610[[#This Row],[total]]</f>
        <v>0.68518518518518523</v>
      </c>
      <c r="T351" s="12">
        <v>2</v>
      </c>
      <c r="U351" s="14">
        <f>Table32356789101112132343210111213610[[#This Row],[muti_racial]]/Table32356789101112132343210111213610[[#This Row],[total]]</f>
        <v>3.7037037037037035E-2</v>
      </c>
      <c r="V351" s="12">
        <v>4</v>
      </c>
      <c r="W351" s="14">
        <f>Table32356789101112132343210111213610[[#This Row],[international]]/Table32356789101112132343210111213610[[#This Row],[total]]</f>
        <v>7.407407407407407E-2</v>
      </c>
      <c r="X3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0.24074074074074073</v>
      </c>
      <c r="Y3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7.407407407407407E-2</v>
      </c>
    </row>
    <row r="352" spans="1:25" ht="20" customHeight="1">
      <c r="A352" s="1">
        <v>136358</v>
      </c>
      <c r="B352" s="1" t="s">
        <v>1232</v>
      </c>
      <c r="C352" s="1">
        <v>53</v>
      </c>
      <c r="D352" s="1">
        <v>45</v>
      </c>
      <c r="E352" s="8">
        <f>Table32356789101112132343210111213610[[#This Row],[men]]/Table32356789101112132343210111213610[[#This Row],[total]]</f>
        <v>0.84905660377358494</v>
      </c>
      <c r="F352" s="1">
        <v>8</v>
      </c>
      <c r="G352" s="8">
        <f>Table32356789101112132343210111213610[[#This Row],[women]]/Table32356789101112132343210111213610[[#This Row],[total]]</f>
        <v>0.15094339622641509</v>
      </c>
      <c r="H352" s="1">
        <v>0</v>
      </c>
      <c r="I352" s="8">
        <f>Table32356789101112132343210111213610[[#This Row],[alaskan_or_native]]/Table32356789101112132343210111213610[[#This Row],[total]]</f>
        <v>0</v>
      </c>
      <c r="J352" s="1">
        <v>3</v>
      </c>
      <c r="K352" s="8">
        <f>Table32356789101112132343210111213610[[#This Row],[asian_american]]/Table32356789101112132343210111213610[[#This Row],[total]]</f>
        <v>5.6603773584905662E-2</v>
      </c>
      <c r="L352" s="1">
        <v>8</v>
      </c>
      <c r="M352" s="8">
        <f>Table32356789101112132343210111213610[[#This Row],[african_amercian]]/Table32356789101112132343210111213610[[#This Row],[total]]</f>
        <v>0.15094339622641509</v>
      </c>
      <c r="N352" s="1">
        <v>12</v>
      </c>
      <c r="O352" s="8">
        <f>Table32356789101112132343210111213610[[#This Row],[hispanic_american]]/Table32356789101112132343210111213610[[#This Row],[total]]</f>
        <v>0.22641509433962265</v>
      </c>
      <c r="P352" s="1">
        <v>0</v>
      </c>
      <c r="Q352" s="8">
        <f>Table32356789101112132343210111213610[[#This Row],[hawaiian_or_islander]]/Table32356789101112132343210111213610[[#This Row],[total]]</f>
        <v>0</v>
      </c>
      <c r="R352" s="1">
        <v>21</v>
      </c>
      <c r="S352" s="8">
        <f>Table32356789101112132343210111213610[[#This Row],[white]]/Table32356789101112132343210111213610[[#This Row],[total]]</f>
        <v>0.39622641509433965</v>
      </c>
      <c r="T352" s="1">
        <v>1</v>
      </c>
      <c r="U352" s="8">
        <f>Table32356789101112132343210111213610[[#This Row],[muti_racial]]/Table32356789101112132343210111213610[[#This Row],[total]]</f>
        <v>1.8867924528301886E-2</v>
      </c>
      <c r="V352" s="1">
        <v>1</v>
      </c>
      <c r="W352" s="8">
        <f>Table32356789101112132343210111213610[[#This Row],[international]]/Table32356789101112132343210111213610[[#This Row],[total]]</f>
        <v>1.8867924528301886E-2</v>
      </c>
      <c r="X3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0.45283018867924529</v>
      </c>
      <c r="Y3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0.39622641509433965</v>
      </c>
    </row>
    <row r="353" spans="1:25" ht="20" customHeight="1">
      <c r="A353" s="12">
        <v>240189</v>
      </c>
      <c r="B353" s="12" t="s">
        <v>1149</v>
      </c>
      <c r="C353" s="12">
        <v>53</v>
      </c>
      <c r="D353" s="12">
        <v>48</v>
      </c>
      <c r="E353" s="14">
        <f>Table32356789101112132343210111213610[[#This Row],[men]]/Table32356789101112132343210111213610[[#This Row],[total]]</f>
        <v>0.90566037735849059</v>
      </c>
      <c r="F353" s="12">
        <v>5</v>
      </c>
      <c r="G353" s="14">
        <f>Table32356789101112132343210111213610[[#This Row],[women]]/Table32356789101112132343210111213610[[#This Row],[total]]</f>
        <v>9.4339622641509441E-2</v>
      </c>
      <c r="H353" s="12">
        <v>0</v>
      </c>
      <c r="I353" s="14">
        <f>Table32356789101112132343210111213610[[#This Row],[alaskan_or_native]]/Table32356789101112132343210111213610[[#This Row],[total]]</f>
        <v>0</v>
      </c>
      <c r="J353" s="12">
        <v>4</v>
      </c>
      <c r="K353" s="14">
        <f>Table32356789101112132343210111213610[[#This Row],[asian_american]]/Table32356789101112132343210111213610[[#This Row],[total]]</f>
        <v>7.5471698113207544E-2</v>
      </c>
      <c r="L353" s="12">
        <v>1</v>
      </c>
      <c r="M353" s="14">
        <f>Table32356789101112132343210111213610[[#This Row],[african_amercian]]/Table32356789101112132343210111213610[[#This Row],[total]]</f>
        <v>1.8867924528301886E-2</v>
      </c>
      <c r="N353" s="12">
        <v>3</v>
      </c>
      <c r="O353" s="14">
        <f>Table32356789101112132343210111213610[[#This Row],[hispanic_american]]/Table32356789101112132343210111213610[[#This Row],[total]]</f>
        <v>5.6603773584905662E-2</v>
      </c>
      <c r="P353" s="12">
        <v>0</v>
      </c>
      <c r="Q353" s="14">
        <f>Table32356789101112132343210111213610[[#This Row],[hawaiian_or_islander]]/Table32356789101112132343210111213610[[#This Row],[total]]</f>
        <v>0</v>
      </c>
      <c r="R353" s="12">
        <v>38</v>
      </c>
      <c r="S353" s="14">
        <f>Table32356789101112132343210111213610[[#This Row],[white]]/Table32356789101112132343210111213610[[#This Row],[total]]</f>
        <v>0.71698113207547165</v>
      </c>
      <c r="T353" s="12">
        <v>4</v>
      </c>
      <c r="U353" s="14">
        <f>Table32356789101112132343210111213610[[#This Row],[muti_racial]]/Table32356789101112132343210111213610[[#This Row],[total]]</f>
        <v>7.5471698113207544E-2</v>
      </c>
      <c r="V353" s="12">
        <v>3</v>
      </c>
      <c r="W353" s="14">
        <f>Table32356789101112132343210111213610[[#This Row],[international]]/Table32356789101112132343210111213610[[#This Row],[total]]</f>
        <v>5.6603773584905662E-2</v>
      </c>
      <c r="X3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0.22641509433962265</v>
      </c>
      <c r="Y3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0.15094339622641509</v>
      </c>
    </row>
    <row r="354" spans="1:25" ht="20" customHeight="1">
      <c r="A354" s="1">
        <v>366252</v>
      </c>
      <c r="B354" s="1" t="s">
        <v>1262</v>
      </c>
      <c r="C354" s="1">
        <v>53</v>
      </c>
      <c r="D354" s="1">
        <v>50</v>
      </c>
      <c r="E354" s="8">
        <f>Table32356789101112132343210111213610[[#This Row],[men]]/Table32356789101112132343210111213610[[#This Row],[total]]</f>
        <v>0.94339622641509435</v>
      </c>
      <c r="F354" s="1">
        <v>3</v>
      </c>
      <c r="G354" s="8">
        <f>Table32356789101112132343210111213610[[#This Row],[women]]/Table32356789101112132343210111213610[[#This Row],[total]]</f>
        <v>5.6603773584905662E-2</v>
      </c>
      <c r="H354" s="1">
        <v>0</v>
      </c>
      <c r="I354" s="8">
        <f>Table32356789101112132343210111213610[[#This Row],[alaskan_or_native]]/Table32356789101112132343210111213610[[#This Row],[total]]</f>
        <v>0</v>
      </c>
      <c r="J354" s="1">
        <v>2</v>
      </c>
      <c r="K354" s="8">
        <f>Table32356789101112132343210111213610[[#This Row],[asian_american]]/Table32356789101112132343210111213610[[#This Row],[total]]</f>
        <v>3.7735849056603772E-2</v>
      </c>
      <c r="L354" s="1">
        <v>1</v>
      </c>
      <c r="M354" s="8">
        <f>Table32356789101112132343210111213610[[#This Row],[african_amercian]]/Table32356789101112132343210111213610[[#This Row],[total]]</f>
        <v>1.8867924528301886E-2</v>
      </c>
      <c r="N354" s="1">
        <v>1</v>
      </c>
      <c r="O354" s="8">
        <f>Table32356789101112132343210111213610[[#This Row],[hispanic_american]]/Table32356789101112132343210111213610[[#This Row],[total]]</f>
        <v>1.8867924528301886E-2</v>
      </c>
      <c r="P354" s="1">
        <v>0</v>
      </c>
      <c r="Q354" s="8">
        <f>Table32356789101112132343210111213610[[#This Row],[hawaiian_or_islander]]/Table32356789101112132343210111213610[[#This Row],[total]]</f>
        <v>0</v>
      </c>
      <c r="R354" s="1">
        <v>49</v>
      </c>
      <c r="S354" s="8">
        <f>Table32356789101112132343210111213610[[#This Row],[white]]/Table32356789101112132343210111213610[[#This Row],[total]]</f>
        <v>0.92452830188679247</v>
      </c>
      <c r="T354" s="1">
        <v>0</v>
      </c>
      <c r="U354" s="8">
        <f>Table32356789101112132343210111213610[[#This Row],[muti_racial]]/Table32356789101112132343210111213610[[#This Row],[total]]</f>
        <v>0</v>
      </c>
      <c r="V354" s="1">
        <v>0</v>
      </c>
      <c r="W354" s="8">
        <f>Table32356789101112132343210111213610[[#This Row],[international]]/Table32356789101112132343210111213610[[#This Row],[total]]</f>
        <v>0</v>
      </c>
      <c r="X3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7.5471698113207544E-2</v>
      </c>
      <c r="Y3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3.7735849056603772E-2</v>
      </c>
    </row>
    <row r="355" spans="1:25" ht="20" customHeight="1">
      <c r="A355" s="12">
        <v>430184</v>
      </c>
      <c r="B355" s="12" t="s">
        <v>1170</v>
      </c>
      <c r="C355" s="12">
        <v>53</v>
      </c>
      <c r="D355" s="12">
        <v>37</v>
      </c>
      <c r="E355" s="14">
        <f>Table32356789101112132343210111213610[[#This Row],[men]]/Table32356789101112132343210111213610[[#This Row],[total]]</f>
        <v>0.69811320754716977</v>
      </c>
      <c r="F355" s="12">
        <v>16</v>
      </c>
      <c r="G355" s="14">
        <f>Table32356789101112132343210111213610[[#This Row],[women]]/Table32356789101112132343210111213610[[#This Row],[total]]</f>
        <v>0.30188679245283018</v>
      </c>
      <c r="H355" s="12">
        <v>0</v>
      </c>
      <c r="I355" s="14">
        <f>Table32356789101112132343210111213610[[#This Row],[alaskan_or_native]]/Table32356789101112132343210111213610[[#This Row],[total]]</f>
        <v>0</v>
      </c>
      <c r="J355" s="12">
        <v>2</v>
      </c>
      <c r="K355" s="14">
        <f>Table32356789101112132343210111213610[[#This Row],[asian_american]]/Table32356789101112132343210111213610[[#This Row],[total]]</f>
        <v>3.7735849056603772E-2</v>
      </c>
      <c r="L355" s="12">
        <v>26</v>
      </c>
      <c r="M355" s="14">
        <f>Table32356789101112132343210111213610[[#This Row],[african_amercian]]/Table32356789101112132343210111213610[[#This Row],[total]]</f>
        <v>0.49056603773584906</v>
      </c>
      <c r="N355" s="12">
        <v>4</v>
      </c>
      <c r="O355" s="14">
        <f>Table32356789101112132343210111213610[[#This Row],[hispanic_american]]/Table32356789101112132343210111213610[[#This Row],[total]]</f>
        <v>7.5471698113207544E-2</v>
      </c>
      <c r="P355" s="12">
        <v>0</v>
      </c>
      <c r="Q355" s="14">
        <f>Table32356789101112132343210111213610[[#This Row],[hawaiian_or_islander]]/Table32356789101112132343210111213610[[#This Row],[total]]</f>
        <v>0</v>
      </c>
      <c r="R355" s="12">
        <v>12</v>
      </c>
      <c r="S355" s="14">
        <f>Table32356789101112132343210111213610[[#This Row],[white]]/Table32356789101112132343210111213610[[#This Row],[total]]</f>
        <v>0.22641509433962265</v>
      </c>
      <c r="T355" s="12">
        <v>4</v>
      </c>
      <c r="U355" s="14">
        <f>Table32356789101112132343210111213610[[#This Row],[muti_racial]]/Table32356789101112132343210111213610[[#This Row],[total]]</f>
        <v>7.5471698113207544E-2</v>
      </c>
      <c r="V355" s="12">
        <v>3</v>
      </c>
      <c r="W355" s="14">
        <f>Table32356789101112132343210111213610[[#This Row],[international]]/Table32356789101112132343210111213610[[#This Row],[total]]</f>
        <v>5.6603773584905662E-2</v>
      </c>
      <c r="X3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0.67924528301886788</v>
      </c>
      <c r="Y3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0.64150943396226412</v>
      </c>
    </row>
    <row r="356" spans="1:25" ht="20" customHeight="1">
      <c r="A356" s="1">
        <v>441937</v>
      </c>
      <c r="B356" s="1" t="s">
        <v>525</v>
      </c>
      <c r="C356" s="1">
        <v>53</v>
      </c>
      <c r="D356" s="1">
        <v>47</v>
      </c>
      <c r="E356" s="8">
        <f>Table32356789101112132343210111213610[[#This Row],[men]]/Table32356789101112132343210111213610[[#This Row],[total]]</f>
        <v>0.8867924528301887</v>
      </c>
      <c r="F356" s="1">
        <v>6</v>
      </c>
      <c r="G356" s="8">
        <f>Table32356789101112132343210111213610[[#This Row],[women]]/Table32356789101112132343210111213610[[#This Row],[total]]</f>
        <v>0.11320754716981132</v>
      </c>
      <c r="H356" s="1">
        <v>0</v>
      </c>
      <c r="I356" s="8">
        <f>Table32356789101112132343210111213610[[#This Row],[alaskan_or_native]]/Table32356789101112132343210111213610[[#This Row],[total]]</f>
        <v>0</v>
      </c>
      <c r="J356" s="1">
        <v>2</v>
      </c>
      <c r="K356" s="8">
        <f>Table32356789101112132343210111213610[[#This Row],[asian_american]]/Table32356789101112132343210111213610[[#This Row],[total]]</f>
        <v>3.7735849056603772E-2</v>
      </c>
      <c r="L356" s="1">
        <v>0</v>
      </c>
      <c r="M356" s="8">
        <f>Table32356789101112132343210111213610[[#This Row],[african_amercian]]/Table32356789101112132343210111213610[[#This Row],[total]]</f>
        <v>0</v>
      </c>
      <c r="N356" s="1">
        <v>16</v>
      </c>
      <c r="O356" s="8">
        <f>Table32356789101112132343210111213610[[#This Row],[hispanic_american]]/Table32356789101112132343210111213610[[#This Row],[total]]</f>
        <v>0.30188679245283018</v>
      </c>
      <c r="P356" s="1">
        <v>0</v>
      </c>
      <c r="Q356" s="8">
        <f>Table32356789101112132343210111213610[[#This Row],[hawaiian_or_islander]]/Table32356789101112132343210111213610[[#This Row],[total]]</f>
        <v>0</v>
      </c>
      <c r="R356" s="1">
        <v>26</v>
      </c>
      <c r="S356" s="8">
        <f>Table32356789101112132343210111213610[[#This Row],[white]]/Table32356789101112132343210111213610[[#This Row],[total]]</f>
        <v>0.49056603773584906</v>
      </c>
      <c r="T356" s="1">
        <v>4</v>
      </c>
      <c r="U356" s="8">
        <f>Table32356789101112132343210111213610[[#This Row],[muti_racial]]/Table32356789101112132343210111213610[[#This Row],[total]]</f>
        <v>7.5471698113207544E-2</v>
      </c>
      <c r="V356" s="1">
        <v>2</v>
      </c>
      <c r="W356" s="8">
        <f>Table32356789101112132343210111213610[[#This Row],[international]]/Table32356789101112132343210111213610[[#This Row],[total]]</f>
        <v>3.7735849056603772E-2</v>
      </c>
      <c r="X3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0.41509433962264153</v>
      </c>
      <c r="Y3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0.37735849056603776</v>
      </c>
    </row>
    <row r="357" spans="1:25" ht="20" customHeight="1">
      <c r="A357" s="12">
        <v>171146</v>
      </c>
      <c r="B357" s="12" t="s">
        <v>479</v>
      </c>
      <c r="C357" s="12">
        <v>52</v>
      </c>
      <c r="D357" s="12">
        <v>46</v>
      </c>
      <c r="E357" s="14">
        <f>Table32356789101112132343210111213610[[#This Row],[men]]/Table32356789101112132343210111213610[[#This Row],[total]]</f>
        <v>0.88461538461538458</v>
      </c>
      <c r="F357" s="12">
        <v>6</v>
      </c>
      <c r="G357" s="14">
        <f>Table32356789101112132343210111213610[[#This Row],[women]]/Table32356789101112132343210111213610[[#This Row],[total]]</f>
        <v>0.11538461538461539</v>
      </c>
      <c r="H357" s="12">
        <v>0</v>
      </c>
      <c r="I357" s="14">
        <f>Table32356789101112132343210111213610[[#This Row],[alaskan_or_native]]/Table32356789101112132343210111213610[[#This Row],[total]]</f>
        <v>0</v>
      </c>
      <c r="J357" s="12">
        <v>1</v>
      </c>
      <c r="K357" s="14">
        <f>Table32356789101112132343210111213610[[#This Row],[asian_american]]/Table32356789101112132343210111213610[[#This Row],[total]]</f>
        <v>1.9230769230769232E-2</v>
      </c>
      <c r="L357" s="12">
        <v>1</v>
      </c>
      <c r="M357" s="14">
        <f>Table32356789101112132343210111213610[[#This Row],[african_amercian]]/Table32356789101112132343210111213610[[#This Row],[total]]</f>
        <v>1.9230769230769232E-2</v>
      </c>
      <c r="N357" s="12">
        <v>0</v>
      </c>
      <c r="O357" s="14">
        <f>Table32356789101112132343210111213610[[#This Row],[hispanic_american]]/Table32356789101112132343210111213610[[#This Row],[total]]</f>
        <v>0</v>
      </c>
      <c r="P357" s="12">
        <v>0</v>
      </c>
      <c r="Q357" s="14">
        <f>Table32356789101112132343210111213610[[#This Row],[hawaiian_or_islander]]/Table32356789101112132343210111213610[[#This Row],[total]]</f>
        <v>0</v>
      </c>
      <c r="R357" s="12">
        <v>38</v>
      </c>
      <c r="S357" s="14">
        <f>Table32356789101112132343210111213610[[#This Row],[white]]/Table32356789101112132343210111213610[[#This Row],[total]]</f>
        <v>0.73076923076923073</v>
      </c>
      <c r="T357" s="12">
        <v>0</v>
      </c>
      <c r="U357" s="14">
        <f>Table32356789101112132343210111213610[[#This Row],[muti_racial]]/Table32356789101112132343210111213610[[#This Row],[total]]</f>
        <v>0</v>
      </c>
      <c r="V357" s="12">
        <v>12</v>
      </c>
      <c r="W357" s="14">
        <f>Table32356789101112132343210111213610[[#This Row],[international]]/Table32356789101112132343210111213610[[#This Row],[total]]</f>
        <v>0.23076923076923078</v>
      </c>
      <c r="X3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3.8461538461538464E-2</v>
      </c>
      <c r="Y3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1.9230769230769232E-2</v>
      </c>
    </row>
    <row r="358" spans="1:25" ht="20" customHeight="1">
      <c r="A358" s="1">
        <v>198136</v>
      </c>
      <c r="B358" s="1" t="s">
        <v>1022</v>
      </c>
      <c r="C358" s="1">
        <v>52</v>
      </c>
      <c r="D358" s="1">
        <v>41</v>
      </c>
      <c r="E358" s="8">
        <f>Table32356789101112132343210111213610[[#This Row],[men]]/Table32356789101112132343210111213610[[#This Row],[total]]</f>
        <v>0.78846153846153844</v>
      </c>
      <c r="F358" s="1">
        <v>11</v>
      </c>
      <c r="G358" s="8">
        <f>Table32356789101112132343210111213610[[#This Row],[women]]/Table32356789101112132343210111213610[[#This Row],[total]]</f>
        <v>0.21153846153846154</v>
      </c>
      <c r="H358" s="1">
        <v>0</v>
      </c>
      <c r="I358" s="8">
        <f>Table32356789101112132343210111213610[[#This Row],[alaskan_or_native]]/Table32356789101112132343210111213610[[#This Row],[total]]</f>
        <v>0</v>
      </c>
      <c r="J358" s="1">
        <v>1</v>
      </c>
      <c r="K358" s="8">
        <f>Table32356789101112132343210111213610[[#This Row],[asian_american]]/Table32356789101112132343210111213610[[#This Row],[total]]</f>
        <v>1.9230769230769232E-2</v>
      </c>
      <c r="L358" s="1">
        <v>13</v>
      </c>
      <c r="M358" s="8">
        <f>Table32356789101112132343210111213610[[#This Row],[african_amercian]]/Table32356789101112132343210111213610[[#This Row],[total]]</f>
        <v>0.25</v>
      </c>
      <c r="N358" s="1">
        <v>5</v>
      </c>
      <c r="O358" s="8">
        <f>Table32356789101112132343210111213610[[#This Row],[hispanic_american]]/Table32356789101112132343210111213610[[#This Row],[total]]</f>
        <v>9.6153846153846159E-2</v>
      </c>
      <c r="P358" s="1">
        <v>0</v>
      </c>
      <c r="Q358" s="8">
        <f>Table32356789101112132343210111213610[[#This Row],[hawaiian_or_islander]]/Table32356789101112132343210111213610[[#This Row],[total]]</f>
        <v>0</v>
      </c>
      <c r="R358" s="1">
        <v>30</v>
      </c>
      <c r="S358" s="8">
        <f>Table32356789101112132343210111213610[[#This Row],[white]]/Table32356789101112132343210111213610[[#This Row],[total]]</f>
        <v>0.57692307692307687</v>
      </c>
      <c r="T358" s="1">
        <v>1</v>
      </c>
      <c r="U358" s="8">
        <f>Table32356789101112132343210111213610[[#This Row],[muti_racial]]/Table32356789101112132343210111213610[[#This Row],[total]]</f>
        <v>1.9230769230769232E-2</v>
      </c>
      <c r="V358" s="1">
        <v>1</v>
      </c>
      <c r="W358" s="8">
        <f>Table32356789101112132343210111213610[[#This Row],[international]]/Table32356789101112132343210111213610[[#This Row],[total]]</f>
        <v>1.9230769230769232E-2</v>
      </c>
      <c r="X3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0.38461538461538464</v>
      </c>
      <c r="Y3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0.36538461538461536</v>
      </c>
    </row>
    <row r="359" spans="1:25" ht="20" customHeight="1">
      <c r="A359" s="12">
        <v>213349</v>
      </c>
      <c r="B359" s="12" t="s">
        <v>1070</v>
      </c>
      <c r="C359" s="12">
        <v>52</v>
      </c>
      <c r="D359" s="12">
        <v>49</v>
      </c>
      <c r="E359" s="14">
        <f>Table32356789101112132343210111213610[[#This Row],[men]]/Table32356789101112132343210111213610[[#This Row],[total]]</f>
        <v>0.94230769230769229</v>
      </c>
      <c r="F359" s="12">
        <v>3</v>
      </c>
      <c r="G359" s="14">
        <f>Table32356789101112132343210111213610[[#This Row],[women]]/Table32356789101112132343210111213610[[#This Row],[total]]</f>
        <v>5.7692307692307696E-2</v>
      </c>
      <c r="H359" s="12">
        <v>0</v>
      </c>
      <c r="I359" s="14">
        <f>Table32356789101112132343210111213610[[#This Row],[alaskan_or_native]]/Table32356789101112132343210111213610[[#This Row],[total]]</f>
        <v>0</v>
      </c>
      <c r="J359" s="12">
        <v>0</v>
      </c>
      <c r="K359" s="14">
        <f>Table32356789101112132343210111213610[[#This Row],[asian_american]]/Table32356789101112132343210111213610[[#This Row],[total]]</f>
        <v>0</v>
      </c>
      <c r="L359" s="12">
        <v>1</v>
      </c>
      <c r="M359" s="14">
        <f>Table32356789101112132343210111213610[[#This Row],[african_amercian]]/Table32356789101112132343210111213610[[#This Row],[total]]</f>
        <v>1.9230769230769232E-2</v>
      </c>
      <c r="N359" s="12">
        <v>4</v>
      </c>
      <c r="O359" s="14">
        <f>Table32356789101112132343210111213610[[#This Row],[hispanic_american]]/Table32356789101112132343210111213610[[#This Row],[total]]</f>
        <v>7.6923076923076927E-2</v>
      </c>
      <c r="P359" s="12">
        <v>0</v>
      </c>
      <c r="Q359" s="14">
        <f>Table32356789101112132343210111213610[[#This Row],[hawaiian_or_islander]]/Table32356789101112132343210111213610[[#This Row],[total]]</f>
        <v>0</v>
      </c>
      <c r="R359" s="12">
        <v>46</v>
      </c>
      <c r="S359" s="14">
        <f>Table32356789101112132343210111213610[[#This Row],[white]]/Table32356789101112132343210111213610[[#This Row],[total]]</f>
        <v>0.88461538461538458</v>
      </c>
      <c r="T359" s="12">
        <v>0</v>
      </c>
      <c r="U359" s="14">
        <f>Table32356789101112132343210111213610[[#This Row],[muti_racial]]/Table32356789101112132343210111213610[[#This Row],[total]]</f>
        <v>0</v>
      </c>
      <c r="V359" s="12">
        <v>1</v>
      </c>
      <c r="W359" s="14">
        <f>Table32356789101112132343210111213610[[#This Row],[international]]/Table32356789101112132343210111213610[[#This Row],[total]]</f>
        <v>1.9230769230769232E-2</v>
      </c>
      <c r="X3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9.6153846153846159E-2</v>
      </c>
      <c r="Y3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9.6153846153846159E-2</v>
      </c>
    </row>
    <row r="360" spans="1:25" ht="20" customHeight="1">
      <c r="A360" s="1">
        <v>225414</v>
      </c>
      <c r="B360" s="1" t="s">
        <v>436</v>
      </c>
      <c r="C360" s="1">
        <v>52</v>
      </c>
      <c r="D360" s="1">
        <v>46</v>
      </c>
      <c r="E360" s="8">
        <f>Table32356789101112132343210111213610[[#This Row],[men]]/Table32356789101112132343210111213610[[#This Row],[total]]</f>
        <v>0.88461538461538458</v>
      </c>
      <c r="F360" s="1">
        <v>6</v>
      </c>
      <c r="G360" s="8">
        <f>Table32356789101112132343210111213610[[#This Row],[women]]/Table32356789101112132343210111213610[[#This Row],[total]]</f>
        <v>0.11538461538461539</v>
      </c>
      <c r="H360" s="1">
        <v>0</v>
      </c>
      <c r="I360" s="8">
        <f>Table32356789101112132343210111213610[[#This Row],[alaskan_or_native]]/Table32356789101112132343210111213610[[#This Row],[total]]</f>
        <v>0</v>
      </c>
      <c r="J360" s="1">
        <v>12</v>
      </c>
      <c r="K360" s="8">
        <f>Table32356789101112132343210111213610[[#This Row],[asian_american]]/Table32356789101112132343210111213610[[#This Row],[total]]</f>
        <v>0.23076923076923078</v>
      </c>
      <c r="L360" s="1">
        <v>1</v>
      </c>
      <c r="M360" s="8">
        <f>Table32356789101112132343210111213610[[#This Row],[african_amercian]]/Table32356789101112132343210111213610[[#This Row],[total]]</f>
        <v>1.9230769230769232E-2</v>
      </c>
      <c r="N360" s="1">
        <v>14</v>
      </c>
      <c r="O360" s="8">
        <f>Table32356789101112132343210111213610[[#This Row],[hispanic_american]]/Table32356789101112132343210111213610[[#This Row],[total]]</f>
        <v>0.26923076923076922</v>
      </c>
      <c r="P360" s="1">
        <v>1</v>
      </c>
      <c r="Q360" s="8">
        <f>Table32356789101112132343210111213610[[#This Row],[hawaiian_or_islander]]/Table32356789101112132343210111213610[[#This Row],[total]]</f>
        <v>1.9230769230769232E-2</v>
      </c>
      <c r="R360" s="1">
        <v>20</v>
      </c>
      <c r="S360" s="8">
        <f>Table32356789101112132343210111213610[[#This Row],[white]]/Table32356789101112132343210111213610[[#This Row],[total]]</f>
        <v>0.38461538461538464</v>
      </c>
      <c r="T360" s="1">
        <v>1</v>
      </c>
      <c r="U360" s="8">
        <f>Table32356789101112132343210111213610[[#This Row],[muti_racial]]/Table32356789101112132343210111213610[[#This Row],[total]]</f>
        <v>1.9230769230769232E-2</v>
      </c>
      <c r="V360" s="1">
        <v>3</v>
      </c>
      <c r="W360" s="8">
        <f>Table32356789101112132343210111213610[[#This Row],[international]]/Table32356789101112132343210111213610[[#This Row],[total]]</f>
        <v>5.7692307692307696E-2</v>
      </c>
      <c r="X3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0.55769230769230771</v>
      </c>
      <c r="Y3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0.32692307692307693</v>
      </c>
    </row>
    <row r="361" spans="1:25" ht="20" customHeight="1">
      <c r="A361" s="12">
        <v>232706</v>
      </c>
      <c r="B361" s="12" t="s">
        <v>1129</v>
      </c>
      <c r="C361" s="12">
        <v>52</v>
      </c>
      <c r="D361" s="12">
        <v>33</v>
      </c>
      <c r="E361" s="14">
        <f>Table32356789101112132343210111213610[[#This Row],[men]]/Table32356789101112132343210111213610[[#This Row],[total]]</f>
        <v>0.63461538461538458</v>
      </c>
      <c r="F361" s="12">
        <v>19</v>
      </c>
      <c r="G361" s="14">
        <f>Table32356789101112132343210111213610[[#This Row],[women]]/Table32356789101112132343210111213610[[#This Row],[total]]</f>
        <v>0.36538461538461536</v>
      </c>
      <c r="H361" s="12">
        <v>0</v>
      </c>
      <c r="I361" s="14">
        <f>Table32356789101112132343210111213610[[#This Row],[alaskan_or_native]]/Table32356789101112132343210111213610[[#This Row],[total]]</f>
        <v>0</v>
      </c>
      <c r="J361" s="12">
        <v>7</v>
      </c>
      <c r="K361" s="14">
        <f>Table32356789101112132343210111213610[[#This Row],[asian_american]]/Table32356789101112132343210111213610[[#This Row],[total]]</f>
        <v>0.13461538461538461</v>
      </c>
      <c r="L361" s="12">
        <v>12</v>
      </c>
      <c r="M361" s="14">
        <f>Table32356789101112132343210111213610[[#This Row],[african_amercian]]/Table32356789101112132343210111213610[[#This Row],[total]]</f>
        <v>0.23076923076923078</v>
      </c>
      <c r="N361" s="12">
        <v>5</v>
      </c>
      <c r="O361" s="14">
        <f>Table32356789101112132343210111213610[[#This Row],[hispanic_american]]/Table32356789101112132343210111213610[[#This Row],[total]]</f>
        <v>9.6153846153846159E-2</v>
      </c>
      <c r="P361" s="12">
        <v>0</v>
      </c>
      <c r="Q361" s="14">
        <f>Table32356789101112132343210111213610[[#This Row],[hawaiian_or_islander]]/Table32356789101112132343210111213610[[#This Row],[total]]</f>
        <v>0</v>
      </c>
      <c r="R361" s="12">
        <v>16</v>
      </c>
      <c r="S361" s="14">
        <f>Table32356789101112132343210111213610[[#This Row],[white]]/Table32356789101112132343210111213610[[#This Row],[total]]</f>
        <v>0.30769230769230771</v>
      </c>
      <c r="T361" s="12">
        <v>2</v>
      </c>
      <c r="U361" s="14">
        <f>Table32356789101112132343210111213610[[#This Row],[muti_racial]]/Table32356789101112132343210111213610[[#This Row],[total]]</f>
        <v>3.8461538461538464E-2</v>
      </c>
      <c r="V361" s="12">
        <v>9</v>
      </c>
      <c r="W361" s="14">
        <f>Table32356789101112132343210111213610[[#This Row],[international]]/Table32356789101112132343210111213610[[#This Row],[total]]</f>
        <v>0.17307692307692307</v>
      </c>
      <c r="X3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3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0.36538461538461536</v>
      </c>
    </row>
    <row r="362" spans="1:25" ht="20" customHeight="1">
      <c r="A362" s="1">
        <v>107044</v>
      </c>
      <c r="B362" s="1" t="s">
        <v>85</v>
      </c>
      <c r="C362" s="1">
        <v>51</v>
      </c>
      <c r="D362" s="1">
        <v>40</v>
      </c>
      <c r="E362" s="8">
        <f>Table32356789101112132343210111213610[[#This Row],[men]]/Table32356789101112132343210111213610[[#This Row],[total]]</f>
        <v>0.78431372549019607</v>
      </c>
      <c r="F362" s="1">
        <v>11</v>
      </c>
      <c r="G362" s="8">
        <f>Table32356789101112132343210111213610[[#This Row],[women]]/Table32356789101112132343210111213610[[#This Row],[total]]</f>
        <v>0.21568627450980393</v>
      </c>
      <c r="H362" s="1">
        <v>0</v>
      </c>
      <c r="I362" s="8">
        <f>Table32356789101112132343210111213610[[#This Row],[alaskan_or_native]]/Table32356789101112132343210111213610[[#This Row],[total]]</f>
        <v>0</v>
      </c>
      <c r="J362" s="1">
        <v>1</v>
      </c>
      <c r="K362" s="8">
        <f>Table32356789101112132343210111213610[[#This Row],[asian_american]]/Table32356789101112132343210111213610[[#This Row],[total]]</f>
        <v>1.9607843137254902E-2</v>
      </c>
      <c r="L362" s="1">
        <v>1</v>
      </c>
      <c r="M362" s="8">
        <f>Table32356789101112132343210111213610[[#This Row],[african_amercian]]/Table32356789101112132343210111213610[[#This Row],[total]]</f>
        <v>1.9607843137254902E-2</v>
      </c>
      <c r="N362" s="1">
        <v>0</v>
      </c>
      <c r="O362" s="8">
        <f>Table32356789101112132343210111213610[[#This Row],[hispanic_american]]/Table32356789101112132343210111213610[[#This Row],[total]]</f>
        <v>0</v>
      </c>
      <c r="P362" s="1">
        <v>0</v>
      </c>
      <c r="Q362" s="8">
        <f>Table32356789101112132343210111213610[[#This Row],[hawaiian_or_islander]]/Table32356789101112132343210111213610[[#This Row],[total]]</f>
        <v>0</v>
      </c>
      <c r="R362" s="1">
        <v>37</v>
      </c>
      <c r="S362" s="8">
        <f>Table32356789101112132343210111213610[[#This Row],[white]]/Table32356789101112132343210111213610[[#This Row],[total]]</f>
        <v>0.72549019607843135</v>
      </c>
      <c r="T362" s="1">
        <v>1</v>
      </c>
      <c r="U362" s="8">
        <f>Table32356789101112132343210111213610[[#This Row],[muti_racial]]/Table32356789101112132343210111213610[[#This Row],[total]]</f>
        <v>1.9607843137254902E-2</v>
      </c>
      <c r="V362" s="1">
        <v>11</v>
      </c>
      <c r="W362" s="8">
        <f>Table32356789101112132343210111213610[[#This Row],[international]]/Table32356789101112132343210111213610[[#This Row],[total]]</f>
        <v>0.21568627450980393</v>
      </c>
      <c r="X3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5.8823529411764705E-2</v>
      </c>
      <c r="Y3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3.9215686274509803E-2</v>
      </c>
    </row>
    <row r="363" spans="1:25" ht="20" customHeight="1">
      <c r="A363" s="12">
        <v>108092</v>
      </c>
      <c r="B363" s="12" t="s">
        <v>826</v>
      </c>
      <c r="C363" s="12">
        <v>51</v>
      </c>
      <c r="D363" s="12">
        <v>42</v>
      </c>
      <c r="E363" s="14">
        <f>Table32356789101112132343210111213610[[#This Row],[men]]/Table32356789101112132343210111213610[[#This Row],[total]]</f>
        <v>0.82352941176470584</v>
      </c>
      <c r="F363" s="12">
        <v>9</v>
      </c>
      <c r="G363" s="14">
        <f>Table32356789101112132343210111213610[[#This Row],[women]]/Table32356789101112132343210111213610[[#This Row],[total]]</f>
        <v>0.17647058823529413</v>
      </c>
      <c r="H363" s="12">
        <v>1</v>
      </c>
      <c r="I363" s="14">
        <f>Table32356789101112132343210111213610[[#This Row],[alaskan_or_native]]/Table32356789101112132343210111213610[[#This Row],[total]]</f>
        <v>1.9607843137254902E-2</v>
      </c>
      <c r="J363" s="12">
        <v>4</v>
      </c>
      <c r="K363" s="14">
        <f>Table32356789101112132343210111213610[[#This Row],[asian_american]]/Table32356789101112132343210111213610[[#This Row],[total]]</f>
        <v>7.8431372549019607E-2</v>
      </c>
      <c r="L363" s="12">
        <v>0</v>
      </c>
      <c r="M363" s="14">
        <f>Table32356789101112132343210111213610[[#This Row],[african_amercian]]/Table32356789101112132343210111213610[[#This Row],[total]]</f>
        <v>0</v>
      </c>
      <c r="N363" s="12">
        <v>4</v>
      </c>
      <c r="O363" s="14">
        <f>Table32356789101112132343210111213610[[#This Row],[hispanic_american]]/Table32356789101112132343210111213610[[#This Row],[total]]</f>
        <v>7.8431372549019607E-2</v>
      </c>
      <c r="P363" s="12">
        <v>0</v>
      </c>
      <c r="Q363" s="14">
        <f>Table32356789101112132343210111213610[[#This Row],[hawaiian_or_islander]]/Table32356789101112132343210111213610[[#This Row],[total]]</f>
        <v>0</v>
      </c>
      <c r="R363" s="12">
        <v>36</v>
      </c>
      <c r="S363" s="14">
        <f>Table32356789101112132343210111213610[[#This Row],[white]]/Table32356789101112132343210111213610[[#This Row],[total]]</f>
        <v>0.70588235294117652</v>
      </c>
      <c r="T363" s="12">
        <v>3</v>
      </c>
      <c r="U363" s="14">
        <f>Table32356789101112132343210111213610[[#This Row],[muti_racial]]/Table32356789101112132343210111213610[[#This Row],[total]]</f>
        <v>5.8823529411764705E-2</v>
      </c>
      <c r="V363" s="12">
        <v>3</v>
      </c>
      <c r="W363" s="14">
        <f>Table32356789101112132343210111213610[[#This Row],[international]]/Table32356789101112132343210111213610[[#This Row],[total]]</f>
        <v>5.8823529411764705E-2</v>
      </c>
      <c r="X3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0.23529411764705882</v>
      </c>
      <c r="Y3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0.15686274509803921</v>
      </c>
    </row>
    <row r="364" spans="1:25" ht="20" customHeight="1">
      <c r="A364" s="1">
        <v>139311</v>
      </c>
      <c r="B364" s="1" t="s">
        <v>574</v>
      </c>
      <c r="C364" s="1">
        <v>51</v>
      </c>
      <c r="D364" s="1">
        <v>40</v>
      </c>
      <c r="E364" s="8">
        <f>Table32356789101112132343210111213610[[#This Row],[men]]/Table32356789101112132343210111213610[[#This Row],[total]]</f>
        <v>0.78431372549019607</v>
      </c>
      <c r="F364" s="1">
        <v>11</v>
      </c>
      <c r="G364" s="8">
        <f>Table32356789101112132343210111213610[[#This Row],[women]]/Table32356789101112132343210111213610[[#This Row],[total]]</f>
        <v>0.21568627450980393</v>
      </c>
      <c r="H364" s="1">
        <v>0</v>
      </c>
      <c r="I364" s="8">
        <f>Table32356789101112132343210111213610[[#This Row],[alaskan_or_native]]/Table32356789101112132343210111213610[[#This Row],[total]]</f>
        <v>0</v>
      </c>
      <c r="J364" s="1">
        <v>8</v>
      </c>
      <c r="K364" s="8">
        <f>Table32356789101112132343210111213610[[#This Row],[asian_american]]/Table32356789101112132343210111213610[[#This Row],[total]]</f>
        <v>0.15686274509803921</v>
      </c>
      <c r="L364" s="1">
        <v>23</v>
      </c>
      <c r="M364" s="8">
        <f>Table32356789101112132343210111213610[[#This Row],[african_amercian]]/Table32356789101112132343210111213610[[#This Row],[total]]</f>
        <v>0.45098039215686275</v>
      </c>
      <c r="N364" s="1">
        <v>4</v>
      </c>
      <c r="O364" s="8">
        <f>Table32356789101112132343210111213610[[#This Row],[hispanic_american]]/Table32356789101112132343210111213610[[#This Row],[total]]</f>
        <v>7.8431372549019607E-2</v>
      </c>
      <c r="P364" s="1">
        <v>0</v>
      </c>
      <c r="Q364" s="8">
        <f>Table32356789101112132343210111213610[[#This Row],[hawaiian_or_islander]]/Table32356789101112132343210111213610[[#This Row],[total]]</f>
        <v>0</v>
      </c>
      <c r="R364" s="1">
        <v>12</v>
      </c>
      <c r="S364" s="8">
        <f>Table32356789101112132343210111213610[[#This Row],[white]]/Table32356789101112132343210111213610[[#This Row],[total]]</f>
        <v>0.23529411764705882</v>
      </c>
      <c r="T364" s="1">
        <v>2</v>
      </c>
      <c r="U364" s="8">
        <f>Table32356789101112132343210111213610[[#This Row],[muti_racial]]/Table32356789101112132343210111213610[[#This Row],[total]]</f>
        <v>3.9215686274509803E-2</v>
      </c>
      <c r="V364" s="1">
        <v>1</v>
      </c>
      <c r="W364" s="8">
        <f>Table32356789101112132343210111213610[[#This Row],[international]]/Table32356789101112132343210111213610[[#This Row],[total]]</f>
        <v>1.9607843137254902E-2</v>
      </c>
      <c r="X3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0.72549019607843135</v>
      </c>
      <c r="Y3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0.56862745098039214</v>
      </c>
    </row>
    <row r="365" spans="1:25" ht="20" customHeight="1">
      <c r="A365" s="12">
        <v>186201</v>
      </c>
      <c r="B365" s="12" t="s">
        <v>980</v>
      </c>
      <c r="C365" s="12">
        <v>51</v>
      </c>
      <c r="D365" s="12">
        <v>41</v>
      </c>
      <c r="E365" s="14">
        <f>Table32356789101112132343210111213610[[#This Row],[men]]/Table32356789101112132343210111213610[[#This Row],[total]]</f>
        <v>0.80392156862745101</v>
      </c>
      <c r="F365" s="12">
        <v>10</v>
      </c>
      <c r="G365" s="14">
        <f>Table32356789101112132343210111213610[[#This Row],[women]]/Table32356789101112132343210111213610[[#This Row],[total]]</f>
        <v>0.19607843137254902</v>
      </c>
      <c r="H365" s="12">
        <v>0</v>
      </c>
      <c r="I365" s="14">
        <f>Table32356789101112132343210111213610[[#This Row],[alaskan_or_native]]/Table32356789101112132343210111213610[[#This Row],[total]]</f>
        <v>0</v>
      </c>
      <c r="J365" s="12">
        <v>5</v>
      </c>
      <c r="K365" s="14">
        <f>Table32356789101112132343210111213610[[#This Row],[asian_american]]/Table32356789101112132343210111213610[[#This Row],[total]]</f>
        <v>9.8039215686274508E-2</v>
      </c>
      <c r="L365" s="12">
        <v>2</v>
      </c>
      <c r="M365" s="14">
        <f>Table32356789101112132343210111213610[[#This Row],[african_amercian]]/Table32356789101112132343210111213610[[#This Row],[total]]</f>
        <v>3.9215686274509803E-2</v>
      </c>
      <c r="N365" s="12">
        <v>7</v>
      </c>
      <c r="O365" s="14">
        <f>Table32356789101112132343210111213610[[#This Row],[hispanic_american]]/Table32356789101112132343210111213610[[#This Row],[total]]</f>
        <v>0.13725490196078433</v>
      </c>
      <c r="P365" s="12">
        <v>0</v>
      </c>
      <c r="Q365" s="14">
        <f>Table32356789101112132343210111213610[[#This Row],[hawaiian_or_islander]]/Table32356789101112132343210111213610[[#This Row],[total]]</f>
        <v>0</v>
      </c>
      <c r="R365" s="12">
        <v>30</v>
      </c>
      <c r="S365" s="14">
        <f>Table32356789101112132343210111213610[[#This Row],[white]]/Table32356789101112132343210111213610[[#This Row],[total]]</f>
        <v>0.58823529411764708</v>
      </c>
      <c r="T365" s="12">
        <v>0</v>
      </c>
      <c r="U365" s="14">
        <f>Table32356789101112132343210111213610[[#This Row],[muti_racial]]/Table32356789101112132343210111213610[[#This Row],[total]]</f>
        <v>0</v>
      </c>
      <c r="V365" s="12">
        <v>4</v>
      </c>
      <c r="W365" s="14">
        <f>Table32356789101112132343210111213610[[#This Row],[international]]/Table32356789101112132343210111213610[[#This Row],[total]]</f>
        <v>7.8431372549019607E-2</v>
      </c>
      <c r="X3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0.27450980392156865</v>
      </c>
      <c r="Y3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0.17647058823529413</v>
      </c>
    </row>
    <row r="366" spans="1:25" ht="20" customHeight="1">
      <c r="A366" s="1">
        <v>196121</v>
      </c>
      <c r="B366" s="1" t="s">
        <v>1013</v>
      </c>
      <c r="C366" s="1">
        <v>51</v>
      </c>
      <c r="D366" s="1">
        <v>46</v>
      </c>
      <c r="E366" s="8">
        <f>Table32356789101112132343210111213610[[#This Row],[men]]/Table32356789101112132343210111213610[[#This Row],[total]]</f>
        <v>0.90196078431372551</v>
      </c>
      <c r="F366" s="1">
        <v>5</v>
      </c>
      <c r="G366" s="8">
        <f>Table32356789101112132343210111213610[[#This Row],[women]]/Table32356789101112132343210111213610[[#This Row],[total]]</f>
        <v>9.8039215686274508E-2</v>
      </c>
      <c r="H366" s="1">
        <v>0</v>
      </c>
      <c r="I366" s="8">
        <f>Table32356789101112132343210111213610[[#This Row],[alaskan_or_native]]/Table32356789101112132343210111213610[[#This Row],[total]]</f>
        <v>0</v>
      </c>
      <c r="J366" s="1">
        <v>1</v>
      </c>
      <c r="K366" s="8">
        <f>Table32356789101112132343210111213610[[#This Row],[asian_american]]/Table32356789101112132343210111213610[[#This Row],[total]]</f>
        <v>1.9607843137254902E-2</v>
      </c>
      <c r="L366" s="1">
        <v>3</v>
      </c>
      <c r="M366" s="8">
        <f>Table32356789101112132343210111213610[[#This Row],[african_amercian]]/Table32356789101112132343210111213610[[#This Row],[total]]</f>
        <v>5.8823529411764705E-2</v>
      </c>
      <c r="N366" s="1">
        <v>3</v>
      </c>
      <c r="O366" s="8">
        <f>Table32356789101112132343210111213610[[#This Row],[hispanic_american]]/Table32356789101112132343210111213610[[#This Row],[total]]</f>
        <v>5.8823529411764705E-2</v>
      </c>
      <c r="P366" s="1">
        <v>0</v>
      </c>
      <c r="Q366" s="8">
        <f>Table32356789101112132343210111213610[[#This Row],[hawaiian_or_islander]]/Table32356789101112132343210111213610[[#This Row],[total]]</f>
        <v>0</v>
      </c>
      <c r="R366" s="1">
        <v>40</v>
      </c>
      <c r="S366" s="8">
        <f>Table32356789101112132343210111213610[[#This Row],[white]]/Table32356789101112132343210111213610[[#This Row],[total]]</f>
        <v>0.78431372549019607</v>
      </c>
      <c r="T366" s="1">
        <v>2</v>
      </c>
      <c r="U366" s="8">
        <f>Table32356789101112132343210111213610[[#This Row],[muti_racial]]/Table32356789101112132343210111213610[[#This Row],[total]]</f>
        <v>3.9215686274509803E-2</v>
      </c>
      <c r="V366" s="1">
        <v>0</v>
      </c>
      <c r="W366" s="8">
        <f>Table32356789101112132343210111213610[[#This Row],[international]]/Table32356789101112132343210111213610[[#This Row],[total]]</f>
        <v>0</v>
      </c>
      <c r="X3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0.17647058823529413</v>
      </c>
      <c r="Y3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0.15686274509803921</v>
      </c>
    </row>
    <row r="367" spans="1:25" ht="20" customHeight="1">
      <c r="A367" s="12">
        <v>224554</v>
      </c>
      <c r="B367" s="12" t="s">
        <v>485</v>
      </c>
      <c r="C367" s="12">
        <v>51</v>
      </c>
      <c r="D367" s="12">
        <v>42</v>
      </c>
      <c r="E367" s="14">
        <f>Table32356789101112132343210111213610[[#This Row],[men]]/Table32356789101112132343210111213610[[#This Row],[total]]</f>
        <v>0.82352941176470584</v>
      </c>
      <c r="F367" s="12">
        <v>9</v>
      </c>
      <c r="G367" s="14">
        <f>Table32356789101112132343210111213610[[#This Row],[women]]/Table32356789101112132343210111213610[[#This Row],[total]]</f>
        <v>0.17647058823529413</v>
      </c>
      <c r="H367" s="12">
        <v>0</v>
      </c>
      <c r="I367" s="14">
        <f>Table32356789101112132343210111213610[[#This Row],[alaskan_or_native]]/Table32356789101112132343210111213610[[#This Row],[total]]</f>
        <v>0</v>
      </c>
      <c r="J367" s="12">
        <v>9</v>
      </c>
      <c r="K367" s="14">
        <f>Table32356789101112132343210111213610[[#This Row],[asian_american]]/Table32356789101112132343210111213610[[#This Row],[total]]</f>
        <v>0.17647058823529413</v>
      </c>
      <c r="L367" s="12">
        <v>1</v>
      </c>
      <c r="M367" s="14">
        <f>Table32356789101112132343210111213610[[#This Row],[african_amercian]]/Table32356789101112132343210111213610[[#This Row],[total]]</f>
        <v>1.9607843137254902E-2</v>
      </c>
      <c r="N367" s="12">
        <v>5</v>
      </c>
      <c r="O367" s="14">
        <f>Table32356789101112132343210111213610[[#This Row],[hispanic_american]]/Table32356789101112132343210111213610[[#This Row],[total]]</f>
        <v>9.8039215686274508E-2</v>
      </c>
      <c r="P367" s="12">
        <v>0</v>
      </c>
      <c r="Q367" s="14">
        <f>Table32356789101112132343210111213610[[#This Row],[hawaiian_or_islander]]/Table32356789101112132343210111213610[[#This Row],[total]]</f>
        <v>0</v>
      </c>
      <c r="R367" s="12">
        <v>23</v>
      </c>
      <c r="S367" s="14">
        <f>Table32356789101112132343210111213610[[#This Row],[white]]/Table32356789101112132343210111213610[[#This Row],[total]]</f>
        <v>0.45098039215686275</v>
      </c>
      <c r="T367" s="12">
        <v>7</v>
      </c>
      <c r="U367" s="14">
        <f>Table32356789101112132343210111213610[[#This Row],[muti_racial]]/Table32356789101112132343210111213610[[#This Row],[total]]</f>
        <v>0.13725490196078433</v>
      </c>
      <c r="V367" s="12">
        <v>5</v>
      </c>
      <c r="W367" s="14">
        <f>Table32356789101112132343210111213610[[#This Row],[international]]/Table32356789101112132343210111213610[[#This Row],[total]]</f>
        <v>9.8039215686274508E-2</v>
      </c>
      <c r="X3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0.43137254901960786</v>
      </c>
      <c r="Y3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0.25490196078431371</v>
      </c>
    </row>
    <row r="368" spans="1:25" ht="20" customHeight="1">
      <c r="A368" s="1">
        <v>236595</v>
      </c>
      <c r="B368" s="1" t="s">
        <v>297</v>
      </c>
      <c r="C368" s="1">
        <v>51</v>
      </c>
      <c r="D368" s="1">
        <v>38</v>
      </c>
      <c r="E368" s="8">
        <f>Table32356789101112132343210111213610[[#This Row],[men]]/Table32356789101112132343210111213610[[#This Row],[total]]</f>
        <v>0.74509803921568629</v>
      </c>
      <c r="F368" s="1">
        <v>13</v>
      </c>
      <c r="G368" s="8">
        <f>Table32356789101112132343210111213610[[#This Row],[women]]/Table32356789101112132343210111213610[[#This Row],[total]]</f>
        <v>0.25490196078431371</v>
      </c>
      <c r="H368" s="1">
        <v>0</v>
      </c>
      <c r="I368" s="8">
        <f>Table32356789101112132343210111213610[[#This Row],[alaskan_or_native]]/Table32356789101112132343210111213610[[#This Row],[total]]</f>
        <v>0</v>
      </c>
      <c r="J368" s="1">
        <v>13</v>
      </c>
      <c r="K368" s="8">
        <f>Table32356789101112132343210111213610[[#This Row],[asian_american]]/Table32356789101112132343210111213610[[#This Row],[total]]</f>
        <v>0.25490196078431371</v>
      </c>
      <c r="L368" s="1">
        <v>3</v>
      </c>
      <c r="M368" s="8">
        <f>Table32356789101112132343210111213610[[#This Row],[african_amercian]]/Table32356789101112132343210111213610[[#This Row],[total]]</f>
        <v>5.8823529411764705E-2</v>
      </c>
      <c r="N368" s="1">
        <v>1</v>
      </c>
      <c r="O368" s="8">
        <f>Table32356789101112132343210111213610[[#This Row],[hispanic_american]]/Table32356789101112132343210111213610[[#This Row],[total]]</f>
        <v>1.9607843137254902E-2</v>
      </c>
      <c r="P368" s="1">
        <v>0</v>
      </c>
      <c r="Q368" s="8">
        <f>Table32356789101112132343210111213610[[#This Row],[hawaiian_or_islander]]/Table32356789101112132343210111213610[[#This Row],[total]]</f>
        <v>0</v>
      </c>
      <c r="R368" s="1">
        <v>12</v>
      </c>
      <c r="S368" s="8">
        <f>Table32356789101112132343210111213610[[#This Row],[white]]/Table32356789101112132343210111213610[[#This Row],[total]]</f>
        <v>0.23529411764705882</v>
      </c>
      <c r="T368" s="1">
        <v>3</v>
      </c>
      <c r="U368" s="8">
        <f>Table32356789101112132343210111213610[[#This Row],[muti_racial]]/Table32356789101112132343210111213610[[#This Row],[total]]</f>
        <v>5.8823529411764705E-2</v>
      </c>
      <c r="V368" s="1">
        <v>6</v>
      </c>
      <c r="W368" s="8">
        <f>Table32356789101112132343210111213610[[#This Row],[international]]/Table32356789101112132343210111213610[[#This Row],[total]]</f>
        <v>0.11764705882352941</v>
      </c>
      <c r="X3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0.39215686274509803</v>
      </c>
      <c r="Y3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0.13725490196078433</v>
      </c>
    </row>
    <row r="369" spans="1:25" ht="20" customHeight="1">
      <c r="A369" s="12">
        <v>146719</v>
      </c>
      <c r="B369" s="12" t="s">
        <v>408</v>
      </c>
      <c r="C369" s="12">
        <v>50</v>
      </c>
      <c r="D369" s="12">
        <v>34</v>
      </c>
      <c r="E369" s="14">
        <f>Table32356789101112132343210111213610[[#This Row],[men]]/Table32356789101112132343210111213610[[#This Row],[total]]</f>
        <v>0.68</v>
      </c>
      <c r="F369" s="12">
        <v>16</v>
      </c>
      <c r="G369" s="14">
        <f>Table32356789101112132343210111213610[[#This Row],[women]]/Table32356789101112132343210111213610[[#This Row],[total]]</f>
        <v>0.32</v>
      </c>
      <c r="H369" s="12">
        <v>0</v>
      </c>
      <c r="I369" s="14">
        <f>Table32356789101112132343210111213610[[#This Row],[alaskan_or_native]]/Table32356789101112132343210111213610[[#This Row],[total]]</f>
        <v>0</v>
      </c>
      <c r="J369" s="12">
        <v>7</v>
      </c>
      <c r="K369" s="14">
        <f>Table32356789101112132343210111213610[[#This Row],[asian_american]]/Table32356789101112132343210111213610[[#This Row],[total]]</f>
        <v>0.14000000000000001</v>
      </c>
      <c r="L369" s="12">
        <v>1</v>
      </c>
      <c r="M369" s="14">
        <f>Table32356789101112132343210111213610[[#This Row],[african_amercian]]/Table32356789101112132343210111213610[[#This Row],[total]]</f>
        <v>0.02</v>
      </c>
      <c r="N369" s="12">
        <v>9</v>
      </c>
      <c r="O369" s="14">
        <f>Table32356789101112132343210111213610[[#This Row],[hispanic_american]]/Table32356789101112132343210111213610[[#This Row],[total]]</f>
        <v>0.18</v>
      </c>
      <c r="P369" s="12">
        <v>0</v>
      </c>
      <c r="Q369" s="14">
        <f>Table32356789101112132343210111213610[[#This Row],[hawaiian_or_islander]]/Table32356789101112132343210111213610[[#This Row],[total]]</f>
        <v>0</v>
      </c>
      <c r="R369" s="12">
        <v>30</v>
      </c>
      <c r="S369" s="14">
        <f>Table32356789101112132343210111213610[[#This Row],[white]]/Table32356789101112132343210111213610[[#This Row],[total]]</f>
        <v>0.6</v>
      </c>
      <c r="T369" s="12">
        <v>2</v>
      </c>
      <c r="U369" s="14">
        <f>Table32356789101112132343210111213610[[#This Row],[muti_racial]]/Table32356789101112132343210111213610[[#This Row],[total]]</f>
        <v>0.04</v>
      </c>
      <c r="V369" s="12">
        <v>1</v>
      </c>
      <c r="W369" s="14">
        <f>Table32356789101112132343210111213610[[#This Row],[international]]/Table32356789101112132343210111213610[[#This Row],[total]]</f>
        <v>0.02</v>
      </c>
      <c r="X3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</v>
      </c>
      <c r="Y3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</v>
      </c>
    </row>
    <row r="370" spans="1:25" ht="20" customHeight="1">
      <c r="A370" s="1">
        <v>179557</v>
      </c>
      <c r="B370" s="1" t="s">
        <v>961</v>
      </c>
      <c r="C370" s="1">
        <v>50</v>
      </c>
      <c r="D370" s="1">
        <v>44</v>
      </c>
      <c r="E370" s="8">
        <f>Table32356789101112132343210111213610[[#This Row],[men]]/Table32356789101112132343210111213610[[#This Row],[total]]</f>
        <v>0.88</v>
      </c>
      <c r="F370" s="1">
        <v>6</v>
      </c>
      <c r="G370" s="8">
        <f>Table32356789101112132343210111213610[[#This Row],[women]]/Table32356789101112132343210111213610[[#This Row],[total]]</f>
        <v>0.12</v>
      </c>
      <c r="H370" s="1">
        <v>0</v>
      </c>
      <c r="I370" s="8">
        <f>Table32356789101112132343210111213610[[#This Row],[alaskan_or_native]]/Table32356789101112132343210111213610[[#This Row],[total]]</f>
        <v>0</v>
      </c>
      <c r="J370" s="1">
        <v>0</v>
      </c>
      <c r="K370" s="8">
        <f>Table32356789101112132343210111213610[[#This Row],[asian_american]]/Table32356789101112132343210111213610[[#This Row],[total]]</f>
        <v>0</v>
      </c>
      <c r="L370" s="1">
        <v>3</v>
      </c>
      <c r="M370" s="8">
        <f>Table32356789101112132343210111213610[[#This Row],[african_amercian]]/Table32356789101112132343210111213610[[#This Row],[total]]</f>
        <v>0.06</v>
      </c>
      <c r="N370" s="1">
        <v>1</v>
      </c>
      <c r="O370" s="8">
        <f>Table32356789101112132343210111213610[[#This Row],[hispanic_american]]/Table32356789101112132343210111213610[[#This Row],[total]]</f>
        <v>0.02</v>
      </c>
      <c r="P370" s="1">
        <v>0</v>
      </c>
      <c r="Q370" s="8">
        <f>Table32356789101112132343210111213610[[#This Row],[hawaiian_or_islander]]/Table32356789101112132343210111213610[[#This Row],[total]]</f>
        <v>0</v>
      </c>
      <c r="R370" s="1">
        <v>33</v>
      </c>
      <c r="S370" s="8">
        <f>Table32356789101112132343210111213610[[#This Row],[white]]/Table32356789101112132343210111213610[[#This Row],[total]]</f>
        <v>0.66</v>
      </c>
      <c r="T370" s="1">
        <v>0</v>
      </c>
      <c r="U370" s="8">
        <f>Table32356789101112132343210111213610[[#This Row],[muti_racial]]/Table32356789101112132343210111213610[[#This Row],[total]]</f>
        <v>0</v>
      </c>
      <c r="V370" s="1">
        <v>10</v>
      </c>
      <c r="W370" s="8">
        <f>Table32356789101112132343210111213610[[#This Row],[international]]/Table32356789101112132343210111213610[[#This Row],[total]]</f>
        <v>0.2</v>
      </c>
      <c r="X3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  <c r="Y3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</row>
    <row r="371" spans="1:25" ht="20" customHeight="1">
      <c r="A371" s="12">
        <v>179894</v>
      </c>
      <c r="B371" s="12" t="s">
        <v>528</v>
      </c>
      <c r="C371" s="12">
        <v>50</v>
      </c>
      <c r="D371" s="12">
        <v>42</v>
      </c>
      <c r="E371" s="14">
        <f>Table32356789101112132343210111213610[[#This Row],[men]]/Table32356789101112132343210111213610[[#This Row],[total]]</f>
        <v>0.84</v>
      </c>
      <c r="F371" s="12">
        <v>8</v>
      </c>
      <c r="G371" s="14">
        <f>Table32356789101112132343210111213610[[#This Row],[women]]/Table32356789101112132343210111213610[[#This Row],[total]]</f>
        <v>0.16</v>
      </c>
      <c r="H371" s="12">
        <v>1</v>
      </c>
      <c r="I371" s="14">
        <f>Table32356789101112132343210111213610[[#This Row],[alaskan_or_native]]/Table32356789101112132343210111213610[[#This Row],[total]]</f>
        <v>0.02</v>
      </c>
      <c r="J371" s="12">
        <v>2</v>
      </c>
      <c r="K371" s="14">
        <f>Table32356789101112132343210111213610[[#This Row],[asian_american]]/Table32356789101112132343210111213610[[#This Row],[total]]</f>
        <v>0.04</v>
      </c>
      <c r="L371" s="12">
        <v>5</v>
      </c>
      <c r="M371" s="14">
        <f>Table32356789101112132343210111213610[[#This Row],[african_amercian]]/Table32356789101112132343210111213610[[#This Row],[total]]</f>
        <v>0.1</v>
      </c>
      <c r="N371" s="12">
        <v>1</v>
      </c>
      <c r="O371" s="14">
        <f>Table32356789101112132343210111213610[[#This Row],[hispanic_american]]/Table32356789101112132343210111213610[[#This Row],[total]]</f>
        <v>0.02</v>
      </c>
      <c r="P371" s="12">
        <v>0</v>
      </c>
      <c r="Q371" s="14">
        <f>Table32356789101112132343210111213610[[#This Row],[hawaiian_or_islander]]/Table32356789101112132343210111213610[[#This Row],[total]]</f>
        <v>0</v>
      </c>
      <c r="R371" s="12">
        <v>27</v>
      </c>
      <c r="S371" s="14">
        <f>Table32356789101112132343210111213610[[#This Row],[white]]/Table32356789101112132343210111213610[[#This Row],[total]]</f>
        <v>0.54</v>
      </c>
      <c r="T371" s="12">
        <v>0</v>
      </c>
      <c r="U371" s="14">
        <f>Table32356789101112132343210111213610[[#This Row],[muti_racial]]/Table32356789101112132343210111213610[[#This Row],[total]]</f>
        <v>0</v>
      </c>
      <c r="V371" s="12">
        <v>5</v>
      </c>
      <c r="W371" s="14">
        <f>Table32356789101112132343210111213610[[#This Row],[international]]/Table32356789101112132343210111213610[[#This Row],[total]]</f>
        <v>0.1</v>
      </c>
      <c r="X3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</v>
      </c>
      <c r="Y3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0.14000000000000001</v>
      </c>
    </row>
    <row r="372" spans="1:25" ht="20" customHeight="1">
      <c r="A372" s="1">
        <v>206695</v>
      </c>
      <c r="B372" s="1" t="s">
        <v>225</v>
      </c>
      <c r="C372" s="1">
        <v>50</v>
      </c>
      <c r="D372" s="1">
        <v>46</v>
      </c>
      <c r="E372" s="8">
        <f>Table32356789101112132343210111213610[[#This Row],[men]]/Table32356789101112132343210111213610[[#This Row],[total]]</f>
        <v>0.92</v>
      </c>
      <c r="F372" s="1">
        <v>4</v>
      </c>
      <c r="G372" s="8">
        <f>Table32356789101112132343210111213610[[#This Row],[women]]/Table32356789101112132343210111213610[[#This Row],[total]]</f>
        <v>0.08</v>
      </c>
      <c r="H372" s="1">
        <v>0</v>
      </c>
      <c r="I372" s="8">
        <f>Table32356789101112132343210111213610[[#This Row],[alaskan_or_native]]/Table32356789101112132343210111213610[[#This Row],[total]]</f>
        <v>0</v>
      </c>
      <c r="J372" s="1">
        <v>1</v>
      </c>
      <c r="K372" s="8">
        <f>Table32356789101112132343210111213610[[#This Row],[asian_american]]/Table32356789101112132343210111213610[[#This Row],[total]]</f>
        <v>0.02</v>
      </c>
      <c r="L372" s="1">
        <v>0</v>
      </c>
      <c r="M372" s="8">
        <f>Table32356789101112132343210111213610[[#This Row],[african_amercian]]/Table32356789101112132343210111213610[[#This Row],[total]]</f>
        <v>0</v>
      </c>
      <c r="N372" s="1">
        <v>2</v>
      </c>
      <c r="O372" s="8">
        <f>Table32356789101112132343210111213610[[#This Row],[hispanic_american]]/Table32356789101112132343210111213610[[#This Row],[total]]</f>
        <v>0.04</v>
      </c>
      <c r="P372" s="1">
        <v>0</v>
      </c>
      <c r="Q372" s="8">
        <f>Table32356789101112132343210111213610[[#This Row],[hawaiian_or_islander]]/Table32356789101112132343210111213610[[#This Row],[total]]</f>
        <v>0</v>
      </c>
      <c r="R372" s="1">
        <v>45</v>
      </c>
      <c r="S372" s="8">
        <f>Table32356789101112132343210111213610[[#This Row],[white]]/Table32356789101112132343210111213610[[#This Row],[total]]</f>
        <v>0.9</v>
      </c>
      <c r="T372" s="1">
        <v>1</v>
      </c>
      <c r="U372" s="8">
        <f>Table32356789101112132343210111213610[[#This Row],[muti_racial]]/Table32356789101112132343210111213610[[#This Row],[total]]</f>
        <v>0.02</v>
      </c>
      <c r="V372" s="1">
        <v>0</v>
      </c>
      <c r="W372" s="8">
        <f>Table32356789101112132343210111213610[[#This Row],[international]]/Table32356789101112132343210111213610[[#This Row],[total]]</f>
        <v>0</v>
      </c>
      <c r="X3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  <c r="Y3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0.06</v>
      </c>
    </row>
    <row r="373" spans="1:25" ht="20" customHeight="1">
      <c r="A373" s="12">
        <v>227881</v>
      </c>
      <c r="B373" s="12" t="s">
        <v>1118</v>
      </c>
      <c r="C373" s="12">
        <v>50</v>
      </c>
      <c r="D373" s="12">
        <v>44</v>
      </c>
      <c r="E373" s="14">
        <f>Table32356789101112132343210111213610[[#This Row],[men]]/Table32356789101112132343210111213610[[#This Row],[total]]</f>
        <v>0.88</v>
      </c>
      <c r="F373" s="12">
        <v>6</v>
      </c>
      <c r="G373" s="14">
        <f>Table32356789101112132343210111213610[[#This Row],[women]]/Table32356789101112132343210111213610[[#This Row],[total]]</f>
        <v>0.12</v>
      </c>
      <c r="H373" s="12">
        <v>0</v>
      </c>
      <c r="I373" s="14">
        <f>Table32356789101112132343210111213610[[#This Row],[alaskan_or_native]]/Table32356789101112132343210111213610[[#This Row],[total]]</f>
        <v>0</v>
      </c>
      <c r="J373" s="12">
        <v>2</v>
      </c>
      <c r="K373" s="14">
        <f>Table32356789101112132343210111213610[[#This Row],[asian_american]]/Table32356789101112132343210111213610[[#This Row],[total]]</f>
        <v>0.04</v>
      </c>
      <c r="L373" s="12">
        <v>3</v>
      </c>
      <c r="M373" s="14">
        <f>Table32356789101112132343210111213610[[#This Row],[african_amercian]]/Table32356789101112132343210111213610[[#This Row],[total]]</f>
        <v>0.06</v>
      </c>
      <c r="N373" s="12">
        <v>11</v>
      </c>
      <c r="O373" s="14">
        <f>Table32356789101112132343210111213610[[#This Row],[hispanic_american]]/Table32356789101112132343210111213610[[#This Row],[total]]</f>
        <v>0.22</v>
      </c>
      <c r="P373" s="12">
        <v>0</v>
      </c>
      <c r="Q373" s="14">
        <f>Table32356789101112132343210111213610[[#This Row],[hawaiian_or_islander]]/Table32356789101112132343210111213610[[#This Row],[total]]</f>
        <v>0</v>
      </c>
      <c r="R373" s="12">
        <v>29</v>
      </c>
      <c r="S373" s="14">
        <f>Table32356789101112132343210111213610[[#This Row],[white]]/Table32356789101112132343210111213610[[#This Row],[total]]</f>
        <v>0.57999999999999996</v>
      </c>
      <c r="T373" s="12">
        <v>1</v>
      </c>
      <c r="U373" s="14">
        <f>Table32356789101112132343210111213610[[#This Row],[muti_racial]]/Table32356789101112132343210111213610[[#This Row],[total]]</f>
        <v>0.02</v>
      </c>
      <c r="V373" s="12">
        <v>2</v>
      </c>
      <c r="W373" s="14">
        <f>Table32356789101112132343210111213610[[#This Row],[international]]/Table32356789101112132343210111213610[[#This Row],[total]]</f>
        <v>0.04</v>
      </c>
      <c r="X3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</v>
      </c>
      <c r="Y3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374" spans="1:25" ht="20" customHeight="1">
      <c r="A374" s="1">
        <v>228431</v>
      </c>
      <c r="B374" s="1" t="s">
        <v>1120</v>
      </c>
      <c r="C374" s="1">
        <v>50</v>
      </c>
      <c r="D374" s="1">
        <v>35</v>
      </c>
      <c r="E374" s="8">
        <f>Table32356789101112132343210111213610[[#This Row],[men]]/Table32356789101112132343210111213610[[#This Row],[total]]</f>
        <v>0.7</v>
      </c>
      <c r="F374" s="1">
        <v>15</v>
      </c>
      <c r="G374" s="8">
        <f>Table32356789101112132343210111213610[[#This Row],[women]]/Table32356789101112132343210111213610[[#This Row],[total]]</f>
        <v>0.3</v>
      </c>
      <c r="H374" s="1">
        <v>0</v>
      </c>
      <c r="I374" s="8">
        <f>Table32356789101112132343210111213610[[#This Row],[alaskan_or_native]]/Table32356789101112132343210111213610[[#This Row],[total]]</f>
        <v>0</v>
      </c>
      <c r="J374" s="1">
        <v>3</v>
      </c>
      <c r="K374" s="8">
        <f>Table32356789101112132343210111213610[[#This Row],[asian_american]]/Table32356789101112132343210111213610[[#This Row],[total]]</f>
        <v>0.06</v>
      </c>
      <c r="L374" s="1">
        <v>6</v>
      </c>
      <c r="M374" s="8">
        <f>Table32356789101112132343210111213610[[#This Row],[african_amercian]]/Table32356789101112132343210111213610[[#This Row],[total]]</f>
        <v>0.12</v>
      </c>
      <c r="N374" s="1">
        <v>12</v>
      </c>
      <c r="O374" s="8">
        <f>Table32356789101112132343210111213610[[#This Row],[hispanic_american]]/Table32356789101112132343210111213610[[#This Row],[total]]</f>
        <v>0.24</v>
      </c>
      <c r="P374" s="1">
        <v>0</v>
      </c>
      <c r="Q374" s="8">
        <f>Table32356789101112132343210111213610[[#This Row],[hawaiian_or_islander]]/Table32356789101112132343210111213610[[#This Row],[total]]</f>
        <v>0</v>
      </c>
      <c r="R374" s="1">
        <v>27</v>
      </c>
      <c r="S374" s="8">
        <f>Table32356789101112132343210111213610[[#This Row],[white]]/Table32356789101112132343210111213610[[#This Row],[total]]</f>
        <v>0.54</v>
      </c>
      <c r="T374" s="1">
        <v>2</v>
      </c>
      <c r="U374" s="8">
        <f>Table32356789101112132343210111213610[[#This Row],[muti_racial]]/Table32356789101112132343210111213610[[#This Row],[total]]</f>
        <v>0.04</v>
      </c>
      <c r="V374" s="1">
        <v>0</v>
      </c>
      <c r="W374" s="8">
        <f>Table32356789101112132343210111213610[[#This Row],[international]]/Table32356789101112132343210111213610[[#This Row],[total]]</f>
        <v>0</v>
      </c>
      <c r="X3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</v>
      </c>
      <c r="Y3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375" spans="1:25" ht="20" customHeight="1">
      <c r="A375" s="12">
        <v>232681</v>
      </c>
      <c r="B375" s="12" t="s">
        <v>1128</v>
      </c>
      <c r="C375" s="12">
        <v>50</v>
      </c>
      <c r="D375" s="12">
        <v>42</v>
      </c>
      <c r="E375" s="14">
        <f>Table32356789101112132343210111213610[[#This Row],[men]]/Table32356789101112132343210111213610[[#This Row],[total]]</f>
        <v>0.84</v>
      </c>
      <c r="F375" s="12">
        <v>8</v>
      </c>
      <c r="G375" s="14">
        <f>Table32356789101112132343210111213610[[#This Row],[women]]/Table32356789101112132343210111213610[[#This Row],[total]]</f>
        <v>0.16</v>
      </c>
      <c r="H375" s="12">
        <v>0</v>
      </c>
      <c r="I375" s="14">
        <f>Table32356789101112132343210111213610[[#This Row],[alaskan_or_native]]/Table32356789101112132343210111213610[[#This Row],[total]]</f>
        <v>0</v>
      </c>
      <c r="J375" s="12">
        <v>6</v>
      </c>
      <c r="K375" s="14">
        <f>Table32356789101112132343210111213610[[#This Row],[asian_american]]/Table32356789101112132343210111213610[[#This Row],[total]]</f>
        <v>0.12</v>
      </c>
      <c r="L375" s="12">
        <v>2</v>
      </c>
      <c r="M375" s="14">
        <f>Table32356789101112132343210111213610[[#This Row],[african_amercian]]/Table32356789101112132343210111213610[[#This Row],[total]]</f>
        <v>0.04</v>
      </c>
      <c r="N375" s="12">
        <v>2</v>
      </c>
      <c r="O375" s="14">
        <f>Table32356789101112132343210111213610[[#This Row],[hispanic_american]]/Table32356789101112132343210111213610[[#This Row],[total]]</f>
        <v>0.04</v>
      </c>
      <c r="P375" s="12">
        <v>0</v>
      </c>
      <c r="Q375" s="14">
        <f>Table32356789101112132343210111213610[[#This Row],[hawaiian_or_islander]]/Table32356789101112132343210111213610[[#This Row],[total]]</f>
        <v>0</v>
      </c>
      <c r="R375" s="12">
        <v>37</v>
      </c>
      <c r="S375" s="14">
        <f>Table32356789101112132343210111213610[[#This Row],[white]]/Table32356789101112132343210111213610[[#This Row],[total]]</f>
        <v>0.74</v>
      </c>
      <c r="T375" s="12">
        <v>2</v>
      </c>
      <c r="U375" s="14">
        <f>Table32356789101112132343210111213610[[#This Row],[muti_racial]]/Table32356789101112132343210111213610[[#This Row],[total]]</f>
        <v>0.04</v>
      </c>
      <c r="V375" s="12">
        <v>0</v>
      </c>
      <c r="W375" s="14">
        <f>Table32356789101112132343210111213610[[#This Row],[international]]/Table32356789101112132343210111213610[[#This Row],[total]]</f>
        <v>0</v>
      </c>
      <c r="X3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</v>
      </c>
      <c r="Y3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</v>
      </c>
    </row>
    <row r="376" spans="1:25" ht="20" customHeight="1">
      <c r="A376" s="1">
        <v>458919</v>
      </c>
      <c r="B376" s="1" t="s">
        <v>1194</v>
      </c>
      <c r="C376" s="1">
        <v>50</v>
      </c>
      <c r="D376" s="1">
        <v>34</v>
      </c>
      <c r="E376" s="8">
        <f>Table32356789101112132343210111213610[[#This Row],[men]]/Table32356789101112132343210111213610[[#This Row],[total]]</f>
        <v>0.68</v>
      </c>
      <c r="F376" s="1">
        <v>16</v>
      </c>
      <c r="G376" s="8">
        <f>Table32356789101112132343210111213610[[#This Row],[women]]/Table32356789101112132343210111213610[[#This Row],[total]]</f>
        <v>0.32</v>
      </c>
      <c r="H376" s="1">
        <v>0</v>
      </c>
      <c r="I376" s="8">
        <f>Table32356789101112132343210111213610[[#This Row],[alaskan_or_native]]/Table32356789101112132343210111213610[[#This Row],[total]]</f>
        <v>0</v>
      </c>
      <c r="J376" s="1">
        <v>1</v>
      </c>
      <c r="K376" s="8">
        <f>Table32356789101112132343210111213610[[#This Row],[asian_american]]/Table32356789101112132343210111213610[[#This Row],[total]]</f>
        <v>0.02</v>
      </c>
      <c r="L376" s="1">
        <v>32</v>
      </c>
      <c r="M376" s="8">
        <f>Table32356789101112132343210111213610[[#This Row],[african_amercian]]/Table32356789101112132343210111213610[[#This Row],[total]]</f>
        <v>0.64</v>
      </c>
      <c r="N376" s="1">
        <v>2</v>
      </c>
      <c r="O376" s="8">
        <f>Table32356789101112132343210111213610[[#This Row],[hispanic_american]]/Table32356789101112132343210111213610[[#This Row],[total]]</f>
        <v>0.04</v>
      </c>
      <c r="P376" s="1">
        <v>0</v>
      </c>
      <c r="Q376" s="8">
        <f>Table32356789101112132343210111213610[[#This Row],[hawaiian_or_islander]]/Table32356789101112132343210111213610[[#This Row],[total]]</f>
        <v>0</v>
      </c>
      <c r="R376" s="1">
        <v>10</v>
      </c>
      <c r="S376" s="8">
        <f>Table32356789101112132343210111213610[[#This Row],[white]]/Table32356789101112132343210111213610[[#This Row],[total]]</f>
        <v>0.2</v>
      </c>
      <c r="T376" s="1">
        <v>4</v>
      </c>
      <c r="U376" s="8">
        <f>Table32356789101112132343210111213610[[#This Row],[muti_racial]]/Table32356789101112132343210111213610[[#This Row],[total]]</f>
        <v>0.08</v>
      </c>
      <c r="V376" s="1">
        <v>0</v>
      </c>
      <c r="W376" s="8">
        <f>Table32356789101112132343210111213610[[#This Row],[international]]/Table32356789101112132343210111213610[[#This Row],[total]]</f>
        <v>0</v>
      </c>
      <c r="X3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0.78</v>
      </c>
      <c r="Y3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0.76</v>
      </c>
    </row>
    <row r="377" spans="1:25" ht="20" customHeight="1">
      <c r="A377" s="12">
        <v>110486</v>
      </c>
      <c r="B377" s="12" t="s">
        <v>394</v>
      </c>
      <c r="C377" s="12">
        <v>49</v>
      </c>
      <c r="D377" s="12">
        <v>43</v>
      </c>
      <c r="E377" s="14">
        <f>Table32356789101112132343210111213610[[#This Row],[men]]/Table32356789101112132343210111213610[[#This Row],[total]]</f>
        <v>0.87755102040816324</v>
      </c>
      <c r="F377" s="12">
        <v>6</v>
      </c>
      <c r="G377" s="14">
        <f>Table32356789101112132343210111213610[[#This Row],[women]]/Table32356789101112132343210111213610[[#This Row],[total]]</f>
        <v>0.12244897959183673</v>
      </c>
      <c r="H377" s="12">
        <v>1</v>
      </c>
      <c r="I377" s="14">
        <f>Table32356789101112132343210111213610[[#This Row],[alaskan_or_native]]/Table32356789101112132343210111213610[[#This Row],[total]]</f>
        <v>2.0408163265306121E-2</v>
      </c>
      <c r="J377" s="12">
        <v>13</v>
      </c>
      <c r="K377" s="14">
        <f>Table32356789101112132343210111213610[[#This Row],[asian_american]]/Table32356789101112132343210111213610[[#This Row],[total]]</f>
        <v>0.26530612244897961</v>
      </c>
      <c r="L377" s="12">
        <v>2</v>
      </c>
      <c r="M377" s="14">
        <f>Table32356789101112132343210111213610[[#This Row],[african_amercian]]/Table32356789101112132343210111213610[[#This Row],[total]]</f>
        <v>4.0816326530612242E-2</v>
      </c>
      <c r="N377" s="12">
        <v>14</v>
      </c>
      <c r="O377" s="14">
        <f>Table32356789101112132343210111213610[[#This Row],[hispanic_american]]/Table32356789101112132343210111213610[[#This Row],[total]]</f>
        <v>0.2857142857142857</v>
      </c>
      <c r="P377" s="12">
        <v>0</v>
      </c>
      <c r="Q377" s="14">
        <f>Table32356789101112132343210111213610[[#This Row],[hawaiian_or_islander]]/Table32356789101112132343210111213610[[#This Row],[total]]</f>
        <v>0</v>
      </c>
      <c r="R377" s="12">
        <v>9</v>
      </c>
      <c r="S377" s="14">
        <f>Table32356789101112132343210111213610[[#This Row],[white]]/Table32356789101112132343210111213610[[#This Row],[total]]</f>
        <v>0.18367346938775511</v>
      </c>
      <c r="T377" s="12">
        <v>3</v>
      </c>
      <c r="U377" s="14">
        <f>Table32356789101112132343210111213610[[#This Row],[muti_racial]]/Table32356789101112132343210111213610[[#This Row],[total]]</f>
        <v>6.1224489795918366E-2</v>
      </c>
      <c r="V377" s="12">
        <v>3</v>
      </c>
      <c r="W377" s="14">
        <f>Table32356789101112132343210111213610[[#This Row],[international]]/Table32356789101112132343210111213610[[#This Row],[total]]</f>
        <v>6.1224489795918366E-2</v>
      </c>
      <c r="X3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0.67346938775510201</v>
      </c>
      <c r="Y3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0.40816326530612246</v>
      </c>
    </row>
    <row r="378" spans="1:25" ht="20" customHeight="1">
      <c r="A378" s="1">
        <v>110556</v>
      </c>
      <c r="B378" s="1" t="s">
        <v>378</v>
      </c>
      <c r="C378" s="1">
        <v>49</v>
      </c>
      <c r="D378" s="1">
        <v>43</v>
      </c>
      <c r="E378" s="8">
        <f>Table32356789101112132343210111213610[[#This Row],[men]]/Table32356789101112132343210111213610[[#This Row],[total]]</f>
        <v>0.87755102040816324</v>
      </c>
      <c r="F378" s="1">
        <v>6</v>
      </c>
      <c r="G378" s="8">
        <f>Table32356789101112132343210111213610[[#This Row],[women]]/Table32356789101112132343210111213610[[#This Row],[total]]</f>
        <v>0.12244897959183673</v>
      </c>
      <c r="H378" s="1">
        <v>0</v>
      </c>
      <c r="I378" s="8">
        <f>Table32356789101112132343210111213610[[#This Row],[alaskan_or_native]]/Table32356789101112132343210111213610[[#This Row],[total]]</f>
        <v>0</v>
      </c>
      <c r="J378" s="1">
        <v>10</v>
      </c>
      <c r="K378" s="8">
        <f>Table32356789101112132343210111213610[[#This Row],[asian_american]]/Table32356789101112132343210111213610[[#This Row],[total]]</f>
        <v>0.20408163265306123</v>
      </c>
      <c r="L378" s="1">
        <v>0</v>
      </c>
      <c r="M378" s="8">
        <f>Table32356789101112132343210111213610[[#This Row],[african_amercian]]/Table32356789101112132343210111213610[[#This Row],[total]]</f>
        <v>0</v>
      </c>
      <c r="N378" s="1">
        <v>16</v>
      </c>
      <c r="O378" s="8">
        <f>Table32356789101112132343210111213610[[#This Row],[hispanic_american]]/Table32356789101112132343210111213610[[#This Row],[total]]</f>
        <v>0.32653061224489793</v>
      </c>
      <c r="P378" s="1">
        <v>0</v>
      </c>
      <c r="Q378" s="8">
        <f>Table32356789101112132343210111213610[[#This Row],[hawaiian_or_islander]]/Table32356789101112132343210111213610[[#This Row],[total]]</f>
        <v>0</v>
      </c>
      <c r="R378" s="1">
        <v>9</v>
      </c>
      <c r="S378" s="8">
        <f>Table32356789101112132343210111213610[[#This Row],[white]]/Table32356789101112132343210111213610[[#This Row],[total]]</f>
        <v>0.18367346938775511</v>
      </c>
      <c r="T378" s="1">
        <v>0</v>
      </c>
      <c r="U378" s="8">
        <f>Table32356789101112132343210111213610[[#This Row],[muti_racial]]/Table32356789101112132343210111213610[[#This Row],[total]]</f>
        <v>0</v>
      </c>
      <c r="V378" s="1">
        <v>12</v>
      </c>
      <c r="W378" s="8">
        <f>Table32356789101112132343210111213610[[#This Row],[international]]/Table32356789101112132343210111213610[[#This Row],[total]]</f>
        <v>0.24489795918367346</v>
      </c>
      <c r="X3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0.53061224489795922</v>
      </c>
      <c r="Y3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0.32653061224489793</v>
      </c>
    </row>
    <row r="379" spans="1:25" ht="20" customHeight="1">
      <c r="A379" s="12">
        <v>187985</v>
      </c>
      <c r="B379" s="12" t="s">
        <v>371</v>
      </c>
      <c r="C379" s="12">
        <v>49</v>
      </c>
      <c r="D379" s="12">
        <v>41</v>
      </c>
      <c r="E379" s="14">
        <f>Table32356789101112132343210111213610[[#This Row],[men]]/Table32356789101112132343210111213610[[#This Row],[total]]</f>
        <v>0.83673469387755106</v>
      </c>
      <c r="F379" s="12">
        <v>8</v>
      </c>
      <c r="G379" s="14">
        <f>Table32356789101112132343210111213610[[#This Row],[women]]/Table32356789101112132343210111213610[[#This Row],[total]]</f>
        <v>0.16326530612244897</v>
      </c>
      <c r="H379" s="12">
        <v>0</v>
      </c>
      <c r="I379" s="14">
        <f>Table32356789101112132343210111213610[[#This Row],[alaskan_or_native]]/Table32356789101112132343210111213610[[#This Row],[total]]</f>
        <v>0</v>
      </c>
      <c r="J379" s="12">
        <v>3</v>
      </c>
      <c r="K379" s="14">
        <f>Table32356789101112132343210111213610[[#This Row],[asian_american]]/Table32356789101112132343210111213610[[#This Row],[total]]</f>
        <v>6.1224489795918366E-2</v>
      </c>
      <c r="L379" s="12">
        <v>0</v>
      </c>
      <c r="M379" s="14">
        <f>Table32356789101112132343210111213610[[#This Row],[african_amercian]]/Table32356789101112132343210111213610[[#This Row],[total]]</f>
        <v>0</v>
      </c>
      <c r="N379" s="12">
        <v>14</v>
      </c>
      <c r="O379" s="14">
        <f>Table32356789101112132343210111213610[[#This Row],[hispanic_american]]/Table32356789101112132343210111213610[[#This Row],[total]]</f>
        <v>0.2857142857142857</v>
      </c>
      <c r="P379" s="12">
        <v>0</v>
      </c>
      <c r="Q379" s="14">
        <f>Table32356789101112132343210111213610[[#This Row],[hawaiian_or_islander]]/Table32356789101112132343210111213610[[#This Row],[total]]</f>
        <v>0</v>
      </c>
      <c r="R379" s="12">
        <v>30</v>
      </c>
      <c r="S379" s="14">
        <f>Table32356789101112132343210111213610[[#This Row],[white]]/Table32356789101112132343210111213610[[#This Row],[total]]</f>
        <v>0.61224489795918369</v>
      </c>
      <c r="T379" s="12">
        <v>1</v>
      </c>
      <c r="U379" s="14">
        <f>Table32356789101112132343210111213610[[#This Row],[muti_racial]]/Table32356789101112132343210111213610[[#This Row],[total]]</f>
        <v>2.0408163265306121E-2</v>
      </c>
      <c r="V379" s="12">
        <v>1</v>
      </c>
      <c r="W379" s="14">
        <f>Table32356789101112132343210111213610[[#This Row],[international]]/Table32356789101112132343210111213610[[#This Row],[total]]</f>
        <v>2.0408163265306121E-2</v>
      </c>
      <c r="X3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0.36734693877551022</v>
      </c>
      <c r="Y3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0.30612244897959184</v>
      </c>
    </row>
    <row r="380" spans="1:25" ht="20" customHeight="1">
      <c r="A380" s="1">
        <v>190567</v>
      </c>
      <c r="B380" s="1" t="s">
        <v>331</v>
      </c>
      <c r="C380" s="1">
        <v>49</v>
      </c>
      <c r="D380" s="1">
        <v>39</v>
      </c>
      <c r="E380" s="8">
        <f>Table32356789101112132343210111213610[[#This Row],[men]]/Table32356789101112132343210111213610[[#This Row],[total]]</f>
        <v>0.79591836734693877</v>
      </c>
      <c r="F380" s="1">
        <v>10</v>
      </c>
      <c r="G380" s="8">
        <f>Table32356789101112132343210111213610[[#This Row],[women]]/Table32356789101112132343210111213610[[#This Row],[total]]</f>
        <v>0.20408163265306123</v>
      </c>
      <c r="H380" s="1">
        <v>0</v>
      </c>
      <c r="I380" s="8">
        <f>Table32356789101112132343210111213610[[#This Row],[alaskan_or_native]]/Table32356789101112132343210111213610[[#This Row],[total]]</f>
        <v>0</v>
      </c>
      <c r="J380" s="1">
        <v>25</v>
      </c>
      <c r="K380" s="8">
        <f>Table32356789101112132343210111213610[[#This Row],[asian_american]]/Table32356789101112132343210111213610[[#This Row],[total]]</f>
        <v>0.51020408163265307</v>
      </c>
      <c r="L380" s="1">
        <v>4</v>
      </c>
      <c r="M380" s="8">
        <f>Table32356789101112132343210111213610[[#This Row],[african_amercian]]/Table32356789101112132343210111213610[[#This Row],[total]]</f>
        <v>8.1632653061224483E-2</v>
      </c>
      <c r="N380" s="1">
        <v>8</v>
      </c>
      <c r="O380" s="8">
        <f>Table32356789101112132343210111213610[[#This Row],[hispanic_american]]/Table32356789101112132343210111213610[[#This Row],[total]]</f>
        <v>0.16326530612244897</v>
      </c>
      <c r="P380" s="1">
        <v>0</v>
      </c>
      <c r="Q380" s="8">
        <f>Table32356789101112132343210111213610[[#This Row],[hawaiian_or_islander]]/Table32356789101112132343210111213610[[#This Row],[total]]</f>
        <v>0</v>
      </c>
      <c r="R380" s="1">
        <v>6</v>
      </c>
      <c r="S380" s="8">
        <f>Table32356789101112132343210111213610[[#This Row],[white]]/Table32356789101112132343210111213610[[#This Row],[total]]</f>
        <v>0.12244897959183673</v>
      </c>
      <c r="T380" s="1">
        <v>1</v>
      </c>
      <c r="U380" s="8">
        <f>Table32356789101112132343210111213610[[#This Row],[muti_racial]]/Table32356789101112132343210111213610[[#This Row],[total]]</f>
        <v>2.0408163265306121E-2</v>
      </c>
      <c r="V380" s="1">
        <v>5</v>
      </c>
      <c r="W380" s="8">
        <f>Table32356789101112132343210111213610[[#This Row],[international]]/Table32356789101112132343210111213610[[#This Row],[total]]</f>
        <v>0.10204081632653061</v>
      </c>
      <c r="X3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0.77551020408163263</v>
      </c>
      <c r="Y3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0.26530612244897961</v>
      </c>
    </row>
    <row r="381" spans="1:25" ht="20" customHeight="1">
      <c r="A381" s="12">
        <v>211361</v>
      </c>
      <c r="B381" s="12" t="s">
        <v>1059</v>
      </c>
      <c r="C381" s="12">
        <v>49</v>
      </c>
      <c r="D381" s="12">
        <v>42</v>
      </c>
      <c r="E381" s="14">
        <f>Table32356789101112132343210111213610[[#This Row],[men]]/Table32356789101112132343210111213610[[#This Row],[total]]</f>
        <v>0.8571428571428571</v>
      </c>
      <c r="F381" s="12">
        <v>7</v>
      </c>
      <c r="G381" s="14">
        <f>Table32356789101112132343210111213610[[#This Row],[women]]/Table32356789101112132343210111213610[[#This Row],[total]]</f>
        <v>0.14285714285714285</v>
      </c>
      <c r="H381" s="12">
        <v>0</v>
      </c>
      <c r="I381" s="14">
        <f>Table32356789101112132343210111213610[[#This Row],[alaskan_or_native]]/Table32356789101112132343210111213610[[#This Row],[total]]</f>
        <v>0</v>
      </c>
      <c r="J381" s="12">
        <v>1</v>
      </c>
      <c r="K381" s="14">
        <f>Table32356789101112132343210111213610[[#This Row],[asian_american]]/Table32356789101112132343210111213610[[#This Row],[total]]</f>
        <v>2.0408163265306121E-2</v>
      </c>
      <c r="L381" s="12">
        <v>4</v>
      </c>
      <c r="M381" s="14">
        <f>Table32356789101112132343210111213610[[#This Row],[african_amercian]]/Table32356789101112132343210111213610[[#This Row],[total]]</f>
        <v>8.1632653061224483E-2</v>
      </c>
      <c r="N381" s="12">
        <v>1</v>
      </c>
      <c r="O381" s="14">
        <f>Table32356789101112132343210111213610[[#This Row],[hispanic_american]]/Table32356789101112132343210111213610[[#This Row],[total]]</f>
        <v>2.0408163265306121E-2</v>
      </c>
      <c r="P381" s="12">
        <v>1</v>
      </c>
      <c r="Q381" s="14">
        <f>Table32356789101112132343210111213610[[#This Row],[hawaiian_or_islander]]/Table32356789101112132343210111213610[[#This Row],[total]]</f>
        <v>2.0408163265306121E-2</v>
      </c>
      <c r="R381" s="12">
        <v>38</v>
      </c>
      <c r="S381" s="14">
        <f>Table32356789101112132343210111213610[[#This Row],[white]]/Table32356789101112132343210111213610[[#This Row],[total]]</f>
        <v>0.77551020408163263</v>
      </c>
      <c r="T381" s="12">
        <v>4</v>
      </c>
      <c r="U381" s="14">
        <f>Table32356789101112132343210111213610[[#This Row],[muti_racial]]/Table32356789101112132343210111213610[[#This Row],[total]]</f>
        <v>8.1632653061224483E-2</v>
      </c>
      <c r="V381" s="12">
        <v>0</v>
      </c>
      <c r="W381" s="14">
        <f>Table32356789101112132343210111213610[[#This Row],[international]]/Table32356789101112132343210111213610[[#This Row],[total]]</f>
        <v>0</v>
      </c>
      <c r="X3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0.22448979591836735</v>
      </c>
      <c r="Y3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0.20408163265306123</v>
      </c>
    </row>
    <row r="382" spans="1:25" ht="20" customHeight="1">
      <c r="A382" s="1">
        <v>227368</v>
      </c>
      <c r="B382" s="1" t="s">
        <v>267</v>
      </c>
      <c r="C382" s="1">
        <v>49</v>
      </c>
      <c r="D382" s="1">
        <v>41</v>
      </c>
      <c r="E382" s="8">
        <f>Table32356789101112132343210111213610[[#This Row],[men]]/Table32356789101112132343210111213610[[#This Row],[total]]</f>
        <v>0.83673469387755106</v>
      </c>
      <c r="F382" s="1">
        <v>8</v>
      </c>
      <c r="G382" s="8">
        <f>Table32356789101112132343210111213610[[#This Row],[women]]/Table32356789101112132343210111213610[[#This Row],[total]]</f>
        <v>0.16326530612244897</v>
      </c>
      <c r="H382" s="1">
        <v>0</v>
      </c>
      <c r="I382" s="8">
        <f>Table32356789101112132343210111213610[[#This Row],[alaskan_or_native]]/Table32356789101112132343210111213610[[#This Row],[total]]</f>
        <v>0</v>
      </c>
      <c r="J382" s="1">
        <v>3</v>
      </c>
      <c r="K382" s="8">
        <f>Table32356789101112132343210111213610[[#This Row],[asian_american]]/Table32356789101112132343210111213610[[#This Row],[total]]</f>
        <v>6.1224489795918366E-2</v>
      </c>
      <c r="L382" s="1">
        <v>0</v>
      </c>
      <c r="M382" s="8">
        <f>Table32356789101112132343210111213610[[#This Row],[african_amercian]]/Table32356789101112132343210111213610[[#This Row],[total]]</f>
        <v>0</v>
      </c>
      <c r="N382" s="1">
        <v>42</v>
      </c>
      <c r="O382" s="8">
        <f>Table32356789101112132343210111213610[[#This Row],[hispanic_american]]/Table32356789101112132343210111213610[[#This Row],[total]]</f>
        <v>0.8571428571428571</v>
      </c>
      <c r="P382" s="1">
        <v>0</v>
      </c>
      <c r="Q382" s="8">
        <f>Table32356789101112132343210111213610[[#This Row],[hawaiian_or_islander]]/Table32356789101112132343210111213610[[#This Row],[total]]</f>
        <v>0</v>
      </c>
      <c r="R382" s="1">
        <v>2</v>
      </c>
      <c r="S382" s="8">
        <f>Table32356789101112132343210111213610[[#This Row],[white]]/Table32356789101112132343210111213610[[#This Row],[total]]</f>
        <v>4.0816326530612242E-2</v>
      </c>
      <c r="T382" s="1">
        <v>0</v>
      </c>
      <c r="U382" s="8">
        <f>Table32356789101112132343210111213610[[#This Row],[muti_racial]]/Table32356789101112132343210111213610[[#This Row],[total]]</f>
        <v>0</v>
      </c>
      <c r="V382" s="1">
        <v>2</v>
      </c>
      <c r="W382" s="8">
        <f>Table32356789101112132343210111213610[[#This Row],[international]]/Table32356789101112132343210111213610[[#This Row],[total]]</f>
        <v>4.0816326530612242E-2</v>
      </c>
      <c r="X3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0.91836734693877553</v>
      </c>
      <c r="Y3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0.8571428571428571</v>
      </c>
    </row>
    <row r="383" spans="1:25" ht="20" customHeight="1">
      <c r="A383" s="12">
        <v>238980</v>
      </c>
      <c r="B383" s="1" t="s">
        <v>1148</v>
      </c>
      <c r="C383" s="1">
        <v>49</v>
      </c>
      <c r="D383" s="1">
        <v>42</v>
      </c>
      <c r="E383" s="8">
        <f>Table32356789101112132343210111213610[[#This Row],[men]]/Table32356789101112132343210111213610[[#This Row],[total]]</f>
        <v>0.8571428571428571</v>
      </c>
      <c r="F383" s="1">
        <v>7</v>
      </c>
      <c r="G383" s="8">
        <f>Table32356789101112132343210111213610[[#This Row],[women]]/Table32356789101112132343210111213610[[#This Row],[total]]</f>
        <v>0.14285714285714285</v>
      </c>
      <c r="H383" s="1">
        <v>1</v>
      </c>
      <c r="I383" s="8">
        <f>Table32356789101112132343210111213610[[#This Row],[alaskan_or_native]]/Table32356789101112132343210111213610[[#This Row],[total]]</f>
        <v>2.0408163265306121E-2</v>
      </c>
      <c r="J383" s="1">
        <v>3</v>
      </c>
      <c r="K383" s="8">
        <f>Table32356789101112132343210111213610[[#This Row],[asian_american]]/Table32356789101112132343210111213610[[#This Row],[total]]</f>
        <v>6.1224489795918366E-2</v>
      </c>
      <c r="L383" s="1">
        <v>0</v>
      </c>
      <c r="M383" s="8">
        <f>Table32356789101112132343210111213610[[#This Row],[african_amercian]]/Table32356789101112132343210111213610[[#This Row],[total]]</f>
        <v>0</v>
      </c>
      <c r="N383" s="1">
        <v>0</v>
      </c>
      <c r="O383" s="8">
        <f>Table32356789101112132343210111213610[[#This Row],[hispanic_american]]/Table32356789101112132343210111213610[[#This Row],[total]]</f>
        <v>0</v>
      </c>
      <c r="P383" s="1">
        <v>0</v>
      </c>
      <c r="Q383" s="8">
        <f>Table32356789101112132343210111213610[[#This Row],[hawaiian_or_islander]]/Table32356789101112132343210111213610[[#This Row],[total]]</f>
        <v>0</v>
      </c>
      <c r="R383" s="1">
        <v>40</v>
      </c>
      <c r="S383" s="8">
        <f>Table32356789101112132343210111213610[[#This Row],[white]]/Table32356789101112132343210111213610[[#This Row],[total]]</f>
        <v>0.81632653061224492</v>
      </c>
      <c r="T383" s="1">
        <v>1</v>
      </c>
      <c r="U383" s="8">
        <f>Table32356789101112132343210111213610[[#This Row],[muti_racial]]/Table32356789101112132343210111213610[[#This Row],[total]]</f>
        <v>2.0408163265306121E-2</v>
      </c>
      <c r="V383" s="1">
        <v>2</v>
      </c>
      <c r="W383" s="8">
        <f>Table32356789101112132343210111213610[[#This Row],[international]]/Table32356789101112132343210111213610[[#This Row],[total]]</f>
        <v>4.0816326530612242E-2</v>
      </c>
      <c r="X383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0.10204081632653061</v>
      </c>
      <c r="Y383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4.0816326530612242E-2</v>
      </c>
    </row>
    <row r="384" spans="1:25" ht="20" customHeight="1">
      <c r="A384" s="1">
        <v>482149</v>
      </c>
      <c r="B384" s="1" t="s">
        <v>1205</v>
      </c>
      <c r="C384" s="1">
        <v>49</v>
      </c>
      <c r="D384" s="1">
        <v>37</v>
      </c>
      <c r="E384" s="8">
        <f>Table32356789101112132343210111213610[[#This Row],[men]]/Table32356789101112132343210111213610[[#This Row],[total]]</f>
        <v>0.75510204081632648</v>
      </c>
      <c r="F384" s="1">
        <v>12</v>
      </c>
      <c r="G384" s="8">
        <f>Table32356789101112132343210111213610[[#This Row],[women]]/Table32356789101112132343210111213610[[#This Row],[total]]</f>
        <v>0.24489795918367346</v>
      </c>
      <c r="H384" s="1">
        <v>0</v>
      </c>
      <c r="I384" s="8">
        <f>Table32356789101112132343210111213610[[#This Row],[alaskan_or_native]]/Table32356789101112132343210111213610[[#This Row],[total]]</f>
        <v>0</v>
      </c>
      <c r="J384" s="1">
        <v>3</v>
      </c>
      <c r="K384" s="8">
        <f>Table32356789101112132343210111213610[[#This Row],[asian_american]]/Table32356789101112132343210111213610[[#This Row],[total]]</f>
        <v>6.1224489795918366E-2</v>
      </c>
      <c r="L384" s="1">
        <v>15</v>
      </c>
      <c r="M384" s="8">
        <f>Table32356789101112132343210111213610[[#This Row],[african_amercian]]/Table32356789101112132343210111213610[[#This Row],[total]]</f>
        <v>0.30612244897959184</v>
      </c>
      <c r="N384" s="1">
        <v>3</v>
      </c>
      <c r="O384" s="8">
        <f>Table32356789101112132343210111213610[[#This Row],[hispanic_american]]/Table32356789101112132343210111213610[[#This Row],[total]]</f>
        <v>6.1224489795918366E-2</v>
      </c>
      <c r="P384" s="1">
        <v>1</v>
      </c>
      <c r="Q384" s="8">
        <f>Table32356789101112132343210111213610[[#This Row],[hawaiian_or_islander]]/Table32356789101112132343210111213610[[#This Row],[total]]</f>
        <v>2.0408163265306121E-2</v>
      </c>
      <c r="R384" s="1">
        <v>23</v>
      </c>
      <c r="S384" s="8">
        <f>Table32356789101112132343210111213610[[#This Row],[white]]/Table32356789101112132343210111213610[[#This Row],[total]]</f>
        <v>0.46938775510204084</v>
      </c>
      <c r="T384" s="1">
        <v>3</v>
      </c>
      <c r="U384" s="8">
        <f>Table32356789101112132343210111213610[[#This Row],[muti_racial]]/Table32356789101112132343210111213610[[#This Row],[total]]</f>
        <v>6.1224489795918366E-2</v>
      </c>
      <c r="V384" s="1">
        <v>0</v>
      </c>
      <c r="W384" s="8">
        <f>Table32356789101112132343210111213610[[#This Row],[international]]/Table32356789101112132343210111213610[[#This Row],[total]]</f>
        <v>0</v>
      </c>
      <c r="X3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0.51020408163265307</v>
      </c>
      <c r="Y3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0.44897959183673469</v>
      </c>
    </row>
    <row r="385" spans="1:25" ht="20" customHeight="1">
      <c r="A385" s="12">
        <v>159939</v>
      </c>
      <c r="B385" s="12" t="s">
        <v>159</v>
      </c>
      <c r="C385" s="12">
        <v>48</v>
      </c>
      <c r="D385" s="12">
        <v>39</v>
      </c>
      <c r="E385" s="14">
        <f>Table32356789101112132343210111213610[[#This Row],[men]]/Table32356789101112132343210111213610[[#This Row],[total]]</f>
        <v>0.8125</v>
      </c>
      <c r="F385" s="12">
        <v>9</v>
      </c>
      <c r="G385" s="14">
        <f>Table32356789101112132343210111213610[[#This Row],[women]]/Table32356789101112132343210111213610[[#This Row],[total]]</f>
        <v>0.1875</v>
      </c>
      <c r="H385" s="12">
        <v>0</v>
      </c>
      <c r="I385" s="14">
        <f>Table32356789101112132343210111213610[[#This Row],[alaskan_or_native]]/Table32356789101112132343210111213610[[#This Row],[total]]</f>
        <v>0</v>
      </c>
      <c r="J385" s="12">
        <v>2</v>
      </c>
      <c r="K385" s="14">
        <f>Table32356789101112132343210111213610[[#This Row],[asian_american]]/Table32356789101112132343210111213610[[#This Row],[total]]</f>
        <v>4.1666666666666664E-2</v>
      </c>
      <c r="L385" s="12">
        <v>3</v>
      </c>
      <c r="M385" s="14">
        <f>Table32356789101112132343210111213610[[#This Row],[african_amercian]]/Table32356789101112132343210111213610[[#This Row],[total]]</f>
        <v>6.25E-2</v>
      </c>
      <c r="N385" s="12">
        <v>2</v>
      </c>
      <c r="O385" s="14">
        <f>Table32356789101112132343210111213610[[#This Row],[hispanic_american]]/Table32356789101112132343210111213610[[#This Row],[total]]</f>
        <v>4.1666666666666664E-2</v>
      </c>
      <c r="P385" s="12">
        <v>0</v>
      </c>
      <c r="Q385" s="14">
        <f>Table32356789101112132343210111213610[[#This Row],[hawaiian_or_islander]]/Table32356789101112132343210111213610[[#This Row],[total]]</f>
        <v>0</v>
      </c>
      <c r="R385" s="12">
        <v>28</v>
      </c>
      <c r="S385" s="14">
        <f>Table32356789101112132343210111213610[[#This Row],[white]]/Table32356789101112132343210111213610[[#This Row],[total]]</f>
        <v>0.58333333333333337</v>
      </c>
      <c r="T385" s="12">
        <v>0</v>
      </c>
      <c r="U385" s="14">
        <f>Table32356789101112132343210111213610[[#This Row],[muti_racial]]/Table32356789101112132343210111213610[[#This Row],[total]]</f>
        <v>0</v>
      </c>
      <c r="V385" s="12">
        <v>11</v>
      </c>
      <c r="W385" s="14">
        <f>Table32356789101112132343210111213610[[#This Row],[international]]/Table32356789101112132343210111213610[[#This Row],[total]]</f>
        <v>0.22916666666666666</v>
      </c>
      <c r="X3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0.14583333333333334</v>
      </c>
      <c r="Y3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0.10416666666666667</v>
      </c>
    </row>
    <row r="386" spans="1:25" ht="20" customHeight="1">
      <c r="A386" s="1">
        <v>175272</v>
      </c>
      <c r="B386" s="1" t="s">
        <v>518</v>
      </c>
      <c r="C386" s="1">
        <v>48</v>
      </c>
      <c r="D386" s="1">
        <v>36</v>
      </c>
      <c r="E386" s="8">
        <f>Table32356789101112132343210111213610[[#This Row],[men]]/Table32356789101112132343210111213610[[#This Row],[total]]</f>
        <v>0.75</v>
      </c>
      <c r="F386" s="1">
        <v>12</v>
      </c>
      <c r="G386" s="8">
        <f>Table32356789101112132343210111213610[[#This Row],[women]]/Table32356789101112132343210111213610[[#This Row],[total]]</f>
        <v>0.25</v>
      </c>
      <c r="H386" s="1">
        <v>0</v>
      </c>
      <c r="I386" s="8">
        <f>Table32356789101112132343210111213610[[#This Row],[alaskan_or_native]]/Table32356789101112132343210111213610[[#This Row],[total]]</f>
        <v>0</v>
      </c>
      <c r="J386" s="1">
        <v>7</v>
      </c>
      <c r="K386" s="8">
        <f>Table32356789101112132343210111213610[[#This Row],[asian_american]]/Table32356789101112132343210111213610[[#This Row],[total]]</f>
        <v>0.14583333333333334</v>
      </c>
      <c r="L386" s="1">
        <v>2</v>
      </c>
      <c r="M386" s="8">
        <f>Table32356789101112132343210111213610[[#This Row],[african_amercian]]/Table32356789101112132343210111213610[[#This Row],[total]]</f>
        <v>4.1666666666666664E-2</v>
      </c>
      <c r="N386" s="1">
        <v>0</v>
      </c>
      <c r="O386" s="8">
        <f>Table32356789101112132343210111213610[[#This Row],[hispanic_american]]/Table32356789101112132343210111213610[[#This Row],[total]]</f>
        <v>0</v>
      </c>
      <c r="P386" s="1">
        <v>0</v>
      </c>
      <c r="Q386" s="8">
        <f>Table32356789101112132343210111213610[[#This Row],[hawaiian_or_islander]]/Table32356789101112132343210111213610[[#This Row],[total]]</f>
        <v>0</v>
      </c>
      <c r="R386" s="1">
        <v>31</v>
      </c>
      <c r="S386" s="8">
        <f>Table32356789101112132343210111213610[[#This Row],[white]]/Table32356789101112132343210111213610[[#This Row],[total]]</f>
        <v>0.64583333333333337</v>
      </c>
      <c r="T386" s="1">
        <v>4</v>
      </c>
      <c r="U386" s="8">
        <f>Table32356789101112132343210111213610[[#This Row],[muti_racial]]/Table32356789101112132343210111213610[[#This Row],[total]]</f>
        <v>8.3333333333333329E-2</v>
      </c>
      <c r="V386" s="1">
        <v>3</v>
      </c>
      <c r="W386" s="8">
        <f>Table32356789101112132343210111213610[[#This Row],[international]]/Table32356789101112132343210111213610[[#This Row],[total]]</f>
        <v>6.25E-2</v>
      </c>
      <c r="X3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0.27083333333333331</v>
      </c>
      <c r="Y3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387" spans="1:25" ht="20" customHeight="1">
      <c r="A387" s="12">
        <v>221838</v>
      </c>
      <c r="B387" s="12" t="s">
        <v>389</v>
      </c>
      <c r="C387" s="12">
        <v>48</v>
      </c>
      <c r="D387" s="12">
        <v>43</v>
      </c>
      <c r="E387" s="14">
        <f>Table32356789101112132343210111213610[[#This Row],[men]]/Table32356789101112132343210111213610[[#This Row],[total]]</f>
        <v>0.89583333333333337</v>
      </c>
      <c r="F387" s="12">
        <v>5</v>
      </c>
      <c r="G387" s="14">
        <f>Table32356789101112132343210111213610[[#This Row],[women]]/Table32356789101112132343210111213610[[#This Row],[total]]</f>
        <v>0.10416666666666667</v>
      </c>
      <c r="H387" s="12">
        <v>0</v>
      </c>
      <c r="I387" s="14">
        <f>Table32356789101112132343210111213610[[#This Row],[alaskan_or_native]]/Table32356789101112132343210111213610[[#This Row],[total]]</f>
        <v>0</v>
      </c>
      <c r="J387" s="12">
        <v>4</v>
      </c>
      <c r="K387" s="14">
        <f>Table32356789101112132343210111213610[[#This Row],[asian_american]]/Table32356789101112132343210111213610[[#This Row],[total]]</f>
        <v>8.3333333333333329E-2</v>
      </c>
      <c r="L387" s="12">
        <v>25</v>
      </c>
      <c r="M387" s="14">
        <f>Table32356789101112132343210111213610[[#This Row],[african_amercian]]/Table32356789101112132343210111213610[[#This Row],[total]]</f>
        <v>0.52083333333333337</v>
      </c>
      <c r="N387" s="12">
        <v>0</v>
      </c>
      <c r="O387" s="14">
        <f>Table32356789101112132343210111213610[[#This Row],[hispanic_american]]/Table32356789101112132343210111213610[[#This Row],[total]]</f>
        <v>0</v>
      </c>
      <c r="P387" s="12">
        <v>0</v>
      </c>
      <c r="Q387" s="14">
        <f>Table32356789101112132343210111213610[[#This Row],[hawaiian_or_islander]]/Table32356789101112132343210111213610[[#This Row],[total]]</f>
        <v>0</v>
      </c>
      <c r="R387" s="12">
        <v>10</v>
      </c>
      <c r="S387" s="14">
        <f>Table32356789101112132343210111213610[[#This Row],[white]]/Table32356789101112132343210111213610[[#This Row],[total]]</f>
        <v>0.20833333333333334</v>
      </c>
      <c r="T387" s="12">
        <v>0</v>
      </c>
      <c r="U387" s="14">
        <f>Table32356789101112132343210111213610[[#This Row],[muti_racial]]/Table32356789101112132343210111213610[[#This Row],[total]]</f>
        <v>0</v>
      </c>
      <c r="V387" s="12">
        <v>9</v>
      </c>
      <c r="W387" s="14">
        <f>Table32356789101112132343210111213610[[#This Row],[international]]/Table32356789101112132343210111213610[[#This Row],[total]]</f>
        <v>0.1875</v>
      </c>
      <c r="X3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0.60416666666666663</v>
      </c>
      <c r="Y3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0.52083333333333337</v>
      </c>
    </row>
    <row r="388" spans="1:25" ht="20" customHeight="1">
      <c r="A388" s="1">
        <v>223232</v>
      </c>
      <c r="B388" s="1" t="s">
        <v>260</v>
      </c>
      <c r="C388" s="1">
        <v>48</v>
      </c>
      <c r="D388" s="1">
        <v>42</v>
      </c>
      <c r="E388" s="8">
        <f>Table32356789101112132343210111213610[[#This Row],[men]]/Table32356789101112132343210111213610[[#This Row],[total]]</f>
        <v>0.875</v>
      </c>
      <c r="F388" s="1">
        <v>6</v>
      </c>
      <c r="G388" s="8">
        <f>Table32356789101112132343210111213610[[#This Row],[women]]/Table32356789101112132343210111213610[[#This Row],[total]]</f>
        <v>0.125</v>
      </c>
      <c r="H388" s="1">
        <v>0</v>
      </c>
      <c r="I388" s="8">
        <f>Table32356789101112132343210111213610[[#This Row],[alaskan_or_native]]/Table32356789101112132343210111213610[[#This Row],[total]]</f>
        <v>0</v>
      </c>
      <c r="J388" s="1">
        <v>3</v>
      </c>
      <c r="K388" s="8">
        <f>Table32356789101112132343210111213610[[#This Row],[asian_american]]/Table32356789101112132343210111213610[[#This Row],[total]]</f>
        <v>6.25E-2</v>
      </c>
      <c r="L388" s="1">
        <v>0</v>
      </c>
      <c r="M388" s="8">
        <f>Table32356789101112132343210111213610[[#This Row],[african_amercian]]/Table32356789101112132343210111213610[[#This Row],[total]]</f>
        <v>0</v>
      </c>
      <c r="N388" s="1">
        <v>3</v>
      </c>
      <c r="O388" s="8">
        <f>Table32356789101112132343210111213610[[#This Row],[hispanic_american]]/Table32356789101112132343210111213610[[#This Row],[total]]</f>
        <v>6.25E-2</v>
      </c>
      <c r="P388" s="1">
        <v>0</v>
      </c>
      <c r="Q388" s="8">
        <f>Table32356789101112132343210111213610[[#This Row],[hawaiian_or_islander]]/Table32356789101112132343210111213610[[#This Row],[total]]</f>
        <v>0</v>
      </c>
      <c r="R388" s="1">
        <v>40</v>
      </c>
      <c r="S388" s="8">
        <f>Table32356789101112132343210111213610[[#This Row],[white]]/Table32356789101112132343210111213610[[#This Row],[total]]</f>
        <v>0.83333333333333337</v>
      </c>
      <c r="T388" s="1">
        <v>0</v>
      </c>
      <c r="U388" s="8">
        <f>Table32356789101112132343210111213610[[#This Row],[muti_racial]]/Table32356789101112132343210111213610[[#This Row],[total]]</f>
        <v>0</v>
      </c>
      <c r="V388" s="1">
        <v>2</v>
      </c>
      <c r="W388" s="8">
        <f>Table32356789101112132343210111213610[[#This Row],[international]]/Table32356789101112132343210111213610[[#This Row],[total]]</f>
        <v>4.1666666666666664E-2</v>
      </c>
      <c r="X3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3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6.25E-2</v>
      </c>
    </row>
    <row r="389" spans="1:25" ht="20" customHeight="1">
      <c r="A389" s="12">
        <v>363934</v>
      </c>
      <c r="B389" s="12" t="s">
        <v>1161</v>
      </c>
      <c r="C389" s="12">
        <v>48</v>
      </c>
      <c r="D389" s="12">
        <v>44</v>
      </c>
      <c r="E389" s="14">
        <f>Table32356789101112132343210111213610[[#This Row],[men]]/Table32356789101112132343210111213610[[#This Row],[total]]</f>
        <v>0.91666666666666663</v>
      </c>
      <c r="F389" s="12">
        <v>4</v>
      </c>
      <c r="G389" s="14">
        <f>Table32356789101112132343210111213610[[#This Row],[women]]/Table32356789101112132343210111213610[[#This Row],[total]]</f>
        <v>8.3333333333333329E-2</v>
      </c>
      <c r="H389" s="12">
        <v>0</v>
      </c>
      <c r="I389" s="14">
        <f>Table32356789101112132343210111213610[[#This Row],[alaskan_or_native]]/Table32356789101112132343210111213610[[#This Row],[total]]</f>
        <v>0</v>
      </c>
      <c r="J389" s="12">
        <v>1</v>
      </c>
      <c r="K389" s="14">
        <f>Table32356789101112132343210111213610[[#This Row],[asian_american]]/Table32356789101112132343210111213610[[#This Row],[total]]</f>
        <v>2.0833333333333332E-2</v>
      </c>
      <c r="L389" s="12">
        <v>6</v>
      </c>
      <c r="M389" s="14">
        <f>Table32356789101112132343210111213610[[#This Row],[african_amercian]]/Table32356789101112132343210111213610[[#This Row],[total]]</f>
        <v>0.125</v>
      </c>
      <c r="N389" s="12">
        <v>4</v>
      </c>
      <c r="O389" s="14">
        <f>Table32356789101112132343210111213610[[#This Row],[hispanic_american]]/Table32356789101112132343210111213610[[#This Row],[total]]</f>
        <v>8.3333333333333329E-2</v>
      </c>
      <c r="P389" s="12">
        <v>0</v>
      </c>
      <c r="Q389" s="14">
        <f>Table32356789101112132343210111213610[[#This Row],[hawaiian_or_islander]]/Table32356789101112132343210111213610[[#This Row],[total]]</f>
        <v>0</v>
      </c>
      <c r="R389" s="12">
        <v>26</v>
      </c>
      <c r="S389" s="14">
        <f>Table32356789101112132343210111213610[[#This Row],[white]]/Table32356789101112132343210111213610[[#This Row],[total]]</f>
        <v>0.54166666666666663</v>
      </c>
      <c r="T389" s="12">
        <v>4</v>
      </c>
      <c r="U389" s="14">
        <f>Table32356789101112132343210111213610[[#This Row],[muti_racial]]/Table32356789101112132343210111213610[[#This Row],[total]]</f>
        <v>8.3333333333333329E-2</v>
      </c>
      <c r="V389" s="12">
        <v>0</v>
      </c>
      <c r="W389" s="14">
        <f>Table32356789101112132343210111213610[[#This Row],[international]]/Table32356789101112132343210111213610[[#This Row],[total]]</f>
        <v>0</v>
      </c>
      <c r="X3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0.3125</v>
      </c>
      <c r="Y3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0.29166666666666669</v>
      </c>
    </row>
    <row r="390" spans="1:25" ht="20" customHeight="1">
      <c r="A390" s="1">
        <v>410502</v>
      </c>
      <c r="B390" s="1" t="s">
        <v>1303</v>
      </c>
      <c r="C390" s="1">
        <v>48</v>
      </c>
      <c r="D390" s="1">
        <v>29</v>
      </c>
      <c r="E390" s="8">
        <f>Table32356789101112132343210111213610[[#This Row],[men]]/Table32356789101112132343210111213610[[#This Row],[total]]</f>
        <v>0.60416666666666663</v>
      </c>
      <c r="F390" s="1">
        <v>19</v>
      </c>
      <c r="G390" s="8">
        <f>Table32356789101112132343210111213610[[#This Row],[women]]/Table32356789101112132343210111213610[[#This Row],[total]]</f>
        <v>0.39583333333333331</v>
      </c>
      <c r="H390" s="1">
        <v>0</v>
      </c>
      <c r="I390" s="8">
        <f>Table32356789101112132343210111213610[[#This Row],[alaskan_or_native]]/Table32356789101112132343210111213610[[#This Row],[total]]</f>
        <v>0</v>
      </c>
      <c r="J390" s="1">
        <v>5</v>
      </c>
      <c r="K390" s="8">
        <f>Table32356789101112132343210111213610[[#This Row],[asian_american]]/Table32356789101112132343210111213610[[#This Row],[total]]</f>
        <v>0.10416666666666667</v>
      </c>
      <c r="L390" s="1">
        <v>3</v>
      </c>
      <c r="M390" s="8">
        <f>Table32356789101112132343210111213610[[#This Row],[african_amercian]]/Table32356789101112132343210111213610[[#This Row],[total]]</f>
        <v>6.25E-2</v>
      </c>
      <c r="N390" s="1">
        <v>17</v>
      </c>
      <c r="O390" s="8">
        <f>Table32356789101112132343210111213610[[#This Row],[hispanic_american]]/Table32356789101112132343210111213610[[#This Row],[total]]</f>
        <v>0.35416666666666669</v>
      </c>
      <c r="P390" s="1">
        <v>0</v>
      </c>
      <c r="Q390" s="8">
        <f>Table32356789101112132343210111213610[[#This Row],[hawaiian_or_islander]]/Table32356789101112132343210111213610[[#This Row],[total]]</f>
        <v>0</v>
      </c>
      <c r="R390" s="1">
        <v>14</v>
      </c>
      <c r="S390" s="8">
        <f>Table32356789101112132343210111213610[[#This Row],[white]]/Table32356789101112132343210111213610[[#This Row],[total]]</f>
        <v>0.29166666666666669</v>
      </c>
      <c r="T390" s="1">
        <v>0</v>
      </c>
      <c r="U390" s="8">
        <f>Table32356789101112132343210111213610[[#This Row],[muti_racial]]/Table32356789101112132343210111213610[[#This Row],[total]]</f>
        <v>0</v>
      </c>
      <c r="V390" s="1">
        <v>3</v>
      </c>
      <c r="W390" s="8">
        <f>Table32356789101112132343210111213610[[#This Row],[international]]/Table32356789101112132343210111213610[[#This Row],[total]]</f>
        <v>6.25E-2</v>
      </c>
      <c r="X3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0.52083333333333337</v>
      </c>
      <c r="Y3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0.41666666666666669</v>
      </c>
    </row>
    <row r="391" spans="1:25" ht="20" customHeight="1">
      <c r="A391" s="12">
        <v>482468</v>
      </c>
      <c r="B391" s="12" t="s">
        <v>1370</v>
      </c>
      <c r="C391" s="12">
        <v>48</v>
      </c>
      <c r="D391" s="12">
        <v>34</v>
      </c>
      <c r="E391" s="14">
        <f>Table32356789101112132343210111213610[[#This Row],[men]]/Table32356789101112132343210111213610[[#This Row],[total]]</f>
        <v>0.70833333333333337</v>
      </c>
      <c r="F391" s="12">
        <v>14</v>
      </c>
      <c r="G391" s="14">
        <f>Table32356789101112132343210111213610[[#This Row],[women]]/Table32356789101112132343210111213610[[#This Row],[total]]</f>
        <v>0.29166666666666669</v>
      </c>
      <c r="H391" s="12">
        <v>0</v>
      </c>
      <c r="I391" s="14">
        <f>Table32356789101112132343210111213610[[#This Row],[alaskan_or_native]]/Table32356789101112132343210111213610[[#This Row],[total]]</f>
        <v>0</v>
      </c>
      <c r="J391" s="12">
        <v>1</v>
      </c>
      <c r="K391" s="14">
        <f>Table32356789101112132343210111213610[[#This Row],[asian_american]]/Table32356789101112132343210111213610[[#This Row],[total]]</f>
        <v>2.0833333333333332E-2</v>
      </c>
      <c r="L391" s="12">
        <v>29</v>
      </c>
      <c r="M391" s="14">
        <f>Table32356789101112132343210111213610[[#This Row],[african_amercian]]/Table32356789101112132343210111213610[[#This Row],[total]]</f>
        <v>0.60416666666666663</v>
      </c>
      <c r="N391" s="12">
        <v>3</v>
      </c>
      <c r="O391" s="14">
        <f>Table32356789101112132343210111213610[[#This Row],[hispanic_american]]/Table32356789101112132343210111213610[[#This Row],[total]]</f>
        <v>6.25E-2</v>
      </c>
      <c r="P391" s="12">
        <v>0</v>
      </c>
      <c r="Q391" s="14">
        <f>Table32356789101112132343210111213610[[#This Row],[hawaiian_or_islander]]/Table32356789101112132343210111213610[[#This Row],[total]]</f>
        <v>0</v>
      </c>
      <c r="R391" s="12">
        <v>13</v>
      </c>
      <c r="S391" s="14">
        <f>Table32356789101112132343210111213610[[#This Row],[white]]/Table32356789101112132343210111213610[[#This Row],[total]]</f>
        <v>0.27083333333333331</v>
      </c>
      <c r="T391" s="12">
        <v>2</v>
      </c>
      <c r="U391" s="14">
        <f>Table32356789101112132343210111213610[[#This Row],[muti_racial]]/Table32356789101112132343210111213610[[#This Row],[total]]</f>
        <v>4.1666666666666664E-2</v>
      </c>
      <c r="V391" s="12">
        <v>0</v>
      </c>
      <c r="W391" s="14">
        <f>Table32356789101112132343210111213610[[#This Row],[international]]/Table32356789101112132343210111213610[[#This Row],[total]]</f>
        <v>0</v>
      </c>
      <c r="X3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0.72916666666666663</v>
      </c>
      <c r="Y3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0.70833333333333337</v>
      </c>
    </row>
    <row r="392" spans="1:25" ht="20" customHeight="1">
      <c r="A392" s="1">
        <v>100858</v>
      </c>
      <c r="B392" s="1" t="s">
        <v>79</v>
      </c>
      <c r="C392" s="1">
        <v>47</v>
      </c>
      <c r="D392" s="1">
        <v>40</v>
      </c>
      <c r="E392" s="8">
        <f>Table32356789101112132343210111213610[[#This Row],[men]]/Table32356789101112132343210111213610[[#This Row],[total]]</f>
        <v>0.85106382978723405</v>
      </c>
      <c r="F392" s="1">
        <v>7</v>
      </c>
      <c r="G392" s="8">
        <f>Table32356789101112132343210111213610[[#This Row],[women]]/Table32356789101112132343210111213610[[#This Row],[total]]</f>
        <v>0.14893617021276595</v>
      </c>
      <c r="H392" s="1">
        <v>0</v>
      </c>
      <c r="I392" s="8">
        <f>Table32356789101112132343210111213610[[#This Row],[alaskan_or_native]]/Table32356789101112132343210111213610[[#This Row],[total]]</f>
        <v>0</v>
      </c>
      <c r="J392" s="1">
        <v>7</v>
      </c>
      <c r="K392" s="8">
        <f>Table32356789101112132343210111213610[[#This Row],[asian_american]]/Table32356789101112132343210111213610[[#This Row],[total]]</f>
        <v>0.14893617021276595</v>
      </c>
      <c r="L392" s="1">
        <v>6</v>
      </c>
      <c r="M392" s="8">
        <f>Table32356789101112132343210111213610[[#This Row],[african_amercian]]/Table32356789101112132343210111213610[[#This Row],[total]]</f>
        <v>0.1276595744680851</v>
      </c>
      <c r="N392" s="1">
        <v>0</v>
      </c>
      <c r="O392" s="8">
        <f>Table32356789101112132343210111213610[[#This Row],[hispanic_american]]/Table32356789101112132343210111213610[[#This Row],[total]]</f>
        <v>0</v>
      </c>
      <c r="P392" s="1">
        <v>0</v>
      </c>
      <c r="Q392" s="8">
        <f>Table32356789101112132343210111213610[[#This Row],[hawaiian_or_islander]]/Table32356789101112132343210111213610[[#This Row],[total]]</f>
        <v>0</v>
      </c>
      <c r="R392" s="1">
        <v>32</v>
      </c>
      <c r="S392" s="8">
        <f>Table32356789101112132343210111213610[[#This Row],[white]]/Table32356789101112132343210111213610[[#This Row],[total]]</f>
        <v>0.68085106382978722</v>
      </c>
      <c r="T392" s="1">
        <v>0</v>
      </c>
      <c r="U392" s="8">
        <f>Table32356789101112132343210111213610[[#This Row],[muti_racial]]/Table32356789101112132343210111213610[[#This Row],[total]]</f>
        <v>0</v>
      </c>
      <c r="V392" s="1">
        <v>2</v>
      </c>
      <c r="W392" s="8">
        <f>Table32356789101112132343210111213610[[#This Row],[international]]/Table32356789101112132343210111213610[[#This Row],[total]]</f>
        <v>4.2553191489361701E-2</v>
      </c>
      <c r="X3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0.27659574468085107</v>
      </c>
      <c r="Y3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0.1276595744680851</v>
      </c>
    </row>
    <row r="393" spans="1:25" ht="20" customHeight="1">
      <c r="A393" s="12">
        <v>121345</v>
      </c>
      <c r="B393" s="12" t="s">
        <v>353</v>
      </c>
      <c r="C393" s="12">
        <v>47</v>
      </c>
      <c r="D393" s="12">
        <v>29</v>
      </c>
      <c r="E393" s="14">
        <f>Table32356789101112132343210111213610[[#This Row],[men]]/Table32356789101112132343210111213610[[#This Row],[total]]</f>
        <v>0.61702127659574468</v>
      </c>
      <c r="F393" s="12">
        <v>18</v>
      </c>
      <c r="G393" s="14">
        <f>Table32356789101112132343210111213610[[#This Row],[women]]/Table32356789101112132343210111213610[[#This Row],[total]]</f>
        <v>0.38297872340425532</v>
      </c>
      <c r="H393" s="12">
        <v>0</v>
      </c>
      <c r="I393" s="14">
        <f>Table32356789101112132343210111213610[[#This Row],[alaskan_or_native]]/Table32356789101112132343210111213610[[#This Row],[total]]</f>
        <v>0</v>
      </c>
      <c r="J393" s="12">
        <v>9</v>
      </c>
      <c r="K393" s="14">
        <f>Table32356789101112132343210111213610[[#This Row],[asian_american]]/Table32356789101112132343210111213610[[#This Row],[total]]</f>
        <v>0.19148936170212766</v>
      </c>
      <c r="L393" s="12">
        <v>4</v>
      </c>
      <c r="M393" s="14">
        <f>Table32356789101112132343210111213610[[#This Row],[african_amercian]]/Table32356789101112132343210111213610[[#This Row],[total]]</f>
        <v>8.5106382978723402E-2</v>
      </c>
      <c r="N393" s="12">
        <v>5</v>
      </c>
      <c r="O393" s="14">
        <f>Table32356789101112132343210111213610[[#This Row],[hispanic_american]]/Table32356789101112132343210111213610[[#This Row],[total]]</f>
        <v>0.10638297872340426</v>
      </c>
      <c r="P393" s="12">
        <v>0</v>
      </c>
      <c r="Q393" s="14">
        <f>Table32356789101112132343210111213610[[#This Row],[hawaiian_or_islander]]/Table32356789101112132343210111213610[[#This Row],[total]]</f>
        <v>0</v>
      </c>
      <c r="R393" s="12">
        <v>16</v>
      </c>
      <c r="S393" s="14">
        <f>Table32356789101112132343210111213610[[#This Row],[white]]/Table32356789101112132343210111213610[[#This Row],[total]]</f>
        <v>0.34042553191489361</v>
      </c>
      <c r="T393" s="12">
        <v>4</v>
      </c>
      <c r="U393" s="14">
        <f>Table32356789101112132343210111213610[[#This Row],[muti_racial]]/Table32356789101112132343210111213610[[#This Row],[total]]</f>
        <v>8.5106382978723402E-2</v>
      </c>
      <c r="V393" s="12">
        <v>5</v>
      </c>
      <c r="W393" s="14">
        <f>Table32356789101112132343210111213610[[#This Row],[international]]/Table32356789101112132343210111213610[[#This Row],[total]]</f>
        <v>0.10638297872340426</v>
      </c>
      <c r="X3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0.46808510638297873</v>
      </c>
      <c r="Y3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0.27659574468085107</v>
      </c>
    </row>
    <row r="394" spans="1:25" ht="20" customHeight="1">
      <c r="A394" s="1">
        <v>125231</v>
      </c>
      <c r="B394" s="1" t="s">
        <v>834</v>
      </c>
      <c r="C394" s="1">
        <v>47</v>
      </c>
      <c r="D394" s="1">
        <v>34</v>
      </c>
      <c r="E394" s="8">
        <f>Table32356789101112132343210111213610[[#This Row],[men]]/Table32356789101112132343210111213610[[#This Row],[total]]</f>
        <v>0.72340425531914898</v>
      </c>
      <c r="F394" s="1">
        <v>13</v>
      </c>
      <c r="G394" s="8">
        <f>Table32356789101112132343210111213610[[#This Row],[women]]/Table32356789101112132343210111213610[[#This Row],[total]]</f>
        <v>0.27659574468085107</v>
      </c>
      <c r="H394" s="1">
        <v>0</v>
      </c>
      <c r="I394" s="8">
        <f>Table32356789101112132343210111213610[[#This Row],[alaskan_or_native]]/Table32356789101112132343210111213610[[#This Row],[total]]</f>
        <v>0</v>
      </c>
      <c r="J394" s="1">
        <v>2</v>
      </c>
      <c r="K394" s="8">
        <f>Table32356789101112132343210111213610[[#This Row],[asian_american]]/Table32356789101112132343210111213610[[#This Row],[total]]</f>
        <v>4.2553191489361701E-2</v>
      </c>
      <c r="L394" s="1">
        <v>10</v>
      </c>
      <c r="M394" s="8">
        <f>Table32356789101112132343210111213610[[#This Row],[african_amercian]]/Table32356789101112132343210111213610[[#This Row],[total]]</f>
        <v>0.21276595744680851</v>
      </c>
      <c r="N394" s="1">
        <v>7</v>
      </c>
      <c r="O394" s="8">
        <f>Table32356789101112132343210111213610[[#This Row],[hispanic_american]]/Table32356789101112132343210111213610[[#This Row],[total]]</f>
        <v>0.14893617021276595</v>
      </c>
      <c r="P394" s="1">
        <v>0</v>
      </c>
      <c r="Q394" s="8">
        <f>Table32356789101112132343210111213610[[#This Row],[hawaiian_or_islander]]/Table32356789101112132343210111213610[[#This Row],[total]]</f>
        <v>0</v>
      </c>
      <c r="R394" s="1">
        <v>26</v>
      </c>
      <c r="S394" s="8">
        <f>Table32356789101112132343210111213610[[#This Row],[white]]/Table32356789101112132343210111213610[[#This Row],[total]]</f>
        <v>0.55319148936170215</v>
      </c>
      <c r="T394" s="1">
        <v>0</v>
      </c>
      <c r="U394" s="8">
        <f>Table32356789101112132343210111213610[[#This Row],[muti_racial]]/Table32356789101112132343210111213610[[#This Row],[total]]</f>
        <v>0</v>
      </c>
      <c r="V394" s="1">
        <v>0</v>
      </c>
      <c r="W394" s="8">
        <f>Table32356789101112132343210111213610[[#This Row],[international]]/Table32356789101112132343210111213610[[#This Row],[total]]</f>
        <v>0</v>
      </c>
      <c r="X3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0.40425531914893614</v>
      </c>
      <c r="Y3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0.36170212765957449</v>
      </c>
    </row>
    <row r="395" spans="1:25" ht="20" customHeight="1">
      <c r="A395" s="12">
        <v>155900</v>
      </c>
      <c r="B395" s="12" t="s">
        <v>771</v>
      </c>
      <c r="C395" s="12">
        <v>47</v>
      </c>
      <c r="D395" s="12">
        <v>41</v>
      </c>
      <c r="E395" s="14">
        <f>Table32356789101112132343210111213610[[#This Row],[men]]/Table32356789101112132343210111213610[[#This Row],[total]]</f>
        <v>0.87234042553191493</v>
      </c>
      <c r="F395" s="12">
        <v>6</v>
      </c>
      <c r="G395" s="14">
        <f>Table32356789101112132343210111213610[[#This Row],[women]]/Table32356789101112132343210111213610[[#This Row],[total]]</f>
        <v>0.1276595744680851</v>
      </c>
      <c r="H395" s="12">
        <v>1</v>
      </c>
      <c r="I395" s="14">
        <f>Table32356789101112132343210111213610[[#This Row],[alaskan_or_native]]/Table32356789101112132343210111213610[[#This Row],[total]]</f>
        <v>2.1276595744680851E-2</v>
      </c>
      <c r="J395" s="12">
        <v>0</v>
      </c>
      <c r="K395" s="14">
        <f>Table32356789101112132343210111213610[[#This Row],[asian_american]]/Table32356789101112132343210111213610[[#This Row],[total]]</f>
        <v>0</v>
      </c>
      <c r="L395" s="12">
        <v>4</v>
      </c>
      <c r="M395" s="14">
        <f>Table32356789101112132343210111213610[[#This Row],[african_amercian]]/Table32356789101112132343210111213610[[#This Row],[total]]</f>
        <v>8.5106382978723402E-2</v>
      </c>
      <c r="N395" s="12">
        <v>1</v>
      </c>
      <c r="O395" s="14">
        <f>Table32356789101112132343210111213610[[#This Row],[hispanic_american]]/Table32356789101112132343210111213610[[#This Row],[total]]</f>
        <v>2.1276595744680851E-2</v>
      </c>
      <c r="P395" s="12">
        <v>0</v>
      </c>
      <c r="Q395" s="14">
        <f>Table32356789101112132343210111213610[[#This Row],[hawaiian_or_islander]]/Table32356789101112132343210111213610[[#This Row],[total]]</f>
        <v>0</v>
      </c>
      <c r="R395" s="12">
        <v>22</v>
      </c>
      <c r="S395" s="14">
        <f>Table32356789101112132343210111213610[[#This Row],[white]]/Table32356789101112132343210111213610[[#This Row],[total]]</f>
        <v>0.46808510638297873</v>
      </c>
      <c r="T395" s="12">
        <v>2</v>
      </c>
      <c r="U395" s="14">
        <f>Table32356789101112132343210111213610[[#This Row],[muti_racial]]/Table32356789101112132343210111213610[[#This Row],[total]]</f>
        <v>4.2553191489361701E-2</v>
      </c>
      <c r="V395" s="12">
        <v>2</v>
      </c>
      <c r="W395" s="14">
        <f>Table32356789101112132343210111213610[[#This Row],[international]]/Table32356789101112132343210111213610[[#This Row],[total]]</f>
        <v>4.2553191489361701E-2</v>
      </c>
      <c r="X3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0.1702127659574468</v>
      </c>
      <c r="Y3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0.1702127659574468</v>
      </c>
    </row>
    <row r="396" spans="1:25" ht="20" customHeight="1">
      <c r="A396" s="1">
        <v>162007</v>
      </c>
      <c r="B396" s="1" t="s">
        <v>914</v>
      </c>
      <c r="C396" s="1">
        <v>47</v>
      </c>
      <c r="D396" s="1">
        <v>34</v>
      </c>
      <c r="E396" s="8">
        <f>Table32356789101112132343210111213610[[#This Row],[men]]/Table32356789101112132343210111213610[[#This Row],[total]]</f>
        <v>0.72340425531914898</v>
      </c>
      <c r="F396" s="1">
        <v>13</v>
      </c>
      <c r="G396" s="8">
        <f>Table32356789101112132343210111213610[[#This Row],[women]]/Table32356789101112132343210111213610[[#This Row],[total]]</f>
        <v>0.27659574468085107</v>
      </c>
      <c r="H396" s="1">
        <v>0</v>
      </c>
      <c r="I396" s="8">
        <f>Table32356789101112132343210111213610[[#This Row],[alaskan_or_native]]/Table32356789101112132343210111213610[[#This Row],[total]]</f>
        <v>0</v>
      </c>
      <c r="J396" s="1">
        <v>1</v>
      </c>
      <c r="K396" s="8">
        <f>Table32356789101112132343210111213610[[#This Row],[asian_american]]/Table32356789101112132343210111213610[[#This Row],[total]]</f>
        <v>2.1276595744680851E-2</v>
      </c>
      <c r="L396" s="1">
        <v>39</v>
      </c>
      <c r="M396" s="8">
        <f>Table32356789101112132343210111213610[[#This Row],[african_amercian]]/Table32356789101112132343210111213610[[#This Row],[total]]</f>
        <v>0.82978723404255317</v>
      </c>
      <c r="N396" s="1">
        <v>1</v>
      </c>
      <c r="O396" s="8">
        <f>Table32356789101112132343210111213610[[#This Row],[hispanic_american]]/Table32356789101112132343210111213610[[#This Row],[total]]</f>
        <v>2.1276595744680851E-2</v>
      </c>
      <c r="P396" s="1">
        <v>0</v>
      </c>
      <c r="Q396" s="8">
        <f>Table32356789101112132343210111213610[[#This Row],[hawaiian_or_islander]]/Table32356789101112132343210111213610[[#This Row],[total]]</f>
        <v>0</v>
      </c>
      <c r="R396" s="1">
        <v>1</v>
      </c>
      <c r="S396" s="8">
        <f>Table32356789101112132343210111213610[[#This Row],[white]]/Table32356789101112132343210111213610[[#This Row],[total]]</f>
        <v>2.1276595744680851E-2</v>
      </c>
      <c r="T396" s="1">
        <v>1</v>
      </c>
      <c r="U396" s="8">
        <f>Table32356789101112132343210111213610[[#This Row],[muti_racial]]/Table32356789101112132343210111213610[[#This Row],[total]]</f>
        <v>2.1276595744680851E-2</v>
      </c>
      <c r="V396" s="1">
        <v>3</v>
      </c>
      <c r="W396" s="8">
        <f>Table32356789101112132343210111213610[[#This Row],[international]]/Table32356789101112132343210111213610[[#This Row],[total]]</f>
        <v>6.3829787234042548E-2</v>
      </c>
      <c r="X3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0.8936170212765957</v>
      </c>
      <c r="Y3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0.87234042553191493</v>
      </c>
    </row>
    <row r="397" spans="1:25" ht="20" customHeight="1">
      <c r="A397" s="12">
        <v>163453</v>
      </c>
      <c r="B397" s="12" t="s">
        <v>169</v>
      </c>
      <c r="C397" s="12">
        <v>47</v>
      </c>
      <c r="D397" s="12">
        <v>37</v>
      </c>
      <c r="E397" s="14">
        <f>Table32356789101112132343210111213610[[#This Row],[men]]/Table32356789101112132343210111213610[[#This Row],[total]]</f>
        <v>0.78723404255319152</v>
      </c>
      <c r="F397" s="12">
        <v>10</v>
      </c>
      <c r="G397" s="14">
        <f>Table32356789101112132343210111213610[[#This Row],[women]]/Table32356789101112132343210111213610[[#This Row],[total]]</f>
        <v>0.21276595744680851</v>
      </c>
      <c r="H397" s="12">
        <v>0</v>
      </c>
      <c r="I397" s="14">
        <f>Table32356789101112132343210111213610[[#This Row],[alaskan_or_native]]/Table32356789101112132343210111213610[[#This Row],[total]]</f>
        <v>0</v>
      </c>
      <c r="J397" s="12">
        <v>0</v>
      </c>
      <c r="K397" s="14">
        <f>Table32356789101112132343210111213610[[#This Row],[asian_american]]/Table32356789101112132343210111213610[[#This Row],[total]]</f>
        <v>0</v>
      </c>
      <c r="L397" s="12">
        <v>31</v>
      </c>
      <c r="M397" s="14">
        <f>Table32356789101112132343210111213610[[#This Row],[african_amercian]]/Table32356789101112132343210111213610[[#This Row],[total]]</f>
        <v>0.65957446808510634</v>
      </c>
      <c r="N397" s="12">
        <v>5</v>
      </c>
      <c r="O397" s="14">
        <f>Table32356789101112132343210111213610[[#This Row],[hispanic_american]]/Table32356789101112132343210111213610[[#This Row],[total]]</f>
        <v>0.10638297872340426</v>
      </c>
      <c r="P397" s="12">
        <v>0</v>
      </c>
      <c r="Q397" s="14">
        <f>Table32356789101112132343210111213610[[#This Row],[hawaiian_or_islander]]/Table32356789101112132343210111213610[[#This Row],[total]]</f>
        <v>0</v>
      </c>
      <c r="R397" s="12">
        <v>0</v>
      </c>
      <c r="S397" s="14">
        <f>Table32356789101112132343210111213610[[#This Row],[white]]/Table32356789101112132343210111213610[[#This Row],[total]]</f>
        <v>0</v>
      </c>
      <c r="T397" s="12">
        <v>0</v>
      </c>
      <c r="U397" s="14">
        <f>Table32356789101112132343210111213610[[#This Row],[muti_racial]]/Table32356789101112132343210111213610[[#This Row],[total]]</f>
        <v>0</v>
      </c>
      <c r="V397" s="12">
        <v>11</v>
      </c>
      <c r="W397" s="14">
        <f>Table32356789101112132343210111213610[[#This Row],[international]]/Table32356789101112132343210111213610[[#This Row],[total]]</f>
        <v>0.23404255319148937</v>
      </c>
      <c r="X3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0.76595744680851063</v>
      </c>
      <c r="Y3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0.76595744680851063</v>
      </c>
    </row>
    <row r="398" spans="1:25" ht="20" customHeight="1">
      <c r="A398" s="1">
        <v>216038</v>
      </c>
      <c r="B398" s="1" t="s">
        <v>1084</v>
      </c>
      <c r="C398" s="1">
        <v>47</v>
      </c>
      <c r="D398" s="1">
        <v>38</v>
      </c>
      <c r="E398" s="8">
        <f>Table32356789101112132343210111213610[[#This Row],[men]]/Table32356789101112132343210111213610[[#This Row],[total]]</f>
        <v>0.80851063829787229</v>
      </c>
      <c r="F398" s="1">
        <v>9</v>
      </c>
      <c r="G398" s="8">
        <f>Table32356789101112132343210111213610[[#This Row],[women]]/Table32356789101112132343210111213610[[#This Row],[total]]</f>
        <v>0.19148936170212766</v>
      </c>
      <c r="H398" s="1">
        <v>0</v>
      </c>
      <c r="I398" s="8">
        <f>Table32356789101112132343210111213610[[#This Row],[alaskan_or_native]]/Table32356789101112132343210111213610[[#This Row],[total]]</f>
        <v>0</v>
      </c>
      <c r="J398" s="1">
        <v>1</v>
      </c>
      <c r="K398" s="8">
        <f>Table32356789101112132343210111213610[[#This Row],[asian_american]]/Table32356789101112132343210111213610[[#This Row],[total]]</f>
        <v>2.1276595744680851E-2</v>
      </c>
      <c r="L398" s="1">
        <v>0</v>
      </c>
      <c r="M398" s="8">
        <f>Table32356789101112132343210111213610[[#This Row],[african_amercian]]/Table32356789101112132343210111213610[[#This Row],[total]]</f>
        <v>0</v>
      </c>
      <c r="N398" s="1">
        <v>1</v>
      </c>
      <c r="O398" s="8">
        <f>Table32356789101112132343210111213610[[#This Row],[hispanic_american]]/Table32356789101112132343210111213610[[#This Row],[total]]</f>
        <v>2.1276595744680851E-2</v>
      </c>
      <c r="P398" s="1">
        <v>0</v>
      </c>
      <c r="Q398" s="8">
        <f>Table32356789101112132343210111213610[[#This Row],[hawaiian_or_islander]]/Table32356789101112132343210111213610[[#This Row],[total]]</f>
        <v>0</v>
      </c>
      <c r="R398" s="1">
        <v>44</v>
      </c>
      <c r="S398" s="8">
        <f>Table32356789101112132343210111213610[[#This Row],[white]]/Table32356789101112132343210111213610[[#This Row],[total]]</f>
        <v>0.93617021276595747</v>
      </c>
      <c r="T398" s="1">
        <v>0</v>
      </c>
      <c r="U398" s="8">
        <f>Table32356789101112132343210111213610[[#This Row],[muti_racial]]/Table32356789101112132343210111213610[[#This Row],[total]]</f>
        <v>0</v>
      </c>
      <c r="V398" s="1">
        <v>1</v>
      </c>
      <c r="W398" s="8">
        <f>Table32356789101112132343210111213610[[#This Row],[international]]/Table32356789101112132343210111213610[[#This Row],[total]]</f>
        <v>2.1276595744680851E-2</v>
      </c>
      <c r="X3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4.2553191489361701E-2</v>
      </c>
      <c r="Y3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2.1276595744680851E-2</v>
      </c>
    </row>
    <row r="399" spans="1:25" ht="20" customHeight="1">
      <c r="A399" s="12">
        <v>449038</v>
      </c>
      <c r="B399" s="12" t="s">
        <v>1185</v>
      </c>
      <c r="C399" s="12">
        <v>47</v>
      </c>
      <c r="D399" s="12">
        <v>43</v>
      </c>
      <c r="E399" s="14">
        <f>Table32356789101112132343210111213610[[#This Row],[men]]/Table32356789101112132343210111213610[[#This Row],[total]]</f>
        <v>0.91489361702127658</v>
      </c>
      <c r="F399" s="12">
        <v>4</v>
      </c>
      <c r="G399" s="14">
        <f>Table32356789101112132343210111213610[[#This Row],[women]]/Table32356789101112132343210111213610[[#This Row],[total]]</f>
        <v>8.5106382978723402E-2</v>
      </c>
      <c r="H399" s="12">
        <v>0</v>
      </c>
      <c r="I399" s="14">
        <f>Table32356789101112132343210111213610[[#This Row],[alaskan_or_native]]/Table32356789101112132343210111213610[[#This Row],[total]]</f>
        <v>0</v>
      </c>
      <c r="J399" s="12">
        <v>1</v>
      </c>
      <c r="K399" s="14">
        <f>Table32356789101112132343210111213610[[#This Row],[asian_american]]/Table32356789101112132343210111213610[[#This Row],[total]]</f>
        <v>2.1276595744680851E-2</v>
      </c>
      <c r="L399" s="12">
        <v>17</v>
      </c>
      <c r="M399" s="14">
        <f>Table32356789101112132343210111213610[[#This Row],[african_amercian]]/Table32356789101112132343210111213610[[#This Row],[total]]</f>
        <v>0.36170212765957449</v>
      </c>
      <c r="N399" s="12">
        <v>7</v>
      </c>
      <c r="O399" s="14">
        <f>Table32356789101112132343210111213610[[#This Row],[hispanic_american]]/Table32356789101112132343210111213610[[#This Row],[total]]</f>
        <v>0.14893617021276595</v>
      </c>
      <c r="P399" s="12">
        <v>1</v>
      </c>
      <c r="Q399" s="14">
        <f>Table32356789101112132343210111213610[[#This Row],[hawaiian_or_islander]]/Table32356789101112132343210111213610[[#This Row],[total]]</f>
        <v>2.1276595744680851E-2</v>
      </c>
      <c r="R399" s="12">
        <v>15</v>
      </c>
      <c r="S399" s="14">
        <f>Table32356789101112132343210111213610[[#This Row],[white]]/Table32356789101112132343210111213610[[#This Row],[total]]</f>
        <v>0.31914893617021278</v>
      </c>
      <c r="T399" s="12">
        <v>1</v>
      </c>
      <c r="U399" s="14">
        <f>Table32356789101112132343210111213610[[#This Row],[muti_racial]]/Table32356789101112132343210111213610[[#This Row],[total]]</f>
        <v>2.1276595744680851E-2</v>
      </c>
      <c r="V399" s="12">
        <v>0</v>
      </c>
      <c r="W399" s="14">
        <f>Table32356789101112132343210111213610[[#This Row],[international]]/Table32356789101112132343210111213610[[#This Row],[total]]</f>
        <v>0</v>
      </c>
      <c r="X3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0.57446808510638303</v>
      </c>
      <c r="Y3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0.55319148936170215</v>
      </c>
    </row>
    <row r="400" spans="1:25" ht="20" customHeight="1">
      <c r="A400" s="1">
        <v>122612</v>
      </c>
      <c r="B400" s="1" t="s">
        <v>535</v>
      </c>
      <c r="C400" s="1">
        <v>46</v>
      </c>
      <c r="D400" s="1">
        <v>41</v>
      </c>
      <c r="E400" s="8">
        <f>Table32356789101112132343210111213610[[#This Row],[men]]/Table32356789101112132343210111213610[[#This Row],[total]]</f>
        <v>0.89130434782608692</v>
      </c>
      <c r="F400" s="1">
        <v>5</v>
      </c>
      <c r="G400" s="8">
        <f>Table32356789101112132343210111213610[[#This Row],[women]]/Table32356789101112132343210111213610[[#This Row],[total]]</f>
        <v>0.10869565217391304</v>
      </c>
      <c r="H400" s="1">
        <v>0</v>
      </c>
      <c r="I400" s="8">
        <f>Table32356789101112132343210111213610[[#This Row],[alaskan_or_native]]/Table32356789101112132343210111213610[[#This Row],[total]]</f>
        <v>0</v>
      </c>
      <c r="J400" s="1">
        <v>10</v>
      </c>
      <c r="K400" s="8">
        <f>Table32356789101112132343210111213610[[#This Row],[asian_american]]/Table32356789101112132343210111213610[[#This Row],[total]]</f>
        <v>0.21739130434782608</v>
      </c>
      <c r="L400" s="1">
        <v>1</v>
      </c>
      <c r="M400" s="8">
        <f>Table32356789101112132343210111213610[[#This Row],[african_amercian]]/Table32356789101112132343210111213610[[#This Row],[total]]</f>
        <v>2.1739130434782608E-2</v>
      </c>
      <c r="N400" s="1">
        <v>7</v>
      </c>
      <c r="O400" s="8">
        <f>Table32356789101112132343210111213610[[#This Row],[hispanic_american]]/Table32356789101112132343210111213610[[#This Row],[total]]</f>
        <v>0.15217391304347827</v>
      </c>
      <c r="P400" s="1">
        <v>0</v>
      </c>
      <c r="Q400" s="8">
        <f>Table32356789101112132343210111213610[[#This Row],[hawaiian_or_islander]]/Table32356789101112132343210111213610[[#This Row],[total]]</f>
        <v>0</v>
      </c>
      <c r="R400" s="1">
        <v>15</v>
      </c>
      <c r="S400" s="8">
        <f>Table32356789101112132343210111213610[[#This Row],[white]]/Table32356789101112132343210111213610[[#This Row],[total]]</f>
        <v>0.32608695652173914</v>
      </c>
      <c r="T400" s="1">
        <v>1</v>
      </c>
      <c r="U400" s="8">
        <f>Table32356789101112132343210111213610[[#This Row],[muti_racial]]/Table32356789101112132343210111213610[[#This Row],[total]]</f>
        <v>2.1739130434782608E-2</v>
      </c>
      <c r="V400" s="1">
        <v>12</v>
      </c>
      <c r="W400" s="8">
        <f>Table32356789101112132343210111213610[[#This Row],[international]]/Table32356789101112132343210111213610[[#This Row],[total]]</f>
        <v>0.2608695652173913</v>
      </c>
      <c r="X4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0.41304347826086957</v>
      </c>
      <c r="Y4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0.19565217391304349</v>
      </c>
    </row>
    <row r="401" spans="1:25" ht="20" customHeight="1">
      <c r="A401" s="12">
        <v>149772</v>
      </c>
      <c r="B401" s="12" t="s">
        <v>140</v>
      </c>
      <c r="C401" s="12">
        <v>46</v>
      </c>
      <c r="D401" s="12">
        <v>41</v>
      </c>
      <c r="E401" s="14">
        <f>Table32356789101112132343210111213610[[#This Row],[men]]/Table32356789101112132343210111213610[[#This Row],[total]]</f>
        <v>0.89130434782608692</v>
      </c>
      <c r="F401" s="12">
        <v>5</v>
      </c>
      <c r="G401" s="14">
        <f>Table32356789101112132343210111213610[[#This Row],[women]]/Table32356789101112132343210111213610[[#This Row],[total]]</f>
        <v>0.10869565217391304</v>
      </c>
      <c r="H401" s="12">
        <v>0</v>
      </c>
      <c r="I401" s="14">
        <f>Table32356789101112132343210111213610[[#This Row],[alaskan_or_native]]/Table32356789101112132343210111213610[[#This Row],[total]]</f>
        <v>0</v>
      </c>
      <c r="J401" s="12">
        <v>1</v>
      </c>
      <c r="K401" s="14">
        <f>Table32356789101112132343210111213610[[#This Row],[asian_american]]/Table32356789101112132343210111213610[[#This Row],[total]]</f>
        <v>2.1739130434782608E-2</v>
      </c>
      <c r="L401" s="12">
        <v>4</v>
      </c>
      <c r="M401" s="14">
        <f>Table32356789101112132343210111213610[[#This Row],[african_amercian]]/Table32356789101112132343210111213610[[#This Row],[total]]</f>
        <v>8.6956521739130432E-2</v>
      </c>
      <c r="N401" s="12">
        <v>3</v>
      </c>
      <c r="O401" s="14">
        <f>Table32356789101112132343210111213610[[#This Row],[hispanic_american]]/Table32356789101112132343210111213610[[#This Row],[total]]</f>
        <v>6.5217391304347824E-2</v>
      </c>
      <c r="P401" s="12">
        <v>0</v>
      </c>
      <c r="Q401" s="14">
        <f>Table32356789101112132343210111213610[[#This Row],[hawaiian_or_islander]]/Table32356789101112132343210111213610[[#This Row],[total]]</f>
        <v>0</v>
      </c>
      <c r="R401" s="12">
        <v>31</v>
      </c>
      <c r="S401" s="14">
        <f>Table32356789101112132343210111213610[[#This Row],[white]]/Table32356789101112132343210111213610[[#This Row],[total]]</f>
        <v>0.67391304347826086</v>
      </c>
      <c r="T401" s="12">
        <v>1</v>
      </c>
      <c r="U401" s="14">
        <f>Table32356789101112132343210111213610[[#This Row],[muti_racial]]/Table32356789101112132343210111213610[[#This Row],[total]]</f>
        <v>2.1739130434782608E-2</v>
      </c>
      <c r="V401" s="12">
        <v>5</v>
      </c>
      <c r="W401" s="14">
        <f>Table32356789101112132343210111213610[[#This Row],[international]]/Table32356789101112132343210111213610[[#This Row],[total]]</f>
        <v>0.10869565217391304</v>
      </c>
      <c r="X4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0.19565217391304349</v>
      </c>
      <c r="Y4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0.17391304347826086</v>
      </c>
    </row>
    <row r="402" spans="1:25" ht="20" customHeight="1">
      <c r="A402" s="1">
        <v>186371</v>
      </c>
      <c r="B402" s="1" t="s">
        <v>982</v>
      </c>
      <c r="C402" s="1">
        <v>46</v>
      </c>
      <c r="D402" s="1">
        <v>42</v>
      </c>
      <c r="E402" s="8">
        <f>Table32356789101112132343210111213610[[#This Row],[men]]/Table32356789101112132343210111213610[[#This Row],[total]]</f>
        <v>0.91304347826086951</v>
      </c>
      <c r="F402" s="1">
        <v>4</v>
      </c>
      <c r="G402" s="8">
        <f>Table32356789101112132343210111213610[[#This Row],[women]]/Table32356789101112132343210111213610[[#This Row],[total]]</f>
        <v>8.6956521739130432E-2</v>
      </c>
      <c r="H402" s="1">
        <v>0</v>
      </c>
      <c r="I402" s="8">
        <f>Table32356789101112132343210111213610[[#This Row],[alaskan_or_native]]/Table32356789101112132343210111213610[[#This Row],[total]]</f>
        <v>0</v>
      </c>
      <c r="J402" s="1">
        <v>8</v>
      </c>
      <c r="K402" s="8">
        <f>Table32356789101112132343210111213610[[#This Row],[asian_american]]/Table32356789101112132343210111213610[[#This Row],[total]]</f>
        <v>0.17391304347826086</v>
      </c>
      <c r="L402" s="1">
        <v>4</v>
      </c>
      <c r="M402" s="8">
        <f>Table32356789101112132343210111213610[[#This Row],[african_amercian]]/Table32356789101112132343210111213610[[#This Row],[total]]</f>
        <v>8.6956521739130432E-2</v>
      </c>
      <c r="N402" s="1">
        <v>8</v>
      </c>
      <c r="O402" s="8">
        <f>Table32356789101112132343210111213610[[#This Row],[hispanic_american]]/Table32356789101112132343210111213610[[#This Row],[total]]</f>
        <v>0.17391304347826086</v>
      </c>
      <c r="P402" s="1">
        <v>0</v>
      </c>
      <c r="Q402" s="8">
        <f>Table32356789101112132343210111213610[[#This Row],[hawaiian_or_islander]]/Table32356789101112132343210111213610[[#This Row],[total]]</f>
        <v>0</v>
      </c>
      <c r="R402" s="1">
        <v>15</v>
      </c>
      <c r="S402" s="8">
        <f>Table32356789101112132343210111213610[[#This Row],[white]]/Table32356789101112132343210111213610[[#This Row],[total]]</f>
        <v>0.32608695652173914</v>
      </c>
      <c r="T402" s="1">
        <v>2</v>
      </c>
      <c r="U402" s="8">
        <f>Table32356789101112132343210111213610[[#This Row],[muti_racial]]/Table32356789101112132343210111213610[[#This Row],[total]]</f>
        <v>4.3478260869565216E-2</v>
      </c>
      <c r="V402" s="1">
        <v>8</v>
      </c>
      <c r="W402" s="8">
        <f>Table32356789101112132343210111213610[[#This Row],[international]]/Table32356789101112132343210111213610[[#This Row],[total]]</f>
        <v>0.17391304347826086</v>
      </c>
      <c r="X4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0.47826086956521741</v>
      </c>
      <c r="Y4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0.30434782608695654</v>
      </c>
    </row>
    <row r="403" spans="1:25" ht="20" customHeight="1">
      <c r="A403" s="12">
        <v>187444</v>
      </c>
      <c r="B403" s="12" t="s">
        <v>986</v>
      </c>
      <c r="C403" s="12">
        <v>46</v>
      </c>
      <c r="D403" s="12">
        <v>40</v>
      </c>
      <c r="E403" s="14">
        <f>Table32356789101112132343210111213610[[#This Row],[men]]/Table32356789101112132343210111213610[[#This Row],[total]]</f>
        <v>0.86956521739130432</v>
      </c>
      <c r="F403" s="12">
        <v>6</v>
      </c>
      <c r="G403" s="14">
        <f>Table32356789101112132343210111213610[[#This Row],[women]]/Table32356789101112132343210111213610[[#This Row],[total]]</f>
        <v>0.13043478260869565</v>
      </c>
      <c r="H403" s="12">
        <v>0</v>
      </c>
      <c r="I403" s="14">
        <f>Table32356789101112132343210111213610[[#This Row],[alaskan_or_native]]/Table32356789101112132343210111213610[[#This Row],[total]]</f>
        <v>0</v>
      </c>
      <c r="J403" s="12">
        <v>9</v>
      </c>
      <c r="K403" s="14">
        <f>Table32356789101112132343210111213610[[#This Row],[asian_american]]/Table32356789101112132343210111213610[[#This Row],[total]]</f>
        <v>0.19565217391304349</v>
      </c>
      <c r="L403" s="12">
        <v>3</v>
      </c>
      <c r="M403" s="14">
        <f>Table32356789101112132343210111213610[[#This Row],[african_amercian]]/Table32356789101112132343210111213610[[#This Row],[total]]</f>
        <v>6.5217391304347824E-2</v>
      </c>
      <c r="N403" s="12">
        <v>14</v>
      </c>
      <c r="O403" s="14">
        <f>Table32356789101112132343210111213610[[#This Row],[hispanic_american]]/Table32356789101112132343210111213610[[#This Row],[total]]</f>
        <v>0.30434782608695654</v>
      </c>
      <c r="P403" s="12">
        <v>0</v>
      </c>
      <c r="Q403" s="14">
        <f>Table32356789101112132343210111213610[[#This Row],[hawaiian_or_islander]]/Table32356789101112132343210111213610[[#This Row],[total]]</f>
        <v>0</v>
      </c>
      <c r="R403" s="12">
        <v>15</v>
      </c>
      <c r="S403" s="14">
        <f>Table32356789101112132343210111213610[[#This Row],[white]]/Table32356789101112132343210111213610[[#This Row],[total]]</f>
        <v>0.32608695652173914</v>
      </c>
      <c r="T403" s="12">
        <v>2</v>
      </c>
      <c r="U403" s="14">
        <f>Table32356789101112132343210111213610[[#This Row],[muti_racial]]/Table32356789101112132343210111213610[[#This Row],[total]]</f>
        <v>4.3478260869565216E-2</v>
      </c>
      <c r="V403" s="12">
        <v>1</v>
      </c>
      <c r="W403" s="14">
        <f>Table32356789101112132343210111213610[[#This Row],[international]]/Table32356789101112132343210111213610[[#This Row],[total]]</f>
        <v>2.1739130434782608E-2</v>
      </c>
      <c r="X4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0.60869565217391308</v>
      </c>
      <c r="Y4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0.41304347826086957</v>
      </c>
    </row>
    <row r="404" spans="1:25" ht="20" customHeight="1">
      <c r="A404" s="1">
        <v>193016</v>
      </c>
      <c r="B404" s="1" t="s">
        <v>999</v>
      </c>
      <c r="C404" s="1">
        <v>46</v>
      </c>
      <c r="D404" s="1">
        <v>39</v>
      </c>
      <c r="E404" s="8">
        <f>Table32356789101112132343210111213610[[#This Row],[men]]/Table32356789101112132343210111213610[[#This Row],[total]]</f>
        <v>0.84782608695652173</v>
      </c>
      <c r="F404" s="1">
        <v>7</v>
      </c>
      <c r="G404" s="8">
        <f>Table32356789101112132343210111213610[[#This Row],[women]]/Table32356789101112132343210111213610[[#This Row],[total]]</f>
        <v>0.15217391304347827</v>
      </c>
      <c r="H404" s="1">
        <v>0</v>
      </c>
      <c r="I404" s="8">
        <f>Table32356789101112132343210111213610[[#This Row],[alaskan_or_native]]/Table32356789101112132343210111213610[[#This Row],[total]]</f>
        <v>0</v>
      </c>
      <c r="J404" s="1">
        <v>6</v>
      </c>
      <c r="K404" s="8">
        <f>Table32356789101112132343210111213610[[#This Row],[asian_american]]/Table32356789101112132343210111213610[[#This Row],[total]]</f>
        <v>0.13043478260869565</v>
      </c>
      <c r="L404" s="1">
        <v>4</v>
      </c>
      <c r="M404" s="8">
        <f>Table32356789101112132343210111213610[[#This Row],[african_amercian]]/Table32356789101112132343210111213610[[#This Row],[total]]</f>
        <v>8.6956521739130432E-2</v>
      </c>
      <c r="N404" s="1">
        <v>16</v>
      </c>
      <c r="O404" s="8">
        <f>Table32356789101112132343210111213610[[#This Row],[hispanic_american]]/Table32356789101112132343210111213610[[#This Row],[total]]</f>
        <v>0.34782608695652173</v>
      </c>
      <c r="P404" s="1">
        <v>0</v>
      </c>
      <c r="Q404" s="8">
        <f>Table32356789101112132343210111213610[[#This Row],[hawaiian_or_islander]]/Table32356789101112132343210111213610[[#This Row],[total]]</f>
        <v>0</v>
      </c>
      <c r="R404" s="1">
        <v>20</v>
      </c>
      <c r="S404" s="8">
        <f>Table32356789101112132343210111213610[[#This Row],[white]]/Table32356789101112132343210111213610[[#This Row],[total]]</f>
        <v>0.43478260869565216</v>
      </c>
      <c r="T404" s="1">
        <v>0</v>
      </c>
      <c r="U404" s="8">
        <f>Table32356789101112132343210111213610[[#This Row],[muti_racial]]/Table32356789101112132343210111213610[[#This Row],[total]]</f>
        <v>0</v>
      </c>
      <c r="V404" s="1">
        <v>0</v>
      </c>
      <c r="W404" s="8">
        <f>Table32356789101112132343210111213610[[#This Row],[international]]/Table32356789101112132343210111213610[[#This Row],[total]]</f>
        <v>0</v>
      </c>
      <c r="X4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0.56521739130434778</v>
      </c>
      <c r="Y4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0.43478260869565216</v>
      </c>
    </row>
    <row r="405" spans="1:25" ht="20" customHeight="1">
      <c r="A405" s="12">
        <v>216597</v>
      </c>
      <c r="B405" s="12" t="s">
        <v>243</v>
      </c>
      <c r="C405" s="12">
        <v>46</v>
      </c>
      <c r="D405" s="12">
        <v>32</v>
      </c>
      <c r="E405" s="14">
        <f>Table32356789101112132343210111213610[[#This Row],[men]]/Table32356789101112132343210111213610[[#This Row],[total]]</f>
        <v>0.69565217391304346</v>
      </c>
      <c r="F405" s="12">
        <v>14</v>
      </c>
      <c r="G405" s="14">
        <f>Table32356789101112132343210111213610[[#This Row],[women]]/Table32356789101112132343210111213610[[#This Row],[total]]</f>
        <v>0.30434782608695654</v>
      </c>
      <c r="H405" s="12">
        <v>0</v>
      </c>
      <c r="I405" s="14">
        <f>Table32356789101112132343210111213610[[#This Row],[alaskan_or_native]]/Table32356789101112132343210111213610[[#This Row],[total]]</f>
        <v>0</v>
      </c>
      <c r="J405" s="12">
        <v>8</v>
      </c>
      <c r="K405" s="14">
        <f>Table32356789101112132343210111213610[[#This Row],[asian_american]]/Table32356789101112132343210111213610[[#This Row],[total]]</f>
        <v>0.17391304347826086</v>
      </c>
      <c r="L405" s="12">
        <v>4</v>
      </c>
      <c r="M405" s="14">
        <f>Table32356789101112132343210111213610[[#This Row],[african_amercian]]/Table32356789101112132343210111213610[[#This Row],[total]]</f>
        <v>8.6956521739130432E-2</v>
      </c>
      <c r="N405" s="12">
        <v>6</v>
      </c>
      <c r="O405" s="14">
        <f>Table32356789101112132343210111213610[[#This Row],[hispanic_american]]/Table32356789101112132343210111213610[[#This Row],[total]]</f>
        <v>0.13043478260869565</v>
      </c>
      <c r="P405" s="12">
        <v>0</v>
      </c>
      <c r="Q405" s="14">
        <f>Table32356789101112132343210111213610[[#This Row],[hawaiian_or_islander]]/Table32356789101112132343210111213610[[#This Row],[total]]</f>
        <v>0</v>
      </c>
      <c r="R405" s="12">
        <v>25</v>
      </c>
      <c r="S405" s="14">
        <f>Table32356789101112132343210111213610[[#This Row],[white]]/Table32356789101112132343210111213610[[#This Row],[total]]</f>
        <v>0.54347826086956519</v>
      </c>
      <c r="T405" s="12">
        <v>2</v>
      </c>
      <c r="U405" s="14">
        <f>Table32356789101112132343210111213610[[#This Row],[muti_racial]]/Table32356789101112132343210111213610[[#This Row],[total]]</f>
        <v>4.3478260869565216E-2</v>
      </c>
      <c r="V405" s="12">
        <v>1</v>
      </c>
      <c r="W405" s="14">
        <f>Table32356789101112132343210111213610[[#This Row],[international]]/Table32356789101112132343210111213610[[#This Row],[total]]</f>
        <v>2.1739130434782608E-2</v>
      </c>
      <c r="X4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0.43478260869565216</v>
      </c>
      <c r="Y4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0.2608695652173913</v>
      </c>
    </row>
    <row r="406" spans="1:25" ht="20" customHeight="1">
      <c r="A406" s="1">
        <v>228246</v>
      </c>
      <c r="B406" s="1" t="s">
        <v>270</v>
      </c>
      <c r="C406" s="1">
        <v>46</v>
      </c>
      <c r="D406" s="1">
        <v>36</v>
      </c>
      <c r="E406" s="8">
        <f>Table32356789101112132343210111213610[[#This Row],[men]]/Table32356789101112132343210111213610[[#This Row],[total]]</f>
        <v>0.78260869565217395</v>
      </c>
      <c r="F406" s="1">
        <v>10</v>
      </c>
      <c r="G406" s="8">
        <f>Table32356789101112132343210111213610[[#This Row],[women]]/Table32356789101112132343210111213610[[#This Row],[total]]</f>
        <v>0.21739130434782608</v>
      </c>
      <c r="H406" s="1">
        <v>0</v>
      </c>
      <c r="I406" s="8">
        <f>Table32356789101112132343210111213610[[#This Row],[alaskan_or_native]]/Table32356789101112132343210111213610[[#This Row],[total]]</f>
        <v>0</v>
      </c>
      <c r="J406" s="1">
        <v>4</v>
      </c>
      <c r="K406" s="8">
        <f>Table32356789101112132343210111213610[[#This Row],[asian_american]]/Table32356789101112132343210111213610[[#This Row],[total]]</f>
        <v>8.6956521739130432E-2</v>
      </c>
      <c r="L406" s="1">
        <v>0</v>
      </c>
      <c r="M406" s="8">
        <f>Table32356789101112132343210111213610[[#This Row],[african_amercian]]/Table32356789101112132343210111213610[[#This Row],[total]]</f>
        <v>0</v>
      </c>
      <c r="N406" s="1">
        <v>10</v>
      </c>
      <c r="O406" s="8">
        <f>Table32356789101112132343210111213610[[#This Row],[hispanic_american]]/Table32356789101112132343210111213610[[#This Row],[total]]</f>
        <v>0.21739130434782608</v>
      </c>
      <c r="P406" s="1">
        <v>0</v>
      </c>
      <c r="Q406" s="8">
        <f>Table32356789101112132343210111213610[[#This Row],[hawaiian_or_islander]]/Table32356789101112132343210111213610[[#This Row],[total]]</f>
        <v>0</v>
      </c>
      <c r="R406" s="1">
        <v>24</v>
      </c>
      <c r="S406" s="8">
        <f>Table32356789101112132343210111213610[[#This Row],[white]]/Table32356789101112132343210111213610[[#This Row],[total]]</f>
        <v>0.52173913043478259</v>
      </c>
      <c r="T406" s="1">
        <v>1</v>
      </c>
      <c r="U406" s="8">
        <f>Table32356789101112132343210111213610[[#This Row],[muti_racial]]/Table32356789101112132343210111213610[[#This Row],[total]]</f>
        <v>2.1739130434782608E-2</v>
      </c>
      <c r="V406" s="1">
        <v>7</v>
      </c>
      <c r="W406" s="8">
        <f>Table32356789101112132343210111213610[[#This Row],[international]]/Table32356789101112132343210111213610[[#This Row],[total]]</f>
        <v>0.15217391304347827</v>
      </c>
      <c r="X4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0.32608695652173914</v>
      </c>
      <c r="Y4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0.2391304347826087</v>
      </c>
    </row>
    <row r="407" spans="1:25" ht="20" customHeight="1">
      <c r="A407" s="12">
        <v>480569</v>
      </c>
      <c r="B407" s="12" t="s">
        <v>1361</v>
      </c>
      <c r="C407" s="12">
        <v>46</v>
      </c>
      <c r="D407" s="12">
        <v>37</v>
      </c>
      <c r="E407" s="14">
        <f>Table32356789101112132343210111213610[[#This Row],[men]]/Table32356789101112132343210111213610[[#This Row],[total]]</f>
        <v>0.80434782608695654</v>
      </c>
      <c r="F407" s="12">
        <v>9</v>
      </c>
      <c r="G407" s="14">
        <f>Table32356789101112132343210111213610[[#This Row],[women]]/Table32356789101112132343210111213610[[#This Row],[total]]</f>
        <v>0.19565217391304349</v>
      </c>
      <c r="H407" s="12">
        <v>0</v>
      </c>
      <c r="I407" s="14">
        <f>Table32356789101112132343210111213610[[#This Row],[alaskan_or_native]]/Table32356789101112132343210111213610[[#This Row],[total]]</f>
        <v>0</v>
      </c>
      <c r="J407" s="12">
        <v>1</v>
      </c>
      <c r="K407" s="14">
        <f>Table32356789101112132343210111213610[[#This Row],[asian_american]]/Table32356789101112132343210111213610[[#This Row],[total]]</f>
        <v>2.1739130434782608E-2</v>
      </c>
      <c r="L407" s="12">
        <v>7</v>
      </c>
      <c r="M407" s="14">
        <f>Table32356789101112132343210111213610[[#This Row],[african_amercian]]/Table32356789101112132343210111213610[[#This Row],[total]]</f>
        <v>0.15217391304347827</v>
      </c>
      <c r="N407" s="12">
        <v>6</v>
      </c>
      <c r="O407" s="14">
        <f>Table32356789101112132343210111213610[[#This Row],[hispanic_american]]/Table32356789101112132343210111213610[[#This Row],[total]]</f>
        <v>0.13043478260869565</v>
      </c>
      <c r="P407" s="12">
        <v>0</v>
      </c>
      <c r="Q407" s="14">
        <f>Table32356789101112132343210111213610[[#This Row],[hawaiian_or_islander]]/Table32356789101112132343210111213610[[#This Row],[total]]</f>
        <v>0</v>
      </c>
      <c r="R407" s="12">
        <v>29</v>
      </c>
      <c r="S407" s="14">
        <f>Table32356789101112132343210111213610[[#This Row],[white]]/Table32356789101112132343210111213610[[#This Row],[total]]</f>
        <v>0.63043478260869568</v>
      </c>
      <c r="T407" s="12">
        <v>0</v>
      </c>
      <c r="U407" s="14">
        <f>Table32356789101112132343210111213610[[#This Row],[muti_racial]]/Table32356789101112132343210111213610[[#This Row],[total]]</f>
        <v>0</v>
      </c>
      <c r="V407" s="12">
        <v>0</v>
      </c>
      <c r="W407" s="14">
        <f>Table32356789101112132343210111213610[[#This Row],[international]]/Table32356789101112132343210111213610[[#This Row],[total]]</f>
        <v>0</v>
      </c>
      <c r="X4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0.30434782608695654</v>
      </c>
      <c r="Y4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0.28260869565217389</v>
      </c>
    </row>
    <row r="408" spans="1:25" ht="20" customHeight="1">
      <c r="A408" s="1">
        <v>168005</v>
      </c>
      <c r="B408" s="1" t="s">
        <v>659</v>
      </c>
      <c r="C408" s="1">
        <v>45</v>
      </c>
      <c r="D408" s="1">
        <v>29</v>
      </c>
      <c r="E408" s="8">
        <f>Table32356789101112132343210111213610[[#This Row],[men]]/Table32356789101112132343210111213610[[#This Row],[total]]</f>
        <v>0.64444444444444449</v>
      </c>
      <c r="F408" s="1">
        <v>16</v>
      </c>
      <c r="G408" s="8">
        <f>Table32356789101112132343210111213610[[#This Row],[women]]/Table32356789101112132343210111213610[[#This Row],[total]]</f>
        <v>0.35555555555555557</v>
      </c>
      <c r="H408" s="1">
        <v>0</v>
      </c>
      <c r="I408" s="8">
        <f>Table32356789101112132343210111213610[[#This Row],[alaskan_or_native]]/Table32356789101112132343210111213610[[#This Row],[total]]</f>
        <v>0</v>
      </c>
      <c r="J408" s="1">
        <v>9</v>
      </c>
      <c r="K408" s="8">
        <f>Table32356789101112132343210111213610[[#This Row],[asian_american]]/Table32356789101112132343210111213610[[#This Row],[total]]</f>
        <v>0.2</v>
      </c>
      <c r="L408" s="1">
        <v>1</v>
      </c>
      <c r="M408" s="8">
        <f>Table32356789101112132343210111213610[[#This Row],[african_amercian]]/Table32356789101112132343210111213610[[#This Row],[total]]</f>
        <v>2.2222222222222223E-2</v>
      </c>
      <c r="N408" s="1">
        <v>1</v>
      </c>
      <c r="O408" s="8">
        <f>Table32356789101112132343210111213610[[#This Row],[hispanic_american]]/Table32356789101112132343210111213610[[#This Row],[total]]</f>
        <v>2.2222222222222223E-2</v>
      </c>
      <c r="P408" s="1">
        <v>0</v>
      </c>
      <c r="Q408" s="8">
        <f>Table32356789101112132343210111213610[[#This Row],[hawaiian_or_islander]]/Table32356789101112132343210111213610[[#This Row],[total]]</f>
        <v>0</v>
      </c>
      <c r="R408" s="1">
        <v>14</v>
      </c>
      <c r="S408" s="8">
        <f>Table32356789101112132343210111213610[[#This Row],[white]]/Table32356789101112132343210111213610[[#This Row],[total]]</f>
        <v>0.31111111111111112</v>
      </c>
      <c r="T408" s="1">
        <v>0</v>
      </c>
      <c r="U408" s="8">
        <f>Table32356789101112132343210111213610[[#This Row],[muti_racial]]/Table32356789101112132343210111213610[[#This Row],[total]]</f>
        <v>0</v>
      </c>
      <c r="V408" s="1">
        <v>14</v>
      </c>
      <c r="W408" s="8">
        <f>Table32356789101112132343210111213610[[#This Row],[international]]/Table32356789101112132343210111213610[[#This Row],[total]]</f>
        <v>0.31111111111111112</v>
      </c>
      <c r="X4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0.24444444444444444</v>
      </c>
      <c r="Y4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4.4444444444444446E-2</v>
      </c>
    </row>
    <row r="409" spans="1:25" ht="20" customHeight="1">
      <c r="A409" s="12">
        <v>168342</v>
      </c>
      <c r="B409" s="12" t="s">
        <v>521</v>
      </c>
      <c r="C409" s="12">
        <v>45</v>
      </c>
      <c r="D409" s="12">
        <v>35</v>
      </c>
      <c r="E409" s="14">
        <f>Table32356789101112132343210111213610[[#This Row],[men]]/Table32356789101112132343210111213610[[#This Row],[total]]</f>
        <v>0.77777777777777779</v>
      </c>
      <c r="F409" s="12">
        <v>10</v>
      </c>
      <c r="G409" s="14">
        <f>Table32356789101112132343210111213610[[#This Row],[women]]/Table32356789101112132343210111213610[[#This Row],[total]]</f>
        <v>0.22222222222222221</v>
      </c>
      <c r="H409" s="12">
        <v>0</v>
      </c>
      <c r="I409" s="14">
        <f>Table32356789101112132343210111213610[[#This Row],[alaskan_or_native]]/Table32356789101112132343210111213610[[#This Row],[total]]</f>
        <v>0</v>
      </c>
      <c r="J409" s="12">
        <v>10</v>
      </c>
      <c r="K409" s="14">
        <f>Table32356789101112132343210111213610[[#This Row],[asian_american]]/Table32356789101112132343210111213610[[#This Row],[total]]</f>
        <v>0.22222222222222221</v>
      </c>
      <c r="L409" s="12">
        <v>4</v>
      </c>
      <c r="M409" s="14">
        <f>Table32356789101112132343210111213610[[#This Row],[african_amercian]]/Table32356789101112132343210111213610[[#This Row],[total]]</f>
        <v>8.8888888888888892E-2</v>
      </c>
      <c r="N409" s="12">
        <v>2</v>
      </c>
      <c r="O409" s="14">
        <f>Table32356789101112132343210111213610[[#This Row],[hispanic_american]]/Table32356789101112132343210111213610[[#This Row],[total]]</f>
        <v>4.4444444444444446E-2</v>
      </c>
      <c r="P409" s="12">
        <v>0</v>
      </c>
      <c r="Q409" s="14">
        <f>Table32356789101112132343210111213610[[#This Row],[hawaiian_or_islander]]/Table32356789101112132343210111213610[[#This Row],[total]]</f>
        <v>0</v>
      </c>
      <c r="R409" s="12">
        <v>14</v>
      </c>
      <c r="S409" s="14">
        <f>Table32356789101112132343210111213610[[#This Row],[white]]/Table32356789101112132343210111213610[[#This Row],[total]]</f>
        <v>0.31111111111111112</v>
      </c>
      <c r="T409" s="12">
        <v>2</v>
      </c>
      <c r="U409" s="14">
        <f>Table32356789101112132343210111213610[[#This Row],[muti_racial]]/Table32356789101112132343210111213610[[#This Row],[total]]</f>
        <v>4.4444444444444446E-2</v>
      </c>
      <c r="V409" s="12">
        <v>13</v>
      </c>
      <c r="W409" s="14">
        <f>Table32356789101112132343210111213610[[#This Row],[international]]/Table32356789101112132343210111213610[[#This Row],[total]]</f>
        <v>0.28888888888888886</v>
      </c>
      <c r="X4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4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0.17777777777777778</v>
      </c>
    </row>
    <row r="410" spans="1:25" ht="20" customHeight="1">
      <c r="A410" s="1">
        <v>188429</v>
      </c>
      <c r="B410" s="1" t="s">
        <v>989</v>
      </c>
      <c r="C410" s="1">
        <v>45</v>
      </c>
      <c r="D410" s="1">
        <v>39</v>
      </c>
      <c r="E410" s="8">
        <f>Table32356789101112132343210111213610[[#This Row],[men]]/Table32356789101112132343210111213610[[#This Row],[total]]</f>
        <v>0.8666666666666667</v>
      </c>
      <c r="F410" s="1">
        <v>6</v>
      </c>
      <c r="G410" s="8">
        <f>Table32356789101112132343210111213610[[#This Row],[women]]/Table32356789101112132343210111213610[[#This Row],[total]]</f>
        <v>0.13333333333333333</v>
      </c>
      <c r="H410" s="1">
        <v>0</v>
      </c>
      <c r="I410" s="8">
        <f>Table32356789101112132343210111213610[[#This Row],[alaskan_or_native]]/Table32356789101112132343210111213610[[#This Row],[total]]</f>
        <v>0</v>
      </c>
      <c r="J410" s="1">
        <v>7</v>
      </c>
      <c r="K410" s="8">
        <f>Table32356789101112132343210111213610[[#This Row],[asian_american]]/Table32356789101112132343210111213610[[#This Row],[total]]</f>
        <v>0.15555555555555556</v>
      </c>
      <c r="L410" s="1">
        <v>3</v>
      </c>
      <c r="M410" s="8">
        <f>Table32356789101112132343210111213610[[#This Row],[african_amercian]]/Table32356789101112132343210111213610[[#This Row],[total]]</f>
        <v>6.6666666666666666E-2</v>
      </c>
      <c r="N410" s="1">
        <v>8</v>
      </c>
      <c r="O410" s="8">
        <f>Table32356789101112132343210111213610[[#This Row],[hispanic_american]]/Table32356789101112132343210111213610[[#This Row],[total]]</f>
        <v>0.17777777777777778</v>
      </c>
      <c r="P410" s="1">
        <v>0</v>
      </c>
      <c r="Q410" s="8">
        <f>Table32356789101112132343210111213610[[#This Row],[hawaiian_or_islander]]/Table32356789101112132343210111213610[[#This Row],[total]]</f>
        <v>0</v>
      </c>
      <c r="R410" s="1">
        <v>24</v>
      </c>
      <c r="S410" s="8">
        <f>Table32356789101112132343210111213610[[#This Row],[white]]/Table32356789101112132343210111213610[[#This Row],[total]]</f>
        <v>0.53333333333333333</v>
      </c>
      <c r="T410" s="1">
        <v>1</v>
      </c>
      <c r="U410" s="8">
        <f>Table32356789101112132343210111213610[[#This Row],[muti_racial]]/Table32356789101112132343210111213610[[#This Row],[total]]</f>
        <v>2.2222222222222223E-2</v>
      </c>
      <c r="V410" s="1">
        <v>2</v>
      </c>
      <c r="W410" s="8">
        <f>Table32356789101112132343210111213610[[#This Row],[international]]/Table32356789101112132343210111213610[[#This Row],[total]]</f>
        <v>4.4444444444444446E-2</v>
      </c>
      <c r="X4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0.42222222222222222</v>
      </c>
      <c r="Y4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411" spans="1:25" ht="20" customHeight="1">
      <c r="A411" s="12">
        <v>206941</v>
      </c>
      <c r="B411" s="12" t="s">
        <v>226</v>
      </c>
      <c r="C411" s="12">
        <v>45</v>
      </c>
      <c r="D411" s="12">
        <v>42</v>
      </c>
      <c r="E411" s="14">
        <f>Table32356789101112132343210111213610[[#This Row],[men]]/Table32356789101112132343210111213610[[#This Row],[total]]</f>
        <v>0.93333333333333335</v>
      </c>
      <c r="F411" s="12">
        <v>3</v>
      </c>
      <c r="G411" s="14">
        <f>Table32356789101112132343210111213610[[#This Row],[women]]/Table32356789101112132343210111213610[[#This Row],[total]]</f>
        <v>6.6666666666666666E-2</v>
      </c>
      <c r="H411" s="12">
        <v>0</v>
      </c>
      <c r="I411" s="14">
        <f>Table32356789101112132343210111213610[[#This Row],[alaskan_or_native]]/Table32356789101112132343210111213610[[#This Row],[total]]</f>
        <v>0</v>
      </c>
      <c r="J411" s="12">
        <v>4</v>
      </c>
      <c r="K411" s="14">
        <f>Table32356789101112132343210111213610[[#This Row],[asian_american]]/Table32356789101112132343210111213610[[#This Row],[total]]</f>
        <v>8.8888888888888892E-2</v>
      </c>
      <c r="L411" s="12">
        <v>4</v>
      </c>
      <c r="M411" s="14">
        <f>Table32356789101112132343210111213610[[#This Row],[african_amercian]]/Table32356789101112132343210111213610[[#This Row],[total]]</f>
        <v>8.8888888888888892E-2</v>
      </c>
      <c r="N411" s="12">
        <v>3</v>
      </c>
      <c r="O411" s="14">
        <f>Table32356789101112132343210111213610[[#This Row],[hispanic_american]]/Table32356789101112132343210111213610[[#This Row],[total]]</f>
        <v>6.6666666666666666E-2</v>
      </c>
      <c r="P411" s="12">
        <v>0</v>
      </c>
      <c r="Q411" s="14">
        <f>Table32356789101112132343210111213610[[#This Row],[hawaiian_or_islander]]/Table32356789101112132343210111213610[[#This Row],[total]]</f>
        <v>0</v>
      </c>
      <c r="R411" s="12">
        <v>23</v>
      </c>
      <c r="S411" s="14">
        <f>Table32356789101112132343210111213610[[#This Row],[white]]/Table32356789101112132343210111213610[[#This Row],[total]]</f>
        <v>0.51111111111111107</v>
      </c>
      <c r="T411" s="12">
        <v>5</v>
      </c>
      <c r="U411" s="14">
        <f>Table32356789101112132343210111213610[[#This Row],[muti_racial]]/Table32356789101112132343210111213610[[#This Row],[total]]</f>
        <v>0.1111111111111111</v>
      </c>
      <c r="V411" s="12">
        <v>5</v>
      </c>
      <c r="W411" s="14">
        <f>Table32356789101112132343210111213610[[#This Row],[international]]/Table32356789101112132343210111213610[[#This Row],[total]]</f>
        <v>0.1111111111111111</v>
      </c>
      <c r="X4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0.35555555555555557</v>
      </c>
      <c r="Y4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412" spans="1:25" ht="20" customHeight="1">
      <c r="A412" s="1">
        <v>212115</v>
      </c>
      <c r="B412" s="1" t="s">
        <v>1063</v>
      </c>
      <c r="C412" s="1">
        <v>45</v>
      </c>
      <c r="D412" s="1">
        <v>44</v>
      </c>
      <c r="E412" s="8">
        <f>Table32356789101112132343210111213610[[#This Row],[men]]/Table32356789101112132343210111213610[[#This Row],[total]]</f>
        <v>0.97777777777777775</v>
      </c>
      <c r="F412" s="1">
        <v>1</v>
      </c>
      <c r="G412" s="8">
        <f>Table32356789101112132343210111213610[[#This Row],[women]]/Table32356789101112132343210111213610[[#This Row],[total]]</f>
        <v>2.2222222222222223E-2</v>
      </c>
      <c r="H412" s="1">
        <v>0</v>
      </c>
      <c r="I412" s="8">
        <f>Table32356789101112132343210111213610[[#This Row],[alaskan_or_native]]/Table32356789101112132343210111213610[[#This Row],[total]]</f>
        <v>0</v>
      </c>
      <c r="J412" s="1">
        <v>5</v>
      </c>
      <c r="K412" s="8">
        <f>Table32356789101112132343210111213610[[#This Row],[asian_american]]/Table32356789101112132343210111213610[[#This Row],[total]]</f>
        <v>0.1111111111111111</v>
      </c>
      <c r="L412" s="1">
        <v>4</v>
      </c>
      <c r="M412" s="8">
        <f>Table32356789101112132343210111213610[[#This Row],[african_amercian]]/Table32356789101112132343210111213610[[#This Row],[total]]</f>
        <v>8.8888888888888892E-2</v>
      </c>
      <c r="N412" s="1">
        <v>5</v>
      </c>
      <c r="O412" s="8">
        <f>Table32356789101112132343210111213610[[#This Row],[hispanic_american]]/Table32356789101112132343210111213610[[#This Row],[total]]</f>
        <v>0.1111111111111111</v>
      </c>
      <c r="P412" s="1">
        <v>0</v>
      </c>
      <c r="Q412" s="8">
        <f>Table32356789101112132343210111213610[[#This Row],[hawaiian_or_islander]]/Table32356789101112132343210111213610[[#This Row],[total]]</f>
        <v>0</v>
      </c>
      <c r="R412" s="1">
        <v>27</v>
      </c>
      <c r="S412" s="8">
        <f>Table32356789101112132343210111213610[[#This Row],[white]]/Table32356789101112132343210111213610[[#This Row],[total]]</f>
        <v>0.6</v>
      </c>
      <c r="T412" s="1">
        <v>3</v>
      </c>
      <c r="U412" s="8">
        <f>Table32356789101112132343210111213610[[#This Row],[muti_racial]]/Table32356789101112132343210111213610[[#This Row],[total]]</f>
        <v>6.6666666666666666E-2</v>
      </c>
      <c r="V412" s="1">
        <v>0</v>
      </c>
      <c r="W412" s="8">
        <f>Table32356789101112132343210111213610[[#This Row],[international]]/Table32356789101112132343210111213610[[#This Row],[total]]</f>
        <v>0</v>
      </c>
      <c r="X4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0.37777777777777777</v>
      </c>
      <c r="Y4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413" spans="1:25" ht="20" customHeight="1">
      <c r="A413" s="12">
        <v>214704</v>
      </c>
      <c r="B413" s="12" t="s">
        <v>465</v>
      </c>
      <c r="C413" s="12">
        <v>45</v>
      </c>
      <c r="D413" s="12">
        <v>37</v>
      </c>
      <c r="E413" s="14">
        <f>Table32356789101112132343210111213610[[#This Row],[men]]/Table32356789101112132343210111213610[[#This Row],[total]]</f>
        <v>0.82222222222222219</v>
      </c>
      <c r="F413" s="12">
        <v>8</v>
      </c>
      <c r="G413" s="14">
        <f>Table32356789101112132343210111213610[[#This Row],[women]]/Table32356789101112132343210111213610[[#This Row],[total]]</f>
        <v>0.17777777777777778</v>
      </c>
      <c r="H413" s="12">
        <v>0</v>
      </c>
      <c r="I413" s="14">
        <f>Table32356789101112132343210111213610[[#This Row],[alaskan_or_native]]/Table32356789101112132343210111213610[[#This Row],[total]]</f>
        <v>0</v>
      </c>
      <c r="J413" s="12">
        <v>2</v>
      </c>
      <c r="K413" s="14">
        <f>Table32356789101112132343210111213610[[#This Row],[asian_american]]/Table32356789101112132343210111213610[[#This Row],[total]]</f>
        <v>4.4444444444444446E-2</v>
      </c>
      <c r="L413" s="12">
        <v>0</v>
      </c>
      <c r="M413" s="14">
        <f>Table32356789101112132343210111213610[[#This Row],[african_amercian]]/Table32356789101112132343210111213610[[#This Row],[total]]</f>
        <v>0</v>
      </c>
      <c r="N413" s="12">
        <v>4</v>
      </c>
      <c r="O413" s="14">
        <f>Table32356789101112132343210111213610[[#This Row],[hispanic_american]]/Table32356789101112132343210111213610[[#This Row],[total]]</f>
        <v>8.8888888888888892E-2</v>
      </c>
      <c r="P413" s="12">
        <v>0</v>
      </c>
      <c r="Q413" s="14">
        <f>Table32356789101112132343210111213610[[#This Row],[hawaiian_or_islander]]/Table32356789101112132343210111213610[[#This Row],[total]]</f>
        <v>0</v>
      </c>
      <c r="R413" s="12">
        <v>30</v>
      </c>
      <c r="S413" s="14">
        <f>Table32356789101112132343210111213610[[#This Row],[white]]/Table32356789101112132343210111213610[[#This Row],[total]]</f>
        <v>0.66666666666666663</v>
      </c>
      <c r="T413" s="12">
        <v>0</v>
      </c>
      <c r="U413" s="14">
        <f>Table32356789101112132343210111213610[[#This Row],[muti_racial]]/Table32356789101112132343210111213610[[#This Row],[total]]</f>
        <v>0</v>
      </c>
      <c r="V413" s="12">
        <v>9</v>
      </c>
      <c r="W413" s="14">
        <f>Table32356789101112132343210111213610[[#This Row],[international]]/Table32356789101112132343210111213610[[#This Row],[total]]</f>
        <v>0.2</v>
      </c>
      <c r="X4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  <c r="Y4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8.8888888888888892E-2</v>
      </c>
    </row>
    <row r="414" spans="1:25" ht="20" customHeight="1">
      <c r="A414" s="1">
        <v>228802</v>
      </c>
      <c r="B414" s="1" t="s">
        <v>278</v>
      </c>
      <c r="C414" s="1">
        <v>45</v>
      </c>
      <c r="D414" s="1">
        <v>38</v>
      </c>
      <c r="E414" s="8">
        <f>Table32356789101112132343210111213610[[#This Row],[men]]/Table32356789101112132343210111213610[[#This Row],[total]]</f>
        <v>0.84444444444444444</v>
      </c>
      <c r="F414" s="1">
        <v>7</v>
      </c>
      <c r="G414" s="8">
        <f>Table32356789101112132343210111213610[[#This Row],[women]]/Table32356789101112132343210111213610[[#This Row],[total]]</f>
        <v>0.15555555555555556</v>
      </c>
      <c r="H414" s="1">
        <v>0</v>
      </c>
      <c r="I414" s="8">
        <f>Table32356789101112132343210111213610[[#This Row],[alaskan_or_native]]/Table32356789101112132343210111213610[[#This Row],[total]]</f>
        <v>0</v>
      </c>
      <c r="J414" s="1">
        <v>3</v>
      </c>
      <c r="K414" s="8">
        <f>Table32356789101112132343210111213610[[#This Row],[asian_american]]/Table32356789101112132343210111213610[[#This Row],[total]]</f>
        <v>6.6666666666666666E-2</v>
      </c>
      <c r="L414" s="1">
        <v>3</v>
      </c>
      <c r="M414" s="8">
        <f>Table32356789101112132343210111213610[[#This Row],[african_amercian]]/Table32356789101112132343210111213610[[#This Row],[total]]</f>
        <v>6.6666666666666666E-2</v>
      </c>
      <c r="N414" s="1">
        <v>7</v>
      </c>
      <c r="O414" s="8">
        <f>Table32356789101112132343210111213610[[#This Row],[hispanic_american]]/Table32356789101112132343210111213610[[#This Row],[total]]</f>
        <v>0.15555555555555556</v>
      </c>
      <c r="P414" s="1">
        <v>0</v>
      </c>
      <c r="Q414" s="8">
        <f>Table32356789101112132343210111213610[[#This Row],[hawaiian_or_islander]]/Table32356789101112132343210111213610[[#This Row],[total]]</f>
        <v>0</v>
      </c>
      <c r="R414" s="1">
        <v>29</v>
      </c>
      <c r="S414" s="8">
        <f>Table32356789101112132343210111213610[[#This Row],[white]]/Table32356789101112132343210111213610[[#This Row],[total]]</f>
        <v>0.64444444444444449</v>
      </c>
      <c r="T414" s="1">
        <v>2</v>
      </c>
      <c r="U414" s="8">
        <f>Table32356789101112132343210111213610[[#This Row],[muti_racial]]/Table32356789101112132343210111213610[[#This Row],[total]]</f>
        <v>4.4444444444444446E-2</v>
      </c>
      <c r="V414" s="1">
        <v>1</v>
      </c>
      <c r="W414" s="8">
        <f>Table32356789101112132343210111213610[[#This Row],[international]]/Table32356789101112132343210111213610[[#This Row],[total]]</f>
        <v>2.2222222222222223E-2</v>
      </c>
      <c r="X4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4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415" spans="1:25" ht="20" customHeight="1">
      <c r="A415" s="12">
        <v>111948</v>
      </c>
      <c r="B415" s="12" t="s">
        <v>396</v>
      </c>
      <c r="C415" s="12">
        <v>44</v>
      </c>
      <c r="D415" s="12">
        <v>34</v>
      </c>
      <c r="E415" s="14">
        <f>Table32356789101112132343210111213610[[#This Row],[men]]/Table32356789101112132343210111213610[[#This Row],[total]]</f>
        <v>0.77272727272727271</v>
      </c>
      <c r="F415" s="12">
        <v>10</v>
      </c>
      <c r="G415" s="14">
        <f>Table32356789101112132343210111213610[[#This Row],[women]]/Table32356789101112132343210111213610[[#This Row],[total]]</f>
        <v>0.22727272727272727</v>
      </c>
      <c r="H415" s="12">
        <v>0</v>
      </c>
      <c r="I415" s="14">
        <f>Table32356789101112132343210111213610[[#This Row],[alaskan_or_native]]/Table32356789101112132343210111213610[[#This Row],[total]]</f>
        <v>0</v>
      </c>
      <c r="J415" s="12">
        <v>7</v>
      </c>
      <c r="K415" s="14">
        <f>Table32356789101112132343210111213610[[#This Row],[asian_american]]/Table32356789101112132343210111213610[[#This Row],[total]]</f>
        <v>0.15909090909090909</v>
      </c>
      <c r="L415" s="12">
        <v>1</v>
      </c>
      <c r="M415" s="14">
        <f>Table32356789101112132343210111213610[[#This Row],[african_amercian]]/Table32356789101112132343210111213610[[#This Row],[total]]</f>
        <v>2.2727272727272728E-2</v>
      </c>
      <c r="N415" s="12">
        <v>6</v>
      </c>
      <c r="O415" s="14">
        <f>Table32356789101112132343210111213610[[#This Row],[hispanic_american]]/Table32356789101112132343210111213610[[#This Row],[total]]</f>
        <v>0.13636363636363635</v>
      </c>
      <c r="P415" s="12">
        <v>0</v>
      </c>
      <c r="Q415" s="14">
        <f>Table32356789101112132343210111213610[[#This Row],[hawaiian_or_islander]]/Table32356789101112132343210111213610[[#This Row],[total]]</f>
        <v>0</v>
      </c>
      <c r="R415" s="12">
        <v>23</v>
      </c>
      <c r="S415" s="14">
        <f>Table32356789101112132343210111213610[[#This Row],[white]]/Table32356789101112132343210111213610[[#This Row],[total]]</f>
        <v>0.52272727272727271</v>
      </c>
      <c r="T415" s="12">
        <v>2</v>
      </c>
      <c r="U415" s="14">
        <f>Table32356789101112132343210111213610[[#This Row],[muti_racial]]/Table32356789101112132343210111213610[[#This Row],[total]]</f>
        <v>4.5454545454545456E-2</v>
      </c>
      <c r="V415" s="12">
        <v>4</v>
      </c>
      <c r="W415" s="14">
        <f>Table32356789101112132343210111213610[[#This Row],[international]]/Table32356789101112132343210111213610[[#This Row],[total]]</f>
        <v>9.0909090909090912E-2</v>
      </c>
      <c r="X4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  <c r="Y4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0.20454545454545456</v>
      </c>
    </row>
    <row r="416" spans="1:25" ht="20" customHeight="1">
      <c r="A416" s="1">
        <v>115409</v>
      </c>
      <c r="B416" s="1" t="s">
        <v>352</v>
      </c>
      <c r="C416" s="1">
        <v>44</v>
      </c>
      <c r="D416" s="1">
        <v>18</v>
      </c>
      <c r="E416" s="8">
        <f>Table32356789101112132343210111213610[[#This Row],[men]]/Table32356789101112132343210111213610[[#This Row],[total]]</f>
        <v>0.40909090909090912</v>
      </c>
      <c r="F416" s="1">
        <v>26</v>
      </c>
      <c r="G416" s="8">
        <f>Table32356789101112132343210111213610[[#This Row],[women]]/Table32356789101112132343210111213610[[#This Row],[total]]</f>
        <v>0.59090909090909094</v>
      </c>
      <c r="H416" s="1">
        <v>1</v>
      </c>
      <c r="I416" s="8">
        <f>Table32356789101112132343210111213610[[#This Row],[alaskan_or_native]]/Table32356789101112132343210111213610[[#This Row],[total]]</f>
        <v>2.2727272727272728E-2</v>
      </c>
      <c r="J416" s="1">
        <v>9</v>
      </c>
      <c r="K416" s="8">
        <f>Table32356789101112132343210111213610[[#This Row],[asian_american]]/Table32356789101112132343210111213610[[#This Row],[total]]</f>
        <v>0.20454545454545456</v>
      </c>
      <c r="L416" s="1">
        <v>0</v>
      </c>
      <c r="M416" s="8">
        <f>Table32356789101112132343210111213610[[#This Row],[african_amercian]]/Table32356789101112132343210111213610[[#This Row],[total]]</f>
        <v>0</v>
      </c>
      <c r="N416" s="1">
        <v>2</v>
      </c>
      <c r="O416" s="8">
        <f>Table32356789101112132343210111213610[[#This Row],[hispanic_american]]/Table32356789101112132343210111213610[[#This Row],[total]]</f>
        <v>4.5454545454545456E-2</v>
      </c>
      <c r="P416" s="1">
        <v>0</v>
      </c>
      <c r="Q416" s="8">
        <f>Table32356789101112132343210111213610[[#This Row],[hawaiian_or_islander]]/Table32356789101112132343210111213610[[#This Row],[total]]</f>
        <v>0</v>
      </c>
      <c r="R416" s="1">
        <v>20</v>
      </c>
      <c r="S416" s="8">
        <f>Table32356789101112132343210111213610[[#This Row],[white]]/Table32356789101112132343210111213610[[#This Row],[total]]</f>
        <v>0.45454545454545453</v>
      </c>
      <c r="T416" s="1">
        <v>3</v>
      </c>
      <c r="U416" s="8">
        <f>Table32356789101112132343210111213610[[#This Row],[muti_racial]]/Table32356789101112132343210111213610[[#This Row],[total]]</f>
        <v>6.8181818181818177E-2</v>
      </c>
      <c r="V416" s="1">
        <v>9</v>
      </c>
      <c r="W416" s="8">
        <f>Table32356789101112132343210111213610[[#This Row],[international]]/Table32356789101112132343210111213610[[#This Row],[total]]</f>
        <v>0.20454545454545456</v>
      </c>
      <c r="X4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0.34090909090909088</v>
      </c>
      <c r="Y4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0.13636363636363635</v>
      </c>
    </row>
    <row r="417" spans="1:25" ht="20" customHeight="1">
      <c r="A417" s="12">
        <v>134608</v>
      </c>
      <c r="B417" s="12" t="s">
        <v>850</v>
      </c>
      <c r="C417" s="12">
        <v>44</v>
      </c>
      <c r="D417" s="12">
        <v>39</v>
      </c>
      <c r="E417" s="14">
        <f>Table32356789101112132343210111213610[[#This Row],[men]]/Table32356789101112132343210111213610[[#This Row],[total]]</f>
        <v>0.88636363636363635</v>
      </c>
      <c r="F417" s="12">
        <v>5</v>
      </c>
      <c r="G417" s="14">
        <f>Table32356789101112132343210111213610[[#This Row],[women]]/Table32356789101112132343210111213610[[#This Row],[total]]</f>
        <v>0.11363636363636363</v>
      </c>
      <c r="H417" s="12">
        <v>0</v>
      </c>
      <c r="I417" s="14">
        <f>Table32356789101112132343210111213610[[#This Row],[alaskan_or_native]]/Table32356789101112132343210111213610[[#This Row],[total]]</f>
        <v>0</v>
      </c>
      <c r="J417" s="12">
        <v>0</v>
      </c>
      <c r="K417" s="14">
        <f>Table32356789101112132343210111213610[[#This Row],[asian_american]]/Table32356789101112132343210111213610[[#This Row],[total]]</f>
        <v>0</v>
      </c>
      <c r="L417" s="12">
        <v>6</v>
      </c>
      <c r="M417" s="14">
        <f>Table32356789101112132343210111213610[[#This Row],[african_amercian]]/Table32356789101112132343210111213610[[#This Row],[total]]</f>
        <v>0.13636363636363635</v>
      </c>
      <c r="N417" s="12">
        <v>8</v>
      </c>
      <c r="O417" s="14">
        <f>Table32356789101112132343210111213610[[#This Row],[hispanic_american]]/Table32356789101112132343210111213610[[#This Row],[total]]</f>
        <v>0.18181818181818182</v>
      </c>
      <c r="P417" s="12">
        <v>0</v>
      </c>
      <c r="Q417" s="14">
        <f>Table32356789101112132343210111213610[[#This Row],[hawaiian_or_islander]]/Table32356789101112132343210111213610[[#This Row],[total]]</f>
        <v>0</v>
      </c>
      <c r="R417" s="12">
        <v>29</v>
      </c>
      <c r="S417" s="14">
        <f>Table32356789101112132343210111213610[[#This Row],[white]]/Table32356789101112132343210111213610[[#This Row],[total]]</f>
        <v>0.65909090909090906</v>
      </c>
      <c r="T417" s="12">
        <v>1</v>
      </c>
      <c r="U417" s="14">
        <f>Table32356789101112132343210111213610[[#This Row],[muti_racial]]/Table32356789101112132343210111213610[[#This Row],[total]]</f>
        <v>2.2727272727272728E-2</v>
      </c>
      <c r="V417" s="12">
        <v>0</v>
      </c>
      <c r="W417" s="14">
        <f>Table32356789101112132343210111213610[[#This Row],[international]]/Table32356789101112132343210111213610[[#This Row],[total]]</f>
        <v>0</v>
      </c>
      <c r="X4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0.34090909090909088</v>
      </c>
      <c r="Y4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0.34090909090909088</v>
      </c>
    </row>
    <row r="418" spans="1:25" ht="20" customHeight="1">
      <c r="A418" s="1">
        <v>166939</v>
      </c>
      <c r="B418" s="1" t="s">
        <v>522</v>
      </c>
      <c r="C418" s="1">
        <v>44</v>
      </c>
      <c r="D418" s="1">
        <v>0</v>
      </c>
      <c r="E418" s="8">
        <f>Table32356789101112132343210111213610[[#This Row],[men]]/Table32356789101112132343210111213610[[#This Row],[total]]</f>
        <v>0</v>
      </c>
      <c r="F418" s="1">
        <v>44</v>
      </c>
      <c r="G418" s="8">
        <f>Table32356789101112132343210111213610[[#This Row],[women]]/Table32356789101112132343210111213610[[#This Row],[total]]</f>
        <v>1</v>
      </c>
      <c r="H418" s="1">
        <v>0</v>
      </c>
      <c r="I418" s="8">
        <f>Table32356789101112132343210111213610[[#This Row],[alaskan_or_native]]/Table32356789101112132343210111213610[[#This Row],[total]]</f>
        <v>0</v>
      </c>
      <c r="J418" s="1">
        <v>6</v>
      </c>
      <c r="K418" s="8">
        <f>Table32356789101112132343210111213610[[#This Row],[asian_american]]/Table32356789101112132343210111213610[[#This Row],[total]]</f>
        <v>0.13636363636363635</v>
      </c>
      <c r="L418" s="1">
        <v>2</v>
      </c>
      <c r="M418" s="8">
        <f>Table32356789101112132343210111213610[[#This Row],[african_amercian]]/Table32356789101112132343210111213610[[#This Row],[total]]</f>
        <v>4.5454545454545456E-2</v>
      </c>
      <c r="N418" s="1">
        <v>0</v>
      </c>
      <c r="O418" s="8">
        <f>Table32356789101112132343210111213610[[#This Row],[hispanic_american]]/Table32356789101112132343210111213610[[#This Row],[total]]</f>
        <v>0</v>
      </c>
      <c r="P418" s="1">
        <v>0</v>
      </c>
      <c r="Q418" s="8">
        <f>Table32356789101112132343210111213610[[#This Row],[hawaiian_or_islander]]/Table32356789101112132343210111213610[[#This Row],[total]]</f>
        <v>0</v>
      </c>
      <c r="R418" s="1">
        <v>6</v>
      </c>
      <c r="S418" s="8">
        <f>Table32356789101112132343210111213610[[#This Row],[white]]/Table32356789101112132343210111213610[[#This Row],[total]]</f>
        <v>0.13636363636363635</v>
      </c>
      <c r="T418" s="1">
        <v>1</v>
      </c>
      <c r="U418" s="8">
        <f>Table32356789101112132343210111213610[[#This Row],[muti_racial]]/Table32356789101112132343210111213610[[#This Row],[total]]</f>
        <v>2.2727272727272728E-2</v>
      </c>
      <c r="V418" s="1">
        <v>29</v>
      </c>
      <c r="W418" s="8">
        <f>Table32356789101112132343210111213610[[#This Row],[international]]/Table32356789101112132343210111213610[[#This Row],[total]]</f>
        <v>0.65909090909090906</v>
      </c>
      <c r="X4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0.20454545454545456</v>
      </c>
      <c r="Y4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6.8181818181818177E-2</v>
      </c>
    </row>
    <row r="419" spans="1:25" ht="20" customHeight="1">
      <c r="A419" s="12">
        <v>196158</v>
      </c>
      <c r="B419" s="12" t="s">
        <v>1014</v>
      </c>
      <c r="C419" s="12">
        <v>44</v>
      </c>
      <c r="D419" s="12">
        <v>41</v>
      </c>
      <c r="E419" s="14">
        <f>Table32356789101112132343210111213610[[#This Row],[men]]/Table32356789101112132343210111213610[[#This Row],[total]]</f>
        <v>0.93181818181818177</v>
      </c>
      <c r="F419" s="12">
        <v>3</v>
      </c>
      <c r="G419" s="14">
        <f>Table32356789101112132343210111213610[[#This Row],[women]]/Table32356789101112132343210111213610[[#This Row],[total]]</f>
        <v>6.8181818181818177E-2</v>
      </c>
      <c r="H419" s="12">
        <v>0</v>
      </c>
      <c r="I419" s="14">
        <f>Table32356789101112132343210111213610[[#This Row],[alaskan_or_native]]/Table32356789101112132343210111213610[[#This Row],[total]]</f>
        <v>0</v>
      </c>
      <c r="J419" s="12">
        <v>1</v>
      </c>
      <c r="K419" s="14">
        <f>Table32356789101112132343210111213610[[#This Row],[asian_american]]/Table32356789101112132343210111213610[[#This Row],[total]]</f>
        <v>2.2727272727272728E-2</v>
      </c>
      <c r="L419" s="12">
        <v>0</v>
      </c>
      <c r="M419" s="14">
        <f>Table32356789101112132343210111213610[[#This Row],[african_amercian]]/Table32356789101112132343210111213610[[#This Row],[total]]</f>
        <v>0</v>
      </c>
      <c r="N419" s="12">
        <v>5</v>
      </c>
      <c r="O419" s="14">
        <f>Table32356789101112132343210111213610[[#This Row],[hispanic_american]]/Table32356789101112132343210111213610[[#This Row],[total]]</f>
        <v>0.11363636363636363</v>
      </c>
      <c r="P419" s="12">
        <v>0</v>
      </c>
      <c r="Q419" s="14">
        <f>Table32356789101112132343210111213610[[#This Row],[hawaiian_or_islander]]/Table32356789101112132343210111213610[[#This Row],[total]]</f>
        <v>0</v>
      </c>
      <c r="R419" s="12">
        <v>34</v>
      </c>
      <c r="S419" s="14">
        <f>Table32356789101112132343210111213610[[#This Row],[white]]/Table32356789101112132343210111213610[[#This Row],[total]]</f>
        <v>0.77272727272727271</v>
      </c>
      <c r="T419" s="12">
        <v>1</v>
      </c>
      <c r="U419" s="14">
        <f>Table32356789101112132343210111213610[[#This Row],[muti_racial]]/Table32356789101112132343210111213610[[#This Row],[total]]</f>
        <v>2.2727272727272728E-2</v>
      </c>
      <c r="V419" s="12">
        <v>2</v>
      </c>
      <c r="W419" s="14">
        <f>Table32356789101112132343210111213610[[#This Row],[international]]/Table32356789101112132343210111213610[[#This Row],[total]]</f>
        <v>4.5454545454545456E-2</v>
      </c>
      <c r="X4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0.15909090909090909</v>
      </c>
      <c r="Y4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0.13636363636363635</v>
      </c>
    </row>
    <row r="420" spans="1:25" ht="20" customHeight="1">
      <c r="A420" s="1">
        <v>196592</v>
      </c>
      <c r="B420" s="1" t="s">
        <v>561</v>
      </c>
      <c r="C420" s="1">
        <v>44</v>
      </c>
      <c r="D420" s="1">
        <v>17</v>
      </c>
      <c r="E420" s="8">
        <f>Table32356789101112132343210111213610[[#This Row],[men]]/Table32356789101112132343210111213610[[#This Row],[total]]</f>
        <v>0.38636363636363635</v>
      </c>
      <c r="F420" s="1">
        <v>27</v>
      </c>
      <c r="G420" s="8">
        <f>Table32356789101112132343210111213610[[#This Row],[women]]/Table32356789101112132343210111213610[[#This Row],[total]]</f>
        <v>0.61363636363636365</v>
      </c>
      <c r="H420" s="1">
        <v>0</v>
      </c>
      <c r="I420" s="8">
        <f>Table32356789101112132343210111213610[[#This Row],[alaskan_or_native]]/Table32356789101112132343210111213610[[#This Row],[total]]</f>
        <v>0</v>
      </c>
      <c r="J420" s="1">
        <v>3</v>
      </c>
      <c r="K420" s="8">
        <f>Table32356789101112132343210111213610[[#This Row],[asian_american]]/Table32356789101112132343210111213610[[#This Row],[total]]</f>
        <v>6.8181818181818177E-2</v>
      </c>
      <c r="L420" s="1">
        <v>1</v>
      </c>
      <c r="M420" s="8">
        <f>Table32356789101112132343210111213610[[#This Row],[african_amercian]]/Table32356789101112132343210111213610[[#This Row],[total]]</f>
        <v>2.2727272727272728E-2</v>
      </c>
      <c r="N420" s="1">
        <v>0</v>
      </c>
      <c r="O420" s="8">
        <f>Table32356789101112132343210111213610[[#This Row],[hispanic_american]]/Table32356789101112132343210111213610[[#This Row],[total]]</f>
        <v>0</v>
      </c>
      <c r="P420" s="1">
        <v>0</v>
      </c>
      <c r="Q420" s="8">
        <f>Table32356789101112132343210111213610[[#This Row],[hawaiian_or_islander]]/Table32356789101112132343210111213610[[#This Row],[total]]</f>
        <v>0</v>
      </c>
      <c r="R420" s="1">
        <v>36</v>
      </c>
      <c r="S420" s="8">
        <f>Table32356789101112132343210111213610[[#This Row],[white]]/Table32356789101112132343210111213610[[#This Row],[total]]</f>
        <v>0.81818181818181823</v>
      </c>
      <c r="T420" s="1">
        <v>1</v>
      </c>
      <c r="U420" s="8">
        <f>Table32356789101112132343210111213610[[#This Row],[muti_racial]]/Table32356789101112132343210111213610[[#This Row],[total]]</f>
        <v>2.2727272727272728E-2</v>
      </c>
      <c r="V420" s="1">
        <v>2</v>
      </c>
      <c r="W420" s="8">
        <f>Table32356789101112132343210111213610[[#This Row],[international]]/Table32356789101112132343210111213610[[#This Row],[total]]</f>
        <v>4.5454545454545456E-2</v>
      </c>
      <c r="X4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0.11363636363636363</v>
      </c>
      <c r="Y4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4.5454545454545456E-2</v>
      </c>
    </row>
    <row r="421" spans="1:25" ht="20" customHeight="1">
      <c r="A421" s="12">
        <v>209825</v>
      </c>
      <c r="B421" s="12" t="s">
        <v>231</v>
      </c>
      <c r="C421" s="12">
        <v>44</v>
      </c>
      <c r="D421" s="12">
        <v>33</v>
      </c>
      <c r="E421" s="14">
        <f>Table32356789101112132343210111213610[[#This Row],[men]]/Table32356789101112132343210111213610[[#This Row],[total]]</f>
        <v>0.75</v>
      </c>
      <c r="F421" s="12">
        <v>11</v>
      </c>
      <c r="G421" s="14">
        <f>Table32356789101112132343210111213610[[#This Row],[women]]/Table32356789101112132343210111213610[[#This Row],[total]]</f>
        <v>0.25</v>
      </c>
      <c r="H421" s="12">
        <v>0</v>
      </c>
      <c r="I421" s="14">
        <f>Table32356789101112132343210111213610[[#This Row],[alaskan_or_native]]/Table32356789101112132343210111213610[[#This Row],[total]]</f>
        <v>0</v>
      </c>
      <c r="J421" s="12">
        <v>7</v>
      </c>
      <c r="K421" s="14">
        <f>Table32356789101112132343210111213610[[#This Row],[asian_american]]/Table32356789101112132343210111213610[[#This Row],[total]]</f>
        <v>0.15909090909090909</v>
      </c>
      <c r="L421" s="12">
        <v>0</v>
      </c>
      <c r="M421" s="14">
        <f>Table32356789101112132343210111213610[[#This Row],[african_amercian]]/Table32356789101112132343210111213610[[#This Row],[total]]</f>
        <v>0</v>
      </c>
      <c r="N421" s="12">
        <v>6</v>
      </c>
      <c r="O421" s="14">
        <f>Table32356789101112132343210111213610[[#This Row],[hispanic_american]]/Table32356789101112132343210111213610[[#This Row],[total]]</f>
        <v>0.13636363636363635</v>
      </c>
      <c r="P421" s="12">
        <v>1</v>
      </c>
      <c r="Q421" s="14">
        <f>Table32356789101112132343210111213610[[#This Row],[hawaiian_or_islander]]/Table32356789101112132343210111213610[[#This Row],[total]]</f>
        <v>2.2727272727272728E-2</v>
      </c>
      <c r="R421" s="12">
        <v>25</v>
      </c>
      <c r="S421" s="14">
        <f>Table32356789101112132343210111213610[[#This Row],[white]]/Table32356789101112132343210111213610[[#This Row],[total]]</f>
        <v>0.56818181818181823</v>
      </c>
      <c r="T421" s="12">
        <v>1</v>
      </c>
      <c r="U421" s="14">
        <f>Table32356789101112132343210111213610[[#This Row],[muti_racial]]/Table32356789101112132343210111213610[[#This Row],[total]]</f>
        <v>2.2727272727272728E-2</v>
      </c>
      <c r="V421" s="12">
        <v>2</v>
      </c>
      <c r="W421" s="14">
        <f>Table32356789101112132343210111213610[[#This Row],[international]]/Table32356789101112132343210111213610[[#This Row],[total]]</f>
        <v>4.5454545454545456E-2</v>
      </c>
      <c r="X4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0.34090909090909088</v>
      </c>
      <c r="Y4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</row>
    <row r="422" spans="1:25" ht="20" customHeight="1">
      <c r="A422" s="1">
        <v>213020</v>
      </c>
      <c r="B422" s="1" t="s">
        <v>1067</v>
      </c>
      <c r="C422" s="1">
        <v>44</v>
      </c>
      <c r="D422" s="1">
        <v>40</v>
      </c>
      <c r="E422" s="8">
        <f>Table32356789101112132343210111213610[[#This Row],[men]]/Table32356789101112132343210111213610[[#This Row],[total]]</f>
        <v>0.90909090909090906</v>
      </c>
      <c r="F422" s="1">
        <v>4</v>
      </c>
      <c r="G422" s="8">
        <f>Table32356789101112132343210111213610[[#This Row],[women]]/Table32356789101112132343210111213610[[#This Row],[total]]</f>
        <v>9.0909090909090912E-2</v>
      </c>
      <c r="H422" s="1">
        <v>0</v>
      </c>
      <c r="I422" s="8">
        <f>Table32356789101112132343210111213610[[#This Row],[alaskan_or_native]]/Table32356789101112132343210111213610[[#This Row],[total]]</f>
        <v>0</v>
      </c>
      <c r="J422" s="1">
        <v>1</v>
      </c>
      <c r="K422" s="8">
        <f>Table32356789101112132343210111213610[[#This Row],[asian_american]]/Table32356789101112132343210111213610[[#This Row],[total]]</f>
        <v>2.2727272727272728E-2</v>
      </c>
      <c r="L422" s="1">
        <v>3</v>
      </c>
      <c r="M422" s="8">
        <f>Table32356789101112132343210111213610[[#This Row],[african_amercian]]/Table32356789101112132343210111213610[[#This Row],[total]]</f>
        <v>6.8181818181818177E-2</v>
      </c>
      <c r="N422" s="1">
        <v>1</v>
      </c>
      <c r="O422" s="8">
        <f>Table32356789101112132343210111213610[[#This Row],[hispanic_american]]/Table32356789101112132343210111213610[[#This Row],[total]]</f>
        <v>2.2727272727272728E-2</v>
      </c>
      <c r="P422" s="1">
        <v>0</v>
      </c>
      <c r="Q422" s="8">
        <f>Table32356789101112132343210111213610[[#This Row],[hawaiian_or_islander]]/Table32356789101112132343210111213610[[#This Row],[total]]</f>
        <v>0</v>
      </c>
      <c r="R422" s="1">
        <v>33</v>
      </c>
      <c r="S422" s="8">
        <f>Table32356789101112132343210111213610[[#This Row],[white]]/Table32356789101112132343210111213610[[#This Row],[total]]</f>
        <v>0.75</v>
      </c>
      <c r="T422" s="1">
        <v>2</v>
      </c>
      <c r="U422" s="8">
        <f>Table32356789101112132343210111213610[[#This Row],[muti_racial]]/Table32356789101112132343210111213610[[#This Row],[total]]</f>
        <v>4.5454545454545456E-2</v>
      </c>
      <c r="V422" s="1">
        <v>4</v>
      </c>
      <c r="W422" s="8">
        <f>Table32356789101112132343210111213610[[#This Row],[international]]/Table32356789101112132343210111213610[[#This Row],[total]]</f>
        <v>9.0909090909090912E-2</v>
      </c>
      <c r="X4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0.15909090909090909</v>
      </c>
      <c r="Y4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0.13636363636363635</v>
      </c>
    </row>
    <row r="423" spans="1:25" ht="20" customHeight="1">
      <c r="A423" s="12">
        <v>239105</v>
      </c>
      <c r="B423" s="12" t="s">
        <v>301</v>
      </c>
      <c r="C423" s="12">
        <v>44</v>
      </c>
      <c r="D423" s="12">
        <v>36</v>
      </c>
      <c r="E423" s="14">
        <f>Table32356789101112132343210111213610[[#This Row],[men]]/Table32356789101112132343210111213610[[#This Row],[total]]</f>
        <v>0.81818181818181823</v>
      </c>
      <c r="F423" s="12">
        <v>8</v>
      </c>
      <c r="G423" s="14">
        <f>Table32356789101112132343210111213610[[#This Row],[women]]/Table32356789101112132343210111213610[[#This Row],[total]]</f>
        <v>0.18181818181818182</v>
      </c>
      <c r="H423" s="12">
        <v>0</v>
      </c>
      <c r="I423" s="14">
        <f>Table32356789101112132343210111213610[[#This Row],[alaskan_or_native]]/Table32356789101112132343210111213610[[#This Row],[total]]</f>
        <v>0</v>
      </c>
      <c r="J423" s="12">
        <v>2</v>
      </c>
      <c r="K423" s="14">
        <f>Table32356789101112132343210111213610[[#This Row],[asian_american]]/Table32356789101112132343210111213610[[#This Row],[total]]</f>
        <v>4.5454545454545456E-2</v>
      </c>
      <c r="L423" s="12">
        <v>1</v>
      </c>
      <c r="M423" s="14">
        <f>Table32356789101112132343210111213610[[#This Row],[african_amercian]]/Table32356789101112132343210111213610[[#This Row],[total]]</f>
        <v>2.2727272727272728E-2</v>
      </c>
      <c r="N423" s="12">
        <v>6</v>
      </c>
      <c r="O423" s="14">
        <f>Table32356789101112132343210111213610[[#This Row],[hispanic_american]]/Table32356789101112132343210111213610[[#This Row],[total]]</f>
        <v>0.13636363636363635</v>
      </c>
      <c r="P423" s="12">
        <v>0</v>
      </c>
      <c r="Q423" s="14">
        <f>Table32356789101112132343210111213610[[#This Row],[hawaiian_or_islander]]/Table32356789101112132343210111213610[[#This Row],[total]]</f>
        <v>0</v>
      </c>
      <c r="R423" s="12">
        <v>28</v>
      </c>
      <c r="S423" s="14">
        <f>Table32356789101112132343210111213610[[#This Row],[white]]/Table32356789101112132343210111213610[[#This Row],[total]]</f>
        <v>0.63636363636363635</v>
      </c>
      <c r="T423" s="12">
        <v>5</v>
      </c>
      <c r="U423" s="14">
        <f>Table32356789101112132343210111213610[[#This Row],[muti_racial]]/Table32356789101112132343210111213610[[#This Row],[total]]</f>
        <v>0.11363636363636363</v>
      </c>
      <c r="V423" s="12">
        <v>1</v>
      </c>
      <c r="W423" s="14">
        <f>Table32356789101112132343210111213610[[#This Row],[international]]/Table32356789101112132343210111213610[[#This Row],[total]]</f>
        <v>2.2727272727272728E-2</v>
      </c>
      <c r="X4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0.31818181818181818</v>
      </c>
      <c r="Y4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</row>
    <row r="424" spans="1:25" ht="20" customHeight="1">
      <c r="A424" s="1">
        <v>437097</v>
      </c>
      <c r="B424" s="1" t="s">
        <v>640</v>
      </c>
      <c r="C424" s="1">
        <v>44</v>
      </c>
      <c r="D424" s="1">
        <v>35</v>
      </c>
      <c r="E424" s="8">
        <f>Table32356789101112132343210111213610[[#This Row],[men]]/Table32356789101112132343210111213610[[#This Row],[total]]</f>
        <v>0.79545454545454541</v>
      </c>
      <c r="F424" s="1">
        <v>9</v>
      </c>
      <c r="G424" s="8">
        <f>Table32356789101112132343210111213610[[#This Row],[women]]/Table32356789101112132343210111213610[[#This Row],[total]]</f>
        <v>0.20454545454545456</v>
      </c>
      <c r="H424" s="1">
        <v>0</v>
      </c>
      <c r="I424" s="8">
        <f>Table32356789101112132343210111213610[[#This Row],[alaskan_or_native]]/Table32356789101112132343210111213610[[#This Row],[total]]</f>
        <v>0</v>
      </c>
      <c r="J424" s="1">
        <v>3</v>
      </c>
      <c r="K424" s="8">
        <f>Table32356789101112132343210111213610[[#This Row],[asian_american]]/Table32356789101112132343210111213610[[#This Row],[total]]</f>
        <v>6.8181818181818177E-2</v>
      </c>
      <c r="L424" s="1">
        <v>15</v>
      </c>
      <c r="M424" s="8">
        <f>Table32356789101112132343210111213610[[#This Row],[african_amercian]]/Table32356789101112132343210111213610[[#This Row],[total]]</f>
        <v>0.34090909090909088</v>
      </c>
      <c r="N424" s="1">
        <v>5</v>
      </c>
      <c r="O424" s="8">
        <f>Table32356789101112132343210111213610[[#This Row],[hispanic_american]]/Table32356789101112132343210111213610[[#This Row],[total]]</f>
        <v>0.11363636363636363</v>
      </c>
      <c r="P424" s="1">
        <v>1</v>
      </c>
      <c r="Q424" s="8">
        <f>Table32356789101112132343210111213610[[#This Row],[hawaiian_or_islander]]/Table32356789101112132343210111213610[[#This Row],[total]]</f>
        <v>2.2727272727272728E-2</v>
      </c>
      <c r="R424" s="1">
        <v>9</v>
      </c>
      <c r="S424" s="8">
        <f>Table32356789101112132343210111213610[[#This Row],[white]]/Table32356789101112132343210111213610[[#This Row],[total]]</f>
        <v>0.20454545454545456</v>
      </c>
      <c r="T424" s="1">
        <v>4</v>
      </c>
      <c r="U424" s="8">
        <f>Table32356789101112132343210111213610[[#This Row],[muti_racial]]/Table32356789101112132343210111213610[[#This Row],[total]]</f>
        <v>9.0909090909090912E-2</v>
      </c>
      <c r="V424" s="1">
        <v>0</v>
      </c>
      <c r="W424" s="8">
        <f>Table32356789101112132343210111213610[[#This Row],[international]]/Table32356789101112132343210111213610[[#This Row],[total]]</f>
        <v>0</v>
      </c>
      <c r="X4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0.63636363636363635</v>
      </c>
      <c r="Y4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0.56818181818181823</v>
      </c>
    </row>
    <row r="425" spans="1:25" ht="20" customHeight="1">
      <c r="A425" s="12">
        <v>475121</v>
      </c>
      <c r="B425" s="12" t="s">
        <v>1357</v>
      </c>
      <c r="C425" s="12">
        <v>44</v>
      </c>
      <c r="D425" s="12">
        <v>30</v>
      </c>
      <c r="E425" s="14">
        <f>Table32356789101112132343210111213610[[#This Row],[men]]/Table32356789101112132343210111213610[[#This Row],[total]]</f>
        <v>0.68181818181818177</v>
      </c>
      <c r="F425" s="12">
        <v>14</v>
      </c>
      <c r="G425" s="14">
        <f>Table32356789101112132343210111213610[[#This Row],[women]]/Table32356789101112132343210111213610[[#This Row],[total]]</f>
        <v>0.31818181818181818</v>
      </c>
      <c r="H425" s="12">
        <v>0</v>
      </c>
      <c r="I425" s="14">
        <f>Table32356789101112132343210111213610[[#This Row],[alaskan_or_native]]/Table32356789101112132343210111213610[[#This Row],[total]]</f>
        <v>0</v>
      </c>
      <c r="J425" s="12">
        <v>1</v>
      </c>
      <c r="K425" s="14">
        <f>Table32356789101112132343210111213610[[#This Row],[asian_american]]/Table32356789101112132343210111213610[[#This Row],[total]]</f>
        <v>2.2727272727272728E-2</v>
      </c>
      <c r="L425" s="12">
        <v>18</v>
      </c>
      <c r="M425" s="14">
        <f>Table32356789101112132343210111213610[[#This Row],[african_amercian]]/Table32356789101112132343210111213610[[#This Row],[total]]</f>
        <v>0.40909090909090912</v>
      </c>
      <c r="N425" s="12">
        <v>3</v>
      </c>
      <c r="O425" s="14">
        <f>Table32356789101112132343210111213610[[#This Row],[hispanic_american]]/Table32356789101112132343210111213610[[#This Row],[total]]</f>
        <v>6.8181818181818177E-2</v>
      </c>
      <c r="P425" s="12">
        <v>0</v>
      </c>
      <c r="Q425" s="14">
        <f>Table32356789101112132343210111213610[[#This Row],[hawaiian_or_islander]]/Table32356789101112132343210111213610[[#This Row],[total]]</f>
        <v>0</v>
      </c>
      <c r="R425" s="12">
        <v>21</v>
      </c>
      <c r="S425" s="14">
        <f>Table32356789101112132343210111213610[[#This Row],[white]]/Table32356789101112132343210111213610[[#This Row],[total]]</f>
        <v>0.47727272727272729</v>
      </c>
      <c r="T425" s="12">
        <v>0</v>
      </c>
      <c r="U425" s="14">
        <f>Table32356789101112132343210111213610[[#This Row],[muti_racial]]/Table32356789101112132343210111213610[[#This Row],[total]]</f>
        <v>0</v>
      </c>
      <c r="V425" s="12">
        <v>1</v>
      </c>
      <c r="W425" s="14">
        <f>Table32356789101112132343210111213610[[#This Row],[international]]/Table32356789101112132343210111213610[[#This Row],[total]]</f>
        <v>2.2727272727272728E-2</v>
      </c>
      <c r="X4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4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0.47727272727272729</v>
      </c>
    </row>
    <row r="426" spans="1:25" ht="20" customHeight="1">
      <c r="A426" s="1">
        <v>206084</v>
      </c>
      <c r="B426" s="1" t="s">
        <v>222</v>
      </c>
      <c r="C426" s="1">
        <v>43</v>
      </c>
      <c r="D426" s="1">
        <v>30</v>
      </c>
      <c r="E426" s="8">
        <f>Table32356789101112132343210111213610[[#This Row],[men]]/Table32356789101112132343210111213610[[#This Row],[total]]</f>
        <v>0.69767441860465118</v>
      </c>
      <c r="F426" s="1">
        <v>13</v>
      </c>
      <c r="G426" s="8">
        <f>Table32356789101112132343210111213610[[#This Row],[women]]/Table32356789101112132343210111213610[[#This Row],[total]]</f>
        <v>0.30232558139534882</v>
      </c>
      <c r="H426" s="1">
        <v>0</v>
      </c>
      <c r="I426" s="8">
        <f>Table32356789101112132343210111213610[[#This Row],[alaskan_or_native]]/Table32356789101112132343210111213610[[#This Row],[total]]</f>
        <v>0</v>
      </c>
      <c r="J426" s="1">
        <v>3</v>
      </c>
      <c r="K426" s="8">
        <f>Table32356789101112132343210111213610[[#This Row],[asian_american]]/Table32356789101112132343210111213610[[#This Row],[total]]</f>
        <v>6.9767441860465115E-2</v>
      </c>
      <c r="L426" s="1">
        <v>5</v>
      </c>
      <c r="M426" s="8">
        <f>Table32356789101112132343210111213610[[#This Row],[african_amercian]]/Table32356789101112132343210111213610[[#This Row],[total]]</f>
        <v>0.11627906976744186</v>
      </c>
      <c r="N426" s="1">
        <v>1</v>
      </c>
      <c r="O426" s="8">
        <f>Table32356789101112132343210111213610[[#This Row],[hispanic_american]]/Table32356789101112132343210111213610[[#This Row],[total]]</f>
        <v>2.3255813953488372E-2</v>
      </c>
      <c r="P426" s="1">
        <v>0</v>
      </c>
      <c r="Q426" s="8">
        <f>Table32356789101112132343210111213610[[#This Row],[hawaiian_or_islander]]/Table32356789101112132343210111213610[[#This Row],[total]]</f>
        <v>0</v>
      </c>
      <c r="R426" s="1">
        <v>27</v>
      </c>
      <c r="S426" s="8">
        <f>Table32356789101112132343210111213610[[#This Row],[white]]/Table32356789101112132343210111213610[[#This Row],[total]]</f>
        <v>0.62790697674418605</v>
      </c>
      <c r="T426" s="1">
        <v>0</v>
      </c>
      <c r="U426" s="8">
        <f>Table32356789101112132343210111213610[[#This Row],[muti_racial]]/Table32356789101112132343210111213610[[#This Row],[total]]</f>
        <v>0</v>
      </c>
      <c r="V426" s="1">
        <v>4</v>
      </c>
      <c r="W426" s="8">
        <f>Table32356789101112132343210111213610[[#This Row],[international]]/Table32356789101112132343210111213610[[#This Row],[total]]</f>
        <v>9.3023255813953487E-2</v>
      </c>
      <c r="X4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0.20930232558139536</v>
      </c>
      <c r="Y4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0.13953488372093023</v>
      </c>
    </row>
    <row r="427" spans="1:25" ht="20" customHeight="1">
      <c r="A427" s="12">
        <v>207263</v>
      </c>
      <c r="B427" s="12" t="s">
        <v>524</v>
      </c>
      <c r="C427" s="12">
        <v>43</v>
      </c>
      <c r="D427" s="12">
        <v>40</v>
      </c>
      <c r="E427" s="14">
        <f>Table32356789101112132343210111213610[[#This Row],[men]]/Table32356789101112132343210111213610[[#This Row],[total]]</f>
        <v>0.93023255813953487</v>
      </c>
      <c r="F427" s="12">
        <v>3</v>
      </c>
      <c r="G427" s="14">
        <f>Table32356789101112132343210111213610[[#This Row],[women]]/Table32356789101112132343210111213610[[#This Row],[total]]</f>
        <v>6.9767441860465115E-2</v>
      </c>
      <c r="H427" s="12">
        <v>5</v>
      </c>
      <c r="I427" s="14">
        <f>Table32356789101112132343210111213610[[#This Row],[alaskan_or_native]]/Table32356789101112132343210111213610[[#This Row],[total]]</f>
        <v>0.11627906976744186</v>
      </c>
      <c r="J427" s="12">
        <v>5</v>
      </c>
      <c r="K427" s="14">
        <f>Table32356789101112132343210111213610[[#This Row],[asian_american]]/Table32356789101112132343210111213610[[#This Row],[total]]</f>
        <v>0.11627906976744186</v>
      </c>
      <c r="L427" s="12">
        <v>1</v>
      </c>
      <c r="M427" s="14">
        <f>Table32356789101112132343210111213610[[#This Row],[african_amercian]]/Table32356789101112132343210111213610[[#This Row],[total]]</f>
        <v>2.3255813953488372E-2</v>
      </c>
      <c r="N427" s="12">
        <v>1</v>
      </c>
      <c r="O427" s="14">
        <f>Table32356789101112132343210111213610[[#This Row],[hispanic_american]]/Table32356789101112132343210111213610[[#This Row],[total]]</f>
        <v>2.3255813953488372E-2</v>
      </c>
      <c r="P427" s="12">
        <v>0</v>
      </c>
      <c r="Q427" s="14">
        <f>Table32356789101112132343210111213610[[#This Row],[hawaiian_or_islander]]/Table32356789101112132343210111213610[[#This Row],[total]]</f>
        <v>0</v>
      </c>
      <c r="R427" s="12">
        <v>21</v>
      </c>
      <c r="S427" s="14">
        <f>Table32356789101112132343210111213610[[#This Row],[white]]/Table32356789101112132343210111213610[[#This Row],[total]]</f>
        <v>0.48837209302325579</v>
      </c>
      <c r="T427" s="12">
        <v>7</v>
      </c>
      <c r="U427" s="14">
        <f>Table32356789101112132343210111213610[[#This Row],[muti_racial]]/Table32356789101112132343210111213610[[#This Row],[total]]</f>
        <v>0.16279069767441862</v>
      </c>
      <c r="V427" s="12">
        <v>2</v>
      </c>
      <c r="W427" s="14">
        <f>Table32356789101112132343210111213610[[#This Row],[international]]/Table32356789101112132343210111213610[[#This Row],[total]]</f>
        <v>4.6511627906976744E-2</v>
      </c>
      <c r="X4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0.44186046511627908</v>
      </c>
      <c r="Y4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0.32558139534883723</v>
      </c>
    </row>
    <row r="428" spans="1:25" ht="20" customHeight="1">
      <c r="A428" s="1">
        <v>213358</v>
      </c>
      <c r="B428" s="1" t="s">
        <v>586</v>
      </c>
      <c r="C428" s="1">
        <v>43</v>
      </c>
      <c r="D428" s="1">
        <v>38</v>
      </c>
      <c r="E428" s="8">
        <f>Table32356789101112132343210111213610[[#This Row],[men]]/Table32356789101112132343210111213610[[#This Row],[total]]</f>
        <v>0.88372093023255816</v>
      </c>
      <c r="F428" s="1">
        <v>5</v>
      </c>
      <c r="G428" s="8">
        <f>Table32356789101112132343210111213610[[#This Row],[women]]/Table32356789101112132343210111213610[[#This Row],[total]]</f>
        <v>0.11627906976744186</v>
      </c>
      <c r="H428" s="1">
        <v>1</v>
      </c>
      <c r="I428" s="8">
        <f>Table32356789101112132343210111213610[[#This Row],[alaskan_or_native]]/Table32356789101112132343210111213610[[#This Row],[total]]</f>
        <v>2.3255813953488372E-2</v>
      </c>
      <c r="J428" s="1">
        <v>1</v>
      </c>
      <c r="K428" s="8">
        <f>Table32356789101112132343210111213610[[#This Row],[asian_american]]/Table32356789101112132343210111213610[[#This Row],[total]]</f>
        <v>2.3255813953488372E-2</v>
      </c>
      <c r="L428" s="1">
        <v>5</v>
      </c>
      <c r="M428" s="8">
        <f>Table32356789101112132343210111213610[[#This Row],[african_amercian]]/Table32356789101112132343210111213610[[#This Row],[total]]</f>
        <v>0.11627906976744186</v>
      </c>
      <c r="N428" s="1">
        <v>1</v>
      </c>
      <c r="O428" s="8">
        <f>Table32356789101112132343210111213610[[#This Row],[hispanic_american]]/Table32356789101112132343210111213610[[#This Row],[total]]</f>
        <v>2.3255813953488372E-2</v>
      </c>
      <c r="P428" s="1">
        <v>0</v>
      </c>
      <c r="Q428" s="8">
        <f>Table32356789101112132343210111213610[[#This Row],[hawaiian_or_islander]]/Table32356789101112132343210111213610[[#This Row],[total]]</f>
        <v>0</v>
      </c>
      <c r="R428" s="1">
        <v>23</v>
      </c>
      <c r="S428" s="8">
        <f>Table32356789101112132343210111213610[[#This Row],[white]]/Table32356789101112132343210111213610[[#This Row],[total]]</f>
        <v>0.53488372093023251</v>
      </c>
      <c r="T428" s="1">
        <v>0</v>
      </c>
      <c r="U428" s="8">
        <f>Table32356789101112132343210111213610[[#This Row],[muti_racial]]/Table32356789101112132343210111213610[[#This Row],[total]]</f>
        <v>0</v>
      </c>
      <c r="V428" s="1">
        <v>12</v>
      </c>
      <c r="W428" s="8">
        <f>Table32356789101112132343210111213610[[#This Row],[international]]/Table32356789101112132343210111213610[[#This Row],[total]]</f>
        <v>0.27906976744186046</v>
      </c>
      <c r="X4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0.18604651162790697</v>
      </c>
      <c r="Y4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0.16279069767441862</v>
      </c>
    </row>
    <row r="429" spans="1:25" ht="20" customHeight="1">
      <c r="A429" s="12">
        <v>215284</v>
      </c>
      <c r="B429" s="12" t="s">
        <v>547</v>
      </c>
      <c r="C429" s="12">
        <v>43</v>
      </c>
      <c r="D429" s="12">
        <v>41</v>
      </c>
      <c r="E429" s="14">
        <f>Table32356789101112132343210111213610[[#This Row],[men]]/Table32356789101112132343210111213610[[#This Row],[total]]</f>
        <v>0.95348837209302328</v>
      </c>
      <c r="F429" s="12">
        <v>2</v>
      </c>
      <c r="G429" s="14">
        <f>Table32356789101112132343210111213610[[#This Row],[women]]/Table32356789101112132343210111213610[[#This Row],[total]]</f>
        <v>4.6511627906976744E-2</v>
      </c>
      <c r="H429" s="12">
        <v>0</v>
      </c>
      <c r="I429" s="14">
        <f>Table32356789101112132343210111213610[[#This Row],[alaskan_or_native]]/Table32356789101112132343210111213610[[#This Row],[total]]</f>
        <v>0</v>
      </c>
      <c r="J429" s="12">
        <v>2</v>
      </c>
      <c r="K429" s="14">
        <f>Table32356789101112132343210111213610[[#This Row],[asian_american]]/Table32356789101112132343210111213610[[#This Row],[total]]</f>
        <v>4.6511627906976744E-2</v>
      </c>
      <c r="L429" s="12">
        <v>2</v>
      </c>
      <c r="M429" s="14">
        <f>Table32356789101112132343210111213610[[#This Row],[african_amercian]]/Table32356789101112132343210111213610[[#This Row],[total]]</f>
        <v>4.6511627906976744E-2</v>
      </c>
      <c r="N429" s="12">
        <v>0</v>
      </c>
      <c r="O429" s="14">
        <f>Table32356789101112132343210111213610[[#This Row],[hispanic_american]]/Table32356789101112132343210111213610[[#This Row],[total]]</f>
        <v>0</v>
      </c>
      <c r="P429" s="12">
        <v>0</v>
      </c>
      <c r="Q429" s="14">
        <f>Table32356789101112132343210111213610[[#This Row],[hawaiian_or_islander]]/Table32356789101112132343210111213610[[#This Row],[total]]</f>
        <v>0</v>
      </c>
      <c r="R429" s="12">
        <v>36</v>
      </c>
      <c r="S429" s="14">
        <f>Table32356789101112132343210111213610[[#This Row],[white]]/Table32356789101112132343210111213610[[#This Row],[total]]</f>
        <v>0.83720930232558144</v>
      </c>
      <c r="T429" s="12">
        <v>1</v>
      </c>
      <c r="U429" s="14">
        <f>Table32356789101112132343210111213610[[#This Row],[muti_racial]]/Table32356789101112132343210111213610[[#This Row],[total]]</f>
        <v>2.3255813953488372E-2</v>
      </c>
      <c r="V429" s="12">
        <v>1</v>
      </c>
      <c r="W429" s="14">
        <f>Table32356789101112132343210111213610[[#This Row],[international]]/Table32356789101112132343210111213610[[#This Row],[total]]</f>
        <v>2.3255813953488372E-2</v>
      </c>
      <c r="X4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0.11627906976744186</v>
      </c>
      <c r="Y4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6.9767441860465115E-2</v>
      </c>
    </row>
    <row r="430" spans="1:25" ht="20" customHeight="1">
      <c r="A430" s="1">
        <v>224147</v>
      </c>
      <c r="B430" s="1" t="s">
        <v>468</v>
      </c>
      <c r="C430" s="1">
        <v>43</v>
      </c>
      <c r="D430" s="1">
        <v>37</v>
      </c>
      <c r="E430" s="8">
        <f>Table32356789101112132343210111213610[[#This Row],[men]]/Table32356789101112132343210111213610[[#This Row],[total]]</f>
        <v>0.86046511627906974</v>
      </c>
      <c r="F430" s="1">
        <v>6</v>
      </c>
      <c r="G430" s="8">
        <f>Table32356789101112132343210111213610[[#This Row],[women]]/Table32356789101112132343210111213610[[#This Row],[total]]</f>
        <v>0.13953488372093023</v>
      </c>
      <c r="H430" s="1">
        <v>0</v>
      </c>
      <c r="I430" s="8">
        <f>Table32356789101112132343210111213610[[#This Row],[alaskan_or_native]]/Table32356789101112132343210111213610[[#This Row],[total]]</f>
        <v>0</v>
      </c>
      <c r="J430" s="1">
        <v>3</v>
      </c>
      <c r="K430" s="8">
        <f>Table32356789101112132343210111213610[[#This Row],[asian_american]]/Table32356789101112132343210111213610[[#This Row],[total]]</f>
        <v>6.9767441860465115E-2</v>
      </c>
      <c r="L430" s="1">
        <v>2</v>
      </c>
      <c r="M430" s="8">
        <f>Table32356789101112132343210111213610[[#This Row],[african_amercian]]/Table32356789101112132343210111213610[[#This Row],[total]]</f>
        <v>4.6511627906976744E-2</v>
      </c>
      <c r="N430" s="1">
        <v>12</v>
      </c>
      <c r="O430" s="8">
        <f>Table32356789101112132343210111213610[[#This Row],[hispanic_american]]/Table32356789101112132343210111213610[[#This Row],[total]]</f>
        <v>0.27906976744186046</v>
      </c>
      <c r="P430" s="1">
        <v>0</v>
      </c>
      <c r="Q430" s="8">
        <f>Table32356789101112132343210111213610[[#This Row],[hawaiian_or_islander]]/Table32356789101112132343210111213610[[#This Row],[total]]</f>
        <v>0</v>
      </c>
      <c r="R430" s="1">
        <v>22</v>
      </c>
      <c r="S430" s="8">
        <f>Table32356789101112132343210111213610[[#This Row],[white]]/Table32356789101112132343210111213610[[#This Row],[total]]</f>
        <v>0.51162790697674421</v>
      </c>
      <c r="T430" s="1">
        <v>0</v>
      </c>
      <c r="U430" s="8">
        <f>Table32356789101112132343210111213610[[#This Row],[muti_racial]]/Table32356789101112132343210111213610[[#This Row],[total]]</f>
        <v>0</v>
      </c>
      <c r="V430" s="1">
        <v>4</v>
      </c>
      <c r="W430" s="8">
        <f>Table32356789101112132343210111213610[[#This Row],[international]]/Table32356789101112132343210111213610[[#This Row],[total]]</f>
        <v>9.3023255813953487E-2</v>
      </c>
      <c r="X4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0.39534883720930231</v>
      </c>
      <c r="Y4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0.32558139534883723</v>
      </c>
    </row>
    <row r="431" spans="1:25" ht="20" customHeight="1">
      <c r="A431" s="12">
        <v>228875</v>
      </c>
      <c r="B431" s="12" t="s">
        <v>279</v>
      </c>
      <c r="C431" s="12">
        <v>43</v>
      </c>
      <c r="D431" s="12">
        <v>32</v>
      </c>
      <c r="E431" s="14">
        <f>Table32356789101112132343210111213610[[#This Row],[men]]/Table32356789101112132343210111213610[[#This Row],[total]]</f>
        <v>0.7441860465116279</v>
      </c>
      <c r="F431" s="12">
        <v>11</v>
      </c>
      <c r="G431" s="14">
        <f>Table32356789101112132343210111213610[[#This Row],[women]]/Table32356789101112132343210111213610[[#This Row],[total]]</f>
        <v>0.2558139534883721</v>
      </c>
      <c r="H431" s="12">
        <v>0</v>
      </c>
      <c r="I431" s="14">
        <f>Table32356789101112132343210111213610[[#This Row],[alaskan_or_native]]/Table32356789101112132343210111213610[[#This Row],[total]]</f>
        <v>0</v>
      </c>
      <c r="J431" s="12">
        <v>2</v>
      </c>
      <c r="K431" s="14">
        <f>Table32356789101112132343210111213610[[#This Row],[asian_american]]/Table32356789101112132343210111213610[[#This Row],[total]]</f>
        <v>4.6511627906976744E-2</v>
      </c>
      <c r="L431" s="12">
        <v>0</v>
      </c>
      <c r="M431" s="14">
        <f>Table32356789101112132343210111213610[[#This Row],[african_amercian]]/Table32356789101112132343210111213610[[#This Row],[total]]</f>
        <v>0</v>
      </c>
      <c r="N431" s="12">
        <v>6</v>
      </c>
      <c r="O431" s="14">
        <f>Table32356789101112132343210111213610[[#This Row],[hispanic_american]]/Table32356789101112132343210111213610[[#This Row],[total]]</f>
        <v>0.13953488372093023</v>
      </c>
      <c r="P431" s="12">
        <v>0</v>
      </c>
      <c r="Q431" s="14">
        <f>Table32356789101112132343210111213610[[#This Row],[hawaiian_or_islander]]/Table32356789101112132343210111213610[[#This Row],[total]]</f>
        <v>0</v>
      </c>
      <c r="R431" s="12">
        <v>24</v>
      </c>
      <c r="S431" s="14">
        <f>Table32356789101112132343210111213610[[#This Row],[white]]/Table32356789101112132343210111213610[[#This Row],[total]]</f>
        <v>0.55813953488372092</v>
      </c>
      <c r="T431" s="12">
        <v>0</v>
      </c>
      <c r="U431" s="14">
        <f>Table32356789101112132343210111213610[[#This Row],[muti_racial]]/Table32356789101112132343210111213610[[#This Row],[total]]</f>
        <v>0</v>
      </c>
      <c r="V431" s="12">
        <v>9</v>
      </c>
      <c r="W431" s="14">
        <f>Table32356789101112132343210111213610[[#This Row],[international]]/Table32356789101112132343210111213610[[#This Row],[total]]</f>
        <v>0.20930232558139536</v>
      </c>
      <c r="X4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0.18604651162790697</v>
      </c>
      <c r="Y4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0.13953488372093023</v>
      </c>
    </row>
    <row r="432" spans="1:25" ht="20" customHeight="1">
      <c r="A432" s="1">
        <v>230995</v>
      </c>
      <c r="B432" s="1" t="s">
        <v>390</v>
      </c>
      <c r="C432" s="1">
        <v>43</v>
      </c>
      <c r="D432" s="1">
        <v>37</v>
      </c>
      <c r="E432" s="8">
        <f>Table32356789101112132343210111213610[[#This Row],[men]]/Table32356789101112132343210111213610[[#This Row],[total]]</f>
        <v>0.86046511627906974</v>
      </c>
      <c r="F432" s="1">
        <v>6</v>
      </c>
      <c r="G432" s="8">
        <f>Table32356789101112132343210111213610[[#This Row],[women]]/Table32356789101112132343210111213610[[#This Row],[total]]</f>
        <v>0.13953488372093023</v>
      </c>
      <c r="H432" s="1">
        <v>0</v>
      </c>
      <c r="I432" s="8">
        <f>Table32356789101112132343210111213610[[#This Row],[alaskan_or_native]]/Table32356789101112132343210111213610[[#This Row],[total]]</f>
        <v>0</v>
      </c>
      <c r="J432" s="1">
        <v>2</v>
      </c>
      <c r="K432" s="8">
        <f>Table32356789101112132343210111213610[[#This Row],[asian_american]]/Table32356789101112132343210111213610[[#This Row],[total]]</f>
        <v>4.6511627906976744E-2</v>
      </c>
      <c r="L432" s="1">
        <v>2</v>
      </c>
      <c r="M432" s="8">
        <f>Table32356789101112132343210111213610[[#This Row],[african_amercian]]/Table32356789101112132343210111213610[[#This Row],[total]]</f>
        <v>4.6511627906976744E-2</v>
      </c>
      <c r="N432" s="1">
        <v>1</v>
      </c>
      <c r="O432" s="8">
        <f>Table32356789101112132343210111213610[[#This Row],[hispanic_american]]/Table32356789101112132343210111213610[[#This Row],[total]]</f>
        <v>2.3255813953488372E-2</v>
      </c>
      <c r="P432" s="1">
        <v>0</v>
      </c>
      <c r="Q432" s="8">
        <f>Table32356789101112132343210111213610[[#This Row],[hawaiian_or_islander]]/Table32356789101112132343210111213610[[#This Row],[total]]</f>
        <v>0</v>
      </c>
      <c r="R432" s="1">
        <v>34</v>
      </c>
      <c r="S432" s="8">
        <f>Table32356789101112132343210111213610[[#This Row],[white]]/Table32356789101112132343210111213610[[#This Row],[total]]</f>
        <v>0.79069767441860461</v>
      </c>
      <c r="T432" s="1">
        <v>1</v>
      </c>
      <c r="U432" s="8">
        <f>Table32356789101112132343210111213610[[#This Row],[muti_racial]]/Table32356789101112132343210111213610[[#This Row],[total]]</f>
        <v>2.3255813953488372E-2</v>
      </c>
      <c r="V432" s="1">
        <v>2</v>
      </c>
      <c r="W432" s="8">
        <f>Table32356789101112132343210111213610[[#This Row],[international]]/Table32356789101112132343210111213610[[#This Row],[total]]</f>
        <v>4.6511627906976744E-2</v>
      </c>
      <c r="X4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0.13953488372093023</v>
      </c>
      <c r="Y4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9.3023255813953487E-2</v>
      </c>
    </row>
    <row r="433" spans="1:25" ht="20" customHeight="1">
      <c r="A433" s="12">
        <v>117946</v>
      </c>
      <c r="B433" s="12" t="s">
        <v>314</v>
      </c>
      <c r="C433" s="12">
        <v>42</v>
      </c>
      <c r="D433" s="12">
        <v>33</v>
      </c>
      <c r="E433" s="14">
        <f>Table32356789101112132343210111213610[[#This Row],[men]]/Table32356789101112132343210111213610[[#This Row],[total]]</f>
        <v>0.7857142857142857</v>
      </c>
      <c r="F433" s="12">
        <v>9</v>
      </c>
      <c r="G433" s="14">
        <f>Table32356789101112132343210111213610[[#This Row],[women]]/Table32356789101112132343210111213610[[#This Row],[total]]</f>
        <v>0.21428571428571427</v>
      </c>
      <c r="H433" s="12">
        <v>0</v>
      </c>
      <c r="I433" s="14">
        <f>Table32356789101112132343210111213610[[#This Row],[alaskan_or_native]]/Table32356789101112132343210111213610[[#This Row],[total]]</f>
        <v>0</v>
      </c>
      <c r="J433" s="12">
        <v>7</v>
      </c>
      <c r="K433" s="14">
        <f>Table32356789101112132343210111213610[[#This Row],[asian_american]]/Table32356789101112132343210111213610[[#This Row],[total]]</f>
        <v>0.16666666666666666</v>
      </c>
      <c r="L433" s="12">
        <v>1</v>
      </c>
      <c r="M433" s="14">
        <f>Table32356789101112132343210111213610[[#This Row],[african_amercian]]/Table32356789101112132343210111213610[[#This Row],[total]]</f>
        <v>2.3809523809523808E-2</v>
      </c>
      <c r="N433" s="12">
        <v>5</v>
      </c>
      <c r="O433" s="14">
        <f>Table32356789101112132343210111213610[[#This Row],[hispanic_american]]/Table32356789101112132343210111213610[[#This Row],[total]]</f>
        <v>0.11904761904761904</v>
      </c>
      <c r="P433" s="12">
        <v>0</v>
      </c>
      <c r="Q433" s="14">
        <f>Table32356789101112132343210111213610[[#This Row],[hawaiian_or_islander]]/Table32356789101112132343210111213610[[#This Row],[total]]</f>
        <v>0</v>
      </c>
      <c r="R433" s="12">
        <v>24</v>
      </c>
      <c r="S433" s="14">
        <f>Table32356789101112132343210111213610[[#This Row],[white]]/Table32356789101112132343210111213610[[#This Row],[total]]</f>
        <v>0.5714285714285714</v>
      </c>
      <c r="T433" s="12">
        <v>3</v>
      </c>
      <c r="U433" s="14">
        <f>Table32356789101112132343210111213610[[#This Row],[muti_racial]]/Table32356789101112132343210111213610[[#This Row],[total]]</f>
        <v>7.1428571428571425E-2</v>
      </c>
      <c r="V433" s="12">
        <v>2</v>
      </c>
      <c r="W433" s="14">
        <f>Table32356789101112132343210111213610[[#This Row],[international]]/Table32356789101112132343210111213610[[#This Row],[total]]</f>
        <v>4.7619047619047616E-2</v>
      </c>
      <c r="X4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0.38095238095238093</v>
      </c>
      <c r="Y4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</row>
    <row r="434" spans="1:25" ht="20" customHeight="1">
      <c r="A434" s="1">
        <v>176080</v>
      </c>
      <c r="B434" s="1" t="s">
        <v>22</v>
      </c>
      <c r="C434" s="1">
        <v>42</v>
      </c>
      <c r="D434" s="1">
        <v>39</v>
      </c>
      <c r="E434" s="8">
        <f>Table32356789101112132343210111213610[[#This Row],[men]]/Table32356789101112132343210111213610[[#This Row],[total]]</f>
        <v>0.9285714285714286</v>
      </c>
      <c r="F434" s="1">
        <v>3</v>
      </c>
      <c r="G434" s="8">
        <f>Table32356789101112132343210111213610[[#This Row],[women]]/Table32356789101112132343210111213610[[#This Row],[total]]</f>
        <v>7.1428571428571425E-2</v>
      </c>
      <c r="H434" s="1">
        <v>0</v>
      </c>
      <c r="I434" s="8">
        <f>Table32356789101112132343210111213610[[#This Row],[alaskan_or_native]]/Table32356789101112132343210111213610[[#This Row],[total]]</f>
        <v>0</v>
      </c>
      <c r="J434" s="1">
        <v>0</v>
      </c>
      <c r="K434" s="8">
        <f>Table32356789101112132343210111213610[[#This Row],[asian_american]]/Table32356789101112132343210111213610[[#This Row],[total]]</f>
        <v>0</v>
      </c>
      <c r="L434" s="1">
        <v>5</v>
      </c>
      <c r="M434" s="8">
        <f>Table32356789101112132343210111213610[[#This Row],[african_amercian]]/Table32356789101112132343210111213610[[#This Row],[total]]</f>
        <v>0.11904761904761904</v>
      </c>
      <c r="N434" s="1">
        <v>0</v>
      </c>
      <c r="O434" s="8">
        <f>Table32356789101112132343210111213610[[#This Row],[hispanic_american]]/Table32356789101112132343210111213610[[#This Row],[total]]</f>
        <v>0</v>
      </c>
      <c r="P434" s="1">
        <v>0</v>
      </c>
      <c r="Q434" s="8">
        <f>Table32356789101112132343210111213610[[#This Row],[hawaiian_or_islander]]/Table32356789101112132343210111213610[[#This Row],[total]]</f>
        <v>0</v>
      </c>
      <c r="R434" s="1">
        <v>34</v>
      </c>
      <c r="S434" s="8">
        <f>Table32356789101112132343210111213610[[#This Row],[white]]/Table32356789101112132343210111213610[[#This Row],[total]]</f>
        <v>0.80952380952380953</v>
      </c>
      <c r="T434" s="1">
        <v>1</v>
      </c>
      <c r="U434" s="8">
        <f>Table32356789101112132343210111213610[[#This Row],[muti_racial]]/Table32356789101112132343210111213610[[#This Row],[total]]</f>
        <v>2.3809523809523808E-2</v>
      </c>
      <c r="V434" s="1">
        <v>2</v>
      </c>
      <c r="W434" s="8">
        <f>Table32356789101112132343210111213610[[#This Row],[international]]/Table32356789101112132343210111213610[[#This Row],[total]]</f>
        <v>4.7619047619047616E-2</v>
      </c>
      <c r="X4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4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435" spans="1:25" ht="20" customHeight="1">
      <c r="A435" s="12">
        <v>185129</v>
      </c>
      <c r="B435" s="12" t="s">
        <v>977</v>
      </c>
      <c r="C435" s="12">
        <v>42</v>
      </c>
      <c r="D435" s="12">
        <v>33</v>
      </c>
      <c r="E435" s="14">
        <f>Table32356789101112132343210111213610[[#This Row],[men]]/Table32356789101112132343210111213610[[#This Row],[total]]</f>
        <v>0.7857142857142857</v>
      </c>
      <c r="F435" s="12">
        <v>9</v>
      </c>
      <c r="G435" s="14">
        <f>Table32356789101112132343210111213610[[#This Row],[women]]/Table32356789101112132343210111213610[[#This Row],[total]]</f>
        <v>0.21428571428571427</v>
      </c>
      <c r="H435" s="12">
        <v>1</v>
      </c>
      <c r="I435" s="14">
        <f>Table32356789101112132343210111213610[[#This Row],[alaskan_or_native]]/Table32356789101112132343210111213610[[#This Row],[total]]</f>
        <v>2.3809523809523808E-2</v>
      </c>
      <c r="J435" s="12">
        <v>14</v>
      </c>
      <c r="K435" s="14">
        <f>Table32356789101112132343210111213610[[#This Row],[asian_american]]/Table32356789101112132343210111213610[[#This Row],[total]]</f>
        <v>0.33333333333333331</v>
      </c>
      <c r="L435" s="12">
        <v>6</v>
      </c>
      <c r="M435" s="14">
        <f>Table32356789101112132343210111213610[[#This Row],[african_amercian]]/Table32356789101112132343210111213610[[#This Row],[total]]</f>
        <v>0.14285714285714285</v>
      </c>
      <c r="N435" s="12">
        <v>14</v>
      </c>
      <c r="O435" s="14">
        <f>Table32356789101112132343210111213610[[#This Row],[hispanic_american]]/Table32356789101112132343210111213610[[#This Row],[total]]</f>
        <v>0.33333333333333331</v>
      </c>
      <c r="P435" s="12">
        <v>0</v>
      </c>
      <c r="Q435" s="14">
        <f>Table32356789101112132343210111213610[[#This Row],[hawaiian_or_islander]]/Table32356789101112132343210111213610[[#This Row],[total]]</f>
        <v>0</v>
      </c>
      <c r="R435" s="12">
        <v>0</v>
      </c>
      <c r="S435" s="14">
        <f>Table32356789101112132343210111213610[[#This Row],[white]]/Table32356789101112132343210111213610[[#This Row],[total]]</f>
        <v>0</v>
      </c>
      <c r="T435" s="12">
        <v>2</v>
      </c>
      <c r="U435" s="14">
        <f>Table32356789101112132343210111213610[[#This Row],[muti_racial]]/Table32356789101112132343210111213610[[#This Row],[total]]</f>
        <v>4.7619047619047616E-2</v>
      </c>
      <c r="V435" s="12">
        <v>3</v>
      </c>
      <c r="W435" s="14">
        <f>Table32356789101112132343210111213610[[#This Row],[international]]/Table32356789101112132343210111213610[[#This Row],[total]]</f>
        <v>7.1428571428571425E-2</v>
      </c>
      <c r="X4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0.88095238095238093</v>
      </c>
      <c r="Y4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0.54761904761904767</v>
      </c>
    </row>
    <row r="436" spans="1:25" ht="20" customHeight="1">
      <c r="A436" s="1">
        <v>218238</v>
      </c>
      <c r="B436" s="1" t="s">
        <v>1094</v>
      </c>
      <c r="C436" s="1">
        <v>42</v>
      </c>
      <c r="D436" s="1">
        <v>29</v>
      </c>
      <c r="E436" s="8">
        <f>Table32356789101112132343210111213610[[#This Row],[men]]/Table32356789101112132343210111213610[[#This Row],[total]]</f>
        <v>0.69047619047619047</v>
      </c>
      <c r="F436" s="1">
        <v>13</v>
      </c>
      <c r="G436" s="8">
        <f>Table32356789101112132343210111213610[[#This Row],[women]]/Table32356789101112132343210111213610[[#This Row],[total]]</f>
        <v>0.30952380952380953</v>
      </c>
      <c r="H436" s="1">
        <v>0</v>
      </c>
      <c r="I436" s="8">
        <f>Table32356789101112132343210111213610[[#This Row],[alaskan_or_native]]/Table32356789101112132343210111213610[[#This Row],[total]]</f>
        <v>0</v>
      </c>
      <c r="J436" s="1">
        <v>1</v>
      </c>
      <c r="K436" s="8">
        <f>Table32356789101112132343210111213610[[#This Row],[asian_american]]/Table32356789101112132343210111213610[[#This Row],[total]]</f>
        <v>2.3809523809523808E-2</v>
      </c>
      <c r="L436" s="1">
        <v>7</v>
      </c>
      <c r="M436" s="8">
        <f>Table32356789101112132343210111213610[[#This Row],[african_amercian]]/Table32356789101112132343210111213610[[#This Row],[total]]</f>
        <v>0.16666666666666666</v>
      </c>
      <c r="N436" s="1">
        <v>1</v>
      </c>
      <c r="O436" s="8">
        <f>Table32356789101112132343210111213610[[#This Row],[hispanic_american]]/Table32356789101112132343210111213610[[#This Row],[total]]</f>
        <v>2.3809523809523808E-2</v>
      </c>
      <c r="P436" s="1">
        <v>0</v>
      </c>
      <c r="Q436" s="8">
        <f>Table32356789101112132343210111213610[[#This Row],[hawaiian_or_islander]]/Table32356789101112132343210111213610[[#This Row],[total]]</f>
        <v>0</v>
      </c>
      <c r="R436" s="1">
        <v>33</v>
      </c>
      <c r="S436" s="8">
        <f>Table32356789101112132343210111213610[[#This Row],[white]]/Table32356789101112132343210111213610[[#This Row],[total]]</f>
        <v>0.7857142857142857</v>
      </c>
      <c r="T436" s="1">
        <v>0</v>
      </c>
      <c r="U436" s="8">
        <f>Table32356789101112132343210111213610[[#This Row],[muti_racial]]/Table32356789101112132343210111213610[[#This Row],[total]]</f>
        <v>0</v>
      </c>
      <c r="V436" s="1">
        <v>0</v>
      </c>
      <c r="W436" s="8">
        <f>Table32356789101112132343210111213610[[#This Row],[international]]/Table32356789101112132343210111213610[[#This Row],[total]]</f>
        <v>0</v>
      </c>
      <c r="X4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  <c r="Y4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0.19047619047619047</v>
      </c>
    </row>
    <row r="437" spans="1:25" ht="20" customHeight="1">
      <c r="A437" s="12">
        <v>240365</v>
      </c>
      <c r="B437" s="12" t="s">
        <v>1152</v>
      </c>
      <c r="C437" s="12">
        <v>42</v>
      </c>
      <c r="D437" s="12">
        <v>31</v>
      </c>
      <c r="E437" s="14">
        <f>Table32356789101112132343210111213610[[#This Row],[men]]/Table32356789101112132343210111213610[[#This Row],[total]]</f>
        <v>0.73809523809523814</v>
      </c>
      <c r="F437" s="12">
        <v>11</v>
      </c>
      <c r="G437" s="14">
        <f>Table32356789101112132343210111213610[[#This Row],[women]]/Table32356789101112132343210111213610[[#This Row],[total]]</f>
        <v>0.26190476190476192</v>
      </c>
      <c r="H437" s="12">
        <v>0</v>
      </c>
      <c r="I437" s="14">
        <f>Table32356789101112132343210111213610[[#This Row],[alaskan_or_native]]/Table32356789101112132343210111213610[[#This Row],[total]]</f>
        <v>0</v>
      </c>
      <c r="J437" s="12">
        <v>4</v>
      </c>
      <c r="K437" s="14">
        <f>Table32356789101112132343210111213610[[#This Row],[asian_american]]/Table32356789101112132343210111213610[[#This Row],[total]]</f>
        <v>9.5238095238095233E-2</v>
      </c>
      <c r="L437" s="12">
        <v>1</v>
      </c>
      <c r="M437" s="14">
        <f>Table32356789101112132343210111213610[[#This Row],[african_amercian]]/Table32356789101112132343210111213610[[#This Row],[total]]</f>
        <v>2.3809523809523808E-2</v>
      </c>
      <c r="N437" s="12">
        <v>5</v>
      </c>
      <c r="O437" s="14">
        <f>Table32356789101112132343210111213610[[#This Row],[hispanic_american]]/Table32356789101112132343210111213610[[#This Row],[total]]</f>
        <v>0.11904761904761904</v>
      </c>
      <c r="P437" s="12">
        <v>0</v>
      </c>
      <c r="Q437" s="14">
        <f>Table32356789101112132343210111213610[[#This Row],[hawaiian_or_islander]]/Table32356789101112132343210111213610[[#This Row],[total]]</f>
        <v>0</v>
      </c>
      <c r="R437" s="12">
        <v>32</v>
      </c>
      <c r="S437" s="14">
        <f>Table32356789101112132343210111213610[[#This Row],[white]]/Table32356789101112132343210111213610[[#This Row],[total]]</f>
        <v>0.76190476190476186</v>
      </c>
      <c r="T437" s="12">
        <v>0</v>
      </c>
      <c r="U437" s="14">
        <f>Table32356789101112132343210111213610[[#This Row],[muti_racial]]/Table32356789101112132343210111213610[[#This Row],[total]]</f>
        <v>0</v>
      </c>
      <c r="V437" s="12">
        <v>0</v>
      </c>
      <c r="W437" s="14">
        <f>Table32356789101112132343210111213610[[#This Row],[international]]/Table32356789101112132343210111213610[[#This Row],[total]]</f>
        <v>0</v>
      </c>
      <c r="X4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0.23809523809523808</v>
      </c>
      <c r="Y4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438" spans="1:25" ht="20" customHeight="1">
      <c r="A438" s="1">
        <v>139658</v>
      </c>
      <c r="B438" s="1" t="s">
        <v>526</v>
      </c>
      <c r="C438" s="1">
        <v>41</v>
      </c>
      <c r="D438" s="1">
        <v>28</v>
      </c>
      <c r="E438" s="8">
        <f>Table32356789101112132343210111213610[[#This Row],[men]]/Table32356789101112132343210111213610[[#This Row],[total]]</f>
        <v>0.68292682926829273</v>
      </c>
      <c r="F438" s="1">
        <v>13</v>
      </c>
      <c r="G438" s="8">
        <f>Table32356789101112132343210111213610[[#This Row],[women]]/Table32356789101112132343210111213610[[#This Row],[total]]</f>
        <v>0.31707317073170732</v>
      </c>
      <c r="H438" s="1">
        <v>0</v>
      </c>
      <c r="I438" s="8">
        <f>Table32356789101112132343210111213610[[#This Row],[alaskan_or_native]]/Table32356789101112132343210111213610[[#This Row],[total]]</f>
        <v>0</v>
      </c>
      <c r="J438" s="1">
        <v>10</v>
      </c>
      <c r="K438" s="8">
        <f>Table32356789101112132343210111213610[[#This Row],[asian_american]]/Table32356789101112132343210111213610[[#This Row],[total]]</f>
        <v>0.24390243902439024</v>
      </c>
      <c r="L438" s="1">
        <v>4</v>
      </c>
      <c r="M438" s="8">
        <f>Table32356789101112132343210111213610[[#This Row],[african_amercian]]/Table32356789101112132343210111213610[[#This Row],[total]]</f>
        <v>9.7560975609756101E-2</v>
      </c>
      <c r="N438" s="1">
        <v>2</v>
      </c>
      <c r="O438" s="8">
        <f>Table32356789101112132343210111213610[[#This Row],[hispanic_american]]/Table32356789101112132343210111213610[[#This Row],[total]]</f>
        <v>4.878048780487805E-2</v>
      </c>
      <c r="P438" s="1">
        <v>0</v>
      </c>
      <c r="Q438" s="8">
        <f>Table32356789101112132343210111213610[[#This Row],[hawaiian_or_islander]]/Table32356789101112132343210111213610[[#This Row],[total]]</f>
        <v>0</v>
      </c>
      <c r="R438" s="1">
        <v>10</v>
      </c>
      <c r="S438" s="8">
        <f>Table32356789101112132343210111213610[[#This Row],[white]]/Table32356789101112132343210111213610[[#This Row],[total]]</f>
        <v>0.24390243902439024</v>
      </c>
      <c r="T438" s="1">
        <v>1</v>
      </c>
      <c r="U438" s="8">
        <f>Table32356789101112132343210111213610[[#This Row],[muti_racial]]/Table32356789101112132343210111213610[[#This Row],[total]]</f>
        <v>2.4390243902439025E-2</v>
      </c>
      <c r="V438" s="1">
        <v>13</v>
      </c>
      <c r="W438" s="8">
        <f>Table32356789101112132343210111213610[[#This Row],[international]]/Table32356789101112132343210111213610[[#This Row],[total]]</f>
        <v>0.31707317073170732</v>
      </c>
      <c r="X4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0.41463414634146339</v>
      </c>
      <c r="Y4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0.17073170731707318</v>
      </c>
    </row>
    <row r="439" spans="1:25" ht="20" customHeight="1">
      <c r="A439" s="12">
        <v>160038</v>
      </c>
      <c r="B439" s="12" t="s">
        <v>1321</v>
      </c>
      <c r="C439" s="12">
        <v>41</v>
      </c>
      <c r="D439" s="12">
        <v>23</v>
      </c>
      <c r="E439" s="14">
        <f>Table32356789101112132343210111213610[[#This Row],[men]]/Table32356789101112132343210111213610[[#This Row],[total]]</f>
        <v>0.56097560975609762</v>
      </c>
      <c r="F439" s="12">
        <v>18</v>
      </c>
      <c r="G439" s="14">
        <f>Table32356789101112132343210111213610[[#This Row],[women]]/Table32356789101112132343210111213610[[#This Row],[total]]</f>
        <v>0.43902439024390244</v>
      </c>
      <c r="H439" s="12">
        <v>1</v>
      </c>
      <c r="I439" s="14">
        <f>Table32356789101112132343210111213610[[#This Row],[alaskan_or_native]]/Table32356789101112132343210111213610[[#This Row],[total]]</f>
        <v>2.4390243902439025E-2</v>
      </c>
      <c r="J439" s="12">
        <v>1</v>
      </c>
      <c r="K439" s="14">
        <f>Table32356789101112132343210111213610[[#This Row],[asian_american]]/Table32356789101112132343210111213610[[#This Row],[total]]</f>
        <v>2.4390243902439025E-2</v>
      </c>
      <c r="L439" s="12">
        <v>12</v>
      </c>
      <c r="M439" s="14">
        <f>Table32356789101112132343210111213610[[#This Row],[african_amercian]]/Table32356789101112132343210111213610[[#This Row],[total]]</f>
        <v>0.29268292682926828</v>
      </c>
      <c r="N439" s="12">
        <v>3</v>
      </c>
      <c r="O439" s="14">
        <f>Table32356789101112132343210111213610[[#This Row],[hispanic_american]]/Table32356789101112132343210111213610[[#This Row],[total]]</f>
        <v>7.3170731707317069E-2</v>
      </c>
      <c r="P439" s="12">
        <v>0</v>
      </c>
      <c r="Q439" s="14">
        <f>Table32356789101112132343210111213610[[#This Row],[hawaiian_or_islander]]/Table32356789101112132343210111213610[[#This Row],[total]]</f>
        <v>0</v>
      </c>
      <c r="R439" s="12">
        <v>22</v>
      </c>
      <c r="S439" s="14">
        <f>Table32356789101112132343210111213610[[#This Row],[white]]/Table32356789101112132343210111213610[[#This Row],[total]]</f>
        <v>0.53658536585365857</v>
      </c>
      <c r="T439" s="12">
        <v>0</v>
      </c>
      <c r="U439" s="14">
        <f>Table32356789101112132343210111213610[[#This Row],[muti_racial]]/Table32356789101112132343210111213610[[#This Row],[total]]</f>
        <v>0</v>
      </c>
      <c r="V439" s="12">
        <v>2</v>
      </c>
      <c r="W439" s="14">
        <f>Table32356789101112132343210111213610[[#This Row],[international]]/Table32356789101112132343210111213610[[#This Row],[total]]</f>
        <v>4.878048780487805E-2</v>
      </c>
      <c r="X4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0.41463414634146339</v>
      </c>
      <c r="Y4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0.3902439024390244</v>
      </c>
    </row>
    <row r="440" spans="1:25" ht="20" customHeight="1">
      <c r="A440" s="1">
        <v>174358</v>
      </c>
      <c r="B440" s="1" t="s">
        <v>566</v>
      </c>
      <c r="C440" s="1">
        <v>41</v>
      </c>
      <c r="D440" s="1">
        <v>32</v>
      </c>
      <c r="E440" s="8">
        <f>Table32356789101112132343210111213610[[#This Row],[men]]/Table32356789101112132343210111213610[[#This Row],[total]]</f>
        <v>0.78048780487804881</v>
      </c>
      <c r="F440" s="1">
        <v>9</v>
      </c>
      <c r="G440" s="8">
        <f>Table32356789101112132343210111213610[[#This Row],[women]]/Table32356789101112132343210111213610[[#This Row],[total]]</f>
        <v>0.21951219512195122</v>
      </c>
      <c r="H440" s="1">
        <v>0</v>
      </c>
      <c r="I440" s="8">
        <f>Table32356789101112132343210111213610[[#This Row],[alaskan_or_native]]/Table32356789101112132343210111213610[[#This Row],[total]]</f>
        <v>0</v>
      </c>
      <c r="J440" s="1">
        <v>2</v>
      </c>
      <c r="K440" s="8">
        <f>Table32356789101112132343210111213610[[#This Row],[asian_american]]/Table32356789101112132343210111213610[[#This Row],[total]]</f>
        <v>4.878048780487805E-2</v>
      </c>
      <c r="L440" s="1">
        <v>1</v>
      </c>
      <c r="M440" s="8">
        <f>Table32356789101112132343210111213610[[#This Row],[african_amercian]]/Table32356789101112132343210111213610[[#This Row],[total]]</f>
        <v>2.4390243902439025E-2</v>
      </c>
      <c r="N440" s="1">
        <v>0</v>
      </c>
      <c r="O440" s="8">
        <f>Table32356789101112132343210111213610[[#This Row],[hispanic_american]]/Table32356789101112132343210111213610[[#This Row],[total]]</f>
        <v>0</v>
      </c>
      <c r="P440" s="1">
        <v>0</v>
      </c>
      <c r="Q440" s="8">
        <f>Table32356789101112132343210111213610[[#This Row],[hawaiian_or_islander]]/Table32356789101112132343210111213610[[#This Row],[total]]</f>
        <v>0</v>
      </c>
      <c r="R440" s="1">
        <v>18</v>
      </c>
      <c r="S440" s="8">
        <f>Table32356789101112132343210111213610[[#This Row],[white]]/Table32356789101112132343210111213610[[#This Row],[total]]</f>
        <v>0.43902439024390244</v>
      </c>
      <c r="T440" s="1">
        <v>0</v>
      </c>
      <c r="U440" s="8">
        <f>Table32356789101112132343210111213610[[#This Row],[muti_racial]]/Table32356789101112132343210111213610[[#This Row],[total]]</f>
        <v>0</v>
      </c>
      <c r="V440" s="1">
        <v>19</v>
      </c>
      <c r="W440" s="8">
        <f>Table32356789101112132343210111213610[[#This Row],[international]]/Table32356789101112132343210111213610[[#This Row],[total]]</f>
        <v>0.46341463414634149</v>
      </c>
      <c r="X4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7.3170731707317069E-2</v>
      </c>
      <c r="Y4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2.4390243902439025E-2</v>
      </c>
    </row>
    <row r="441" spans="1:25" ht="20" customHeight="1">
      <c r="A441" s="12">
        <v>196176</v>
      </c>
      <c r="B441" s="12" t="s">
        <v>420</v>
      </c>
      <c r="C441" s="12">
        <v>41</v>
      </c>
      <c r="D441" s="12">
        <v>35</v>
      </c>
      <c r="E441" s="14">
        <f>Table32356789101112132343210111213610[[#This Row],[men]]/Table32356789101112132343210111213610[[#This Row],[total]]</f>
        <v>0.85365853658536583</v>
      </c>
      <c r="F441" s="12">
        <v>6</v>
      </c>
      <c r="G441" s="14">
        <f>Table32356789101112132343210111213610[[#This Row],[women]]/Table32356789101112132343210111213610[[#This Row],[total]]</f>
        <v>0.14634146341463414</v>
      </c>
      <c r="H441" s="12">
        <v>0</v>
      </c>
      <c r="I441" s="14">
        <f>Table32356789101112132343210111213610[[#This Row],[alaskan_or_native]]/Table32356789101112132343210111213610[[#This Row],[total]]</f>
        <v>0</v>
      </c>
      <c r="J441" s="12">
        <v>0</v>
      </c>
      <c r="K441" s="14">
        <f>Table32356789101112132343210111213610[[#This Row],[asian_american]]/Table32356789101112132343210111213610[[#This Row],[total]]</f>
        <v>0</v>
      </c>
      <c r="L441" s="12">
        <v>3</v>
      </c>
      <c r="M441" s="14">
        <f>Table32356789101112132343210111213610[[#This Row],[african_amercian]]/Table32356789101112132343210111213610[[#This Row],[total]]</f>
        <v>7.3170731707317069E-2</v>
      </c>
      <c r="N441" s="12">
        <v>10</v>
      </c>
      <c r="O441" s="14">
        <f>Table32356789101112132343210111213610[[#This Row],[hispanic_american]]/Table32356789101112132343210111213610[[#This Row],[total]]</f>
        <v>0.24390243902439024</v>
      </c>
      <c r="P441" s="12">
        <v>0</v>
      </c>
      <c r="Q441" s="14">
        <f>Table32356789101112132343210111213610[[#This Row],[hawaiian_or_islander]]/Table32356789101112132343210111213610[[#This Row],[total]]</f>
        <v>0</v>
      </c>
      <c r="R441" s="12">
        <v>21</v>
      </c>
      <c r="S441" s="14">
        <f>Table32356789101112132343210111213610[[#This Row],[white]]/Table32356789101112132343210111213610[[#This Row],[total]]</f>
        <v>0.51219512195121952</v>
      </c>
      <c r="T441" s="12">
        <v>2</v>
      </c>
      <c r="U441" s="14">
        <f>Table32356789101112132343210111213610[[#This Row],[muti_racial]]/Table32356789101112132343210111213610[[#This Row],[total]]</f>
        <v>4.878048780487805E-2</v>
      </c>
      <c r="V441" s="12">
        <v>4</v>
      </c>
      <c r="W441" s="14">
        <f>Table32356789101112132343210111213610[[#This Row],[international]]/Table32356789101112132343210111213610[[#This Row],[total]]</f>
        <v>9.7560975609756101E-2</v>
      </c>
      <c r="X4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0.36585365853658536</v>
      </c>
      <c r="Y4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0.36585365853658536</v>
      </c>
    </row>
    <row r="442" spans="1:25" ht="20" customHeight="1">
      <c r="A442" s="1">
        <v>197036</v>
      </c>
      <c r="B442" s="1" t="s">
        <v>372</v>
      </c>
      <c r="C442" s="1">
        <v>41</v>
      </c>
      <c r="D442" s="1">
        <v>38</v>
      </c>
      <c r="E442" s="8">
        <f>Table32356789101112132343210111213610[[#This Row],[men]]/Table32356789101112132343210111213610[[#This Row],[total]]</f>
        <v>0.92682926829268297</v>
      </c>
      <c r="F442" s="1">
        <v>3</v>
      </c>
      <c r="G442" s="8">
        <f>Table32356789101112132343210111213610[[#This Row],[women]]/Table32356789101112132343210111213610[[#This Row],[total]]</f>
        <v>7.3170731707317069E-2</v>
      </c>
      <c r="H442" s="1">
        <v>0</v>
      </c>
      <c r="I442" s="8">
        <f>Table32356789101112132343210111213610[[#This Row],[alaskan_or_native]]/Table32356789101112132343210111213610[[#This Row],[total]]</f>
        <v>0</v>
      </c>
      <c r="J442" s="1">
        <v>8</v>
      </c>
      <c r="K442" s="8">
        <f>Table32356789101112132343210111213610[[#This Row],[asian_american]]/Table32356789101112132343210111213610[[#This Row],[total]]</f>
        <v>0.1951219512195122</v>
      </c>
      <c r="L442" s="1">
        <v>3</v>
      </c>
      <c r="M442" s="8">
        <f>Table32356789101112132343210111213610[[#This Row],[african_amercian]]/Table32356789101112132343210111213610[[#This Row],[total]]</f>
        <v>7.3170731707317069E-2</v>
      </c>
      <c r="N442" s="1">
        <v>5</v>
      </c>
      <c r="O442" s="8">
        <f>Table32356789101112132343210111213610[[#This Row],[hispanic_american]]/Table32356789101112132343210111213610[[#This Row],[total]]</f>
        <v>0.12195121951219512</v>
      </c>
      <c r="P442" s="1">
        <v>1</v>
      </c>
      <c r="Q442" s="8">
        <f>Table32356789101112132343210111213610[[#This Row],[hawaiian_or_islander]]/Table32356789101112132343210111213610[[#This Row],[total]]</f>
        <v>2.4390243902439025E-2</v>
      </c>
      <c r="R442" s="1">
        <v>20</v>
      </c>
      <c r="S442" s="8">
        <f>Table32356789101112132343210111213610[[#This Row],[white]]/Table32356789101112132343210111213610[[#This Row],[total]]</f>
        <v>0.48780487804878048</v>
      </c>
      <c r="T442" s="1">
        <v>1</v>
      </c>
      <c r="U442" s="8">
        <f>Table32356789101112132343210111213610[[#This Row],[muti_racial]]/Table32356789101112132343210111213610[[#This Row],[total]]</f>
        <v>2.4390243902439025E-2</v>
      </c>
      <c r="V442" s="1">
        <v>2</v>
      </c>
      <c r="W442" s="8">
        <f>Table32356789101112132343210111213610[[#This Row],[international]]/Table32356789101112132343210111213610[[#This Row],[total]]</f>
        <v>4.878048780487805E-2</v>
      </c>
      <c r="X4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0.43902439024390244</v>
      </c>
      <c r="Y4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0.24390243902439024</v>
      </c>
    </row>
    <row r="443" spans="1:25" ht="20" customHeight="1">
      <c r="A443" s="12">
        <v>221740</v>
      </c>
      <c r="B443" s="1" t="s">
        <v>254</v>
      </c>
      <c r="C443" s="1">
        <v>41</v>
      </c>
      <c r="D443" s="1">
        <v>38</v>
      </c>
      <c r="E443" s="8">
        <f>Table32356789101112132343210111213610[[#This Row],[men]]/Table32356789101112132343210111213610[[#This Row],[total]]</f>
        <v>0.92682926829268297</v>
      </c>
      <c r="F443" s="1">
        <v>3</v>
      </c>
      <c r="G443" s="8">
        <f>Table32356789101112132343210111213610[[#This Row],[women]]/Table32356789101112132343210111213610[[#This Row],[total]]</f>
        <v>7.3170731707317069E-2</v>
      </c>
      <c r="H443" s="1">
        <v>0</v>
      </c>
      <c r="I443" s="8">
        <f>Table32356789101112132343210111213610[[#This Row],[alaskan_or_native]]/Table32356789101112132343210111213610[[#This Row],[total]]</f>
        <v>0</v>
      </c>
      <c r="J443" s="1">
        <v>1</v>
      </c>
      <c r="K443" s="8">
        <f>Table32356789101112132343210111213610[[#This Row],[asian_american]]/Table32356789101112132343210111213610[[#This Row],[total]]</f>
        <v>2.4390243902439025E-2</v>
      </c>
      <c r="L443" s="1">
        <v>0</v>
      </c>
      <c r="M443" s="8">
        <f>Table32356789101112132343210111213610[[#This Row],[african_amercian]]/Table32356789101112132343210111213610[[#This Row],[total]]</f>
        <v>0</v>
      </c>
      <c r="N443" s="1">
        <v>2</v>
      </c>
      <c r="O443" s="8">
        <f>Table32356789101112132343210111213610[[#This Row],[hispanic_american]]/Table32356789101112132343210111213610[[#This Row],[total]]</f>
        <v>4.878048780487805E-2</v>
      </c>
      <c r="P443" s="1">
        <v>0</v>
      </c>
      <c r="Q443" s="8">
        <f>Table32356789101112132343210111213610[[#This Row],[hawaiian_or_islander]]/Table32356789101112132343210111213610[[#This Row],[total]]</f>
        <v>0</v>
      </c>
      <c r="R443" s="1">
        <v>37</v>
      </c>
      <c r="S443" s="8">
        <f>Table32356789101112132343210111213610[[#This Row],[white]]/Table32356789101112132343210111213610[[#This Row],[total]]</f>
        <v>0.90243902439024393</v>
      </c>
      <c r="T443" s="1">
        <v>1</v>
      </c>
      <c r="U443" s="8">
        <f>Table32356789101112132343210111213610[[#This Row],[muti_racial]]/Table32356789101112132343210111213610[[#This Row],[total]]</f>
        <v>2.4390243902439025E-2</v>
      </c>
      <c r="V443" s="1">
        <v>0</v>
      </c>
      <c r="W443" s="8">
        <f>Table32356789101112132343210111213610[[#This Row],[international]]/Table32356789101112132343210111213610[[#This Row],[total]]</f>
        <v>0</v>
      </c>
      <c r="X443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9.7560975609756101E-2</v>
      </c>
      <c r="Y443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7.3170731707317069E-2</v>
      </c>
    </row>
    <row r="444" spans="1:25" ht="20" customHeight="1">
      <c r="A444" s="1">
        <v>230171</v>
      </c>
      <c r="B444" s="1" t="s">
        <v>690</v>
      </c>
      <c r="C444" s="1">
        <v>41</v>
      </c>
      <c r="D444" s="1">
        <v>30</v>
      </c>
      <c r="E444" s="8">
        <f>Table32356789101112132343210111213610[[#This Row],[men]]/Table32356789101112132343210111213610[[#This Row],[total]]</f>
        <v>0.73170731707317072</v>
      </c>
      <c r="F444" s="1">
        <v>11</v>
      </c>
      <c r="G444" s="8">
        <f>Table32356789101112132343210111213610[[#This Row],[women]]/Table32356789101112132343210111213610[[#This Row],[total]]</f>
        <v>0.26829268292682928</v>
      </c>
      <c r="H444" s="1">
        <v>0</v>
      </c>
      <c r="I444" s="8">
        <f>Table32356789101112132343210111213610[[#This Row],[alaskan_or_native]]/Table32356789101112132343210111213610[[#This Row],[total]]</f>
        <v>0</v>
      </c>
      <c r="J444" s="1">
        <v>2</v>
      </c>
      <c r="K444" s="8">
        <f>Table32356789101112132343210111213610[[#This Row],[asian_american]]/Table32356789101112132343210111213610[[#This Row],[total]]</f>
        <v>4.878048780487805E-2</v>
      </c>
      <c r="L444" s="1">
        <v>2</v>
      </c>
      <c r="M444" s="8">
        <f>Table32356789101112132343210111213610[[#This Row],[african_amercian]]/Table32356789101112132343210111213610[[#This Row],[total]]</f>
        <v>4.878048780487805E-2</v>
      </c>
      <c r="N444" s="1">
        <v>3</v>
      </c>
      <c r="O444" s="8">
        <f>Table32356789101112132343210111213610[[#This Row],[hispanic_american]]/Table32356789101112132343210111213610[[#This Row],[total]]</f>
        <v>7.3170731707317069E-2</v>
      </c>
      <c r="P444" s="1">
        <v>0</v>
      </c>
      <c r="Q444" s="8">
        <f>Table32356789101112132343210111213610[[#This Row],[hawaiian_or_islander]]/Table32356789101112132343210111213610[[#This Row],[total]]</f>
        <v>0</v>
      </c>
      <c r="R444" s="1">
        <v>30</v>
      </c>
      <c r="S444" s="8">
        <f>Table32356789101112132343210111213610[[#This Row],[white]]/Table32356789101112132343210111213610[[#This Row],[total]]</f>
        <v>0.73170731707317072</v>
      </c>
      <c r="T444" s="1">
        <v>0</v>
      </c>
      <c r="U444" s="8">
        <f>Table32356789101112132343210111213610[[#This Row],[muti_racial]]/Table32356789101112132343210111213610[[#This Row],[total]]</f>
        <v>0</v>
      </c>
      <c r="V444" s="1">
        <v>2</v>
      </c>
      <c r="W444" s="8">
        <f>Table32356789101112132343210111213610[[#This Row],[international]]/Table32356789101112132343210111213610[[#This Row],[total]]</f>
        <v>4.878048780487805E-2</v>
      </c>
      <c r="X4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0.17073170731707318</v>
      </c>
      <c r="Y4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0.12195121951219512</v>
      </c>
    </row>
    <row r="445" spans="1:25" ht="20" customHeight="1">
      <c r="A445" s="12">
        <v>459994</v>
      </c>
      <c r="B445" s="12" t="s">
        <v>1197</v>
      </c>
      <c r="C445" s="12">
        <v>41</v>
      </c>
      <c r="D445" s="12">
        <v>29</v>
      </c>
      <c r="E445" s="14">
        <f>Table32356789101112132343210111213610[[#This Row],[men]]/Table32356789101112132343210111213610[[#This Row],[total]]</f>
        <v>0.70731707317073167</v>
      </c>
      <c r="F445" s="12">
        <v>12</v>
      </c>
      <c r="G445" s="14">
        <f>Table32356789101112132343210111213610[[#This Row],[women]]/Table32356789101112132343210111213610[[#This Row],[total]]</f>
        <v>0.29268292682926828</v>
      </c>
      <c r="H445" s="12">
        <v>0</v>
      </c>
      <c r="I445" s="14">
        <f>Table32356789101112132343210111213610[[#This Row],[alaskan_or_native]]/Table32356789101112132343210111213610[[#This Row],[total]]</f>
        <v>0</v>
      </c>
      <c r="J445" s="12">
        <v>2</v>
      </c>
      <c r="K445" s="14">
        <f>Table32356789101112132343210111213610[[#This Row],[asian_american]]/Table32356789101112132343210111213610[[#This Row],[total]]</f>
        <v>4.878048780487805E-2</v>
      </c>
      <c r="L445" s="12">
        <v>11</v>
      </c>
      <c r="M445" s="14">
        <f>Table32356789101112132343210111213610[[#This Row],[african_amercian]]/Table32356789101112132343210111213610[[#This Row],[total]]</f>
        <v>0.26829268292682928</v>
      </c>
      <c r="N445" s="12">
        <v>2</v>
      </c>
      <c r="O445" s="14">
        <f>Table32356789101112132343210111213610[[#This Row],[hispanic_american]]/Table32356789101112132343210111213610[[#This Row],[total]]</f>
        <v>4.878048780487805E-2</v>
      </c>
      <c r="P445" s="12">
        <v>0</v>
      </c>
      <c r="Q445" s="14">
        <f>Table32356789101112132343210111213610[[#This Row],[hawaiian_or_islander]]/Table32356789101112132343210111213610[[#This Row],[total]]</f>
        <v>0</v>
      </c>
      <c r="R445" s="12">
        <v>21</v>
      </c>
      <c r="S445" s="14">
        <f>Table32356789101112132343210111213610[[#This Row],[white]]/Table32356789101112132343210111213610[[#This Row],[total]]</f>
        <v>0.51219512195121952</v>
      </c>
      <c r="T445" s="12">
        <v>4</v>
      </c>
      <c r="U445" s="14">
        <f>Table32356789101112132343210111213610[[#This Row],[muti_racial]]/Table32356789101112132343210111213610[[#This Row],[total]]</f>
        <v>9.7560975609756101E-2</v>
      </c>
      <c r="V445" s="12">
        <v>0</v>
      </c>
      <c r="W445" s="14">
        <f>Table32356789101112132343210111213610[[#This Row],[international]]/Table32356789101112132343210111213610[[#This Row],[total]]</f>
        <v>0</v>
      </c>
      <c r="X4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0.46341463414634149</v>
      </c>
      <c r="Y4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0.41463414634146339</v>
      </c>
    </row>
    <row r="446" spans="1:25" ht="20" customHeight="1">
      <c r="A446" s="1">
        <v>482413</v>
      </c>
      <c r="B446" s="1" t="s">
        <v>1365</v>
      </c>
      <c r="C446" s="1">
        <v>41</v>
      </c>
      <c r="D446" s="1">
        <v>36</v>
      </c>
      <c r="E446" s="8">
        <f>Table32356789101112132343210111213610[[#This Row],[men]]/Table32356789101112132343210111213610[[#This Row],[total]]</f>
        <v>0.87804878048780488</v>
      </c>
      <c r="F446" s="1">
        <v>5</v>
      </c>
      <c r="G446" s="8">
        <f>Table32356789101112132343210111213610[[#This Row],[women]]/Table32356789101112132343210111213610[[#This Row],[total]]</f>
        <v>0.12195121951219512</v>
      </c>
      <c r="H446" s="1">
        <v>1</v>
      </c>
      <c r="I446" s="8">
        <f>Table32356789101112132343210111213610[[#This Row],[alaskan_or_native]]/Table32356789101112132343210111213610[[#This Row],[total]]</f>
        <v>2.4390243902439025E-2</v>
      </c>
      <c r="J446" s="1">
        <v>3</v>
      </c>
      <c r="K446" s="8">
        <f>Table32356789101112132343210111213610[[#This Row],[asian_american]]/Table32356789101112132343210111213610[[#This Row],[total]]</f>
        <v>7.3170731707317069E-2</v>
      </c>
      <c r="L446" s="1">
        <v>11</v>
      </c>
      <c r="M446" s="8">
        <f>Table32356789101112132343210111213610[[#This Row],[african_amercian]]/Table32356789101112132343210111213610[[#This Row],[total]]</f>
        <v>0.26829268292682928</v>
      </c>
      <c r="N446" s="1">
        <v>10</v>
      </c>
      <c r="O446" s="8">
        <f>Table32356789101112132343210111213610[[#This Row],[hispanic_american]]/Table32356789101112132343210111213610[[#This Row],[total]]</f>
        <v>0.24390243902439024</v>
      </c>
      <c r="P446" s="1">
        <v>0</v>
      </c>
      <c r="Q446" s="8">
        <f>Table32356789101112132343210111213610[[#This Row],[hawaiian_or_islander]]/Table32356789101112132343210111213610[[#This Row],[total]]</f>
        <v>0</v>
      </c>
      <c r="R446" s="1">
        <v>14</v>
      </c>
      <c r="S446" s="8">
        <f>Table32356789101112132343210111213610[[#This Row],[white]]/Table32356789101112132343210111213610[[#This Row],[total]]</f>
        <v>0.34146341463414637</v>
      </c>
      <c r="T446" s="1">
        <v>0</v>
      </c>
      <c r="U446" s="8">
        <f>Table32356789101112132343210111213610[[#This Row],[muti_racial]]/Table32356789101112132343210111213610[[#This Row],[total]]</f>
        <v>0</v>
      </c>
      <c r="V446" s="1">
        <v>2</v>
      </c>
      <c r="W446" s="8">
        <f>Table32356789101112132343210111213610[[#This Row],[international]]/Table32356789101112132343210111213610[[#This Row],[total]]</f>
        <v>4.878048780487805E-2</v>
      </c>
      <c r="X4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0.6097560975609756</v>
      </c>
      <c r="Y4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0.53658536585365857</v>
      </c>
    </row>
    <row r="447" spans="1:25" ht="20" customHeight="1">
      <c r="A447" s="12">
        <v>127945</v>
      </c>
      <c r="B447" s="12" t="s">
        <v>1386</v>
      </c>
      <c r="C447" s="12">
        <v>40</v>
      </c>
      <c r="D447" s="12">
        <v>16</v>
      </c>
      <c r="E447" s="14">
        <f>Table32356789101112132343210111213610[[#This Row],[men]]/Table32356789101112132343210111213610[[#This Row],[total]]</f>
        <v>0.4</v>
      </c>
      <c r="F447" s="12">
        <v>24</v>
      </c>
      <c r="G447" s="14">
        <f>Table32356789101112132343210111213610[[#This Row],[women]]/Table32356789101112132343210111213610[[#This Row],[total]]</f>
        <v>0.6</v>
      </c>
      <c r="H447" s="12">
        <v>1</v>
      </c>
      <c r="I447" s="14">
        <f>Table32356789101112132343210111213610[[#This Row],[alaskan_or_native]]/Table32356789101112132343210111213610[[#This Row],[total]]</f>
        <v>2.5000000000000001E-2</v>
      </c>
      <c r="J447" s="12">
        <v>0</v>
      </c>
      <c r="K447" s="14">
        <f>Table32356789101112132343210111213610[[#This Row],[asian_american]]/Table32356789101112132343210111213610[[#This Row],[total]]</f>
        <v>0</v>
      </c>
      <c r="L447" s="12">
        <v>2</v>
      </c>
      <c r="M447" s="14">
        <f>Table32356789101112132343210111213610[[#This Row],[african_amercian]]/Table32356789101112132343210111213610[[#This Row],[total]]</f>
        <v>0.05</v>
      </c>
      <c r="N447" s="12">
        <v>1</v>
      </c>
      <c r="O447" s="14">
        <f>Table32356789101112132343210111213610[[#This Row],[hispanic_american]]/Table32356789101112132343210111213610[[#This Row],[total]]</f>
        <v>2.5000000000000001E-2</v>
      </c>
      <c r="P447" s="12">
        <v>0</v>
      </c>
      <c r="Q447" s="14">
        <f>Table32356789101112132343210111213610[[#This Row],[hawaiian_or_islander]]/Table32356789101112132343210111213610[[#This Row],[total]]</f>
        <v>0</v>
      </c>
      <c r="R447" s="12">
        <v>28</v>
      </c>
      <c r="S447" s="14">
        <f>Table32356789101112132343210111213610[[#This Row],[white]]/Table32356789101112132343210111213610[[#This Row],[total]]</f>
        <v>0.7</v>
      </c>
      <c r="T447" s="12">
        <v>0</v>
      </c>
      <c r="U447" s="14">
        <f>Table32356789101112132343210111213610[[#This Row],[muti_racial]]/Table32356789101112132343210111213610[[#This Row],[total]]</f>
        <v>0</v>
      </c>
      <c r="V447" s="12">
        <v>1</v>
      </c>
      <c r="W447" s="14">
        <f>Table32356789101112132343210111213610[[#This Row],[international]]/Table32356789101112132343210111213610[[#This Row],[total]]</f>
        <v>2.5000000000000001E-2</v>
      </c>
      <c r="X4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4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448" spans="1:25" ht="20" customHeight="1">
      <c r="A448" s="1">
        <v>137847</v>
      </c>
      <c r="B448" s="1" t="s">
        <v>856</v>
      </c>
      <c r="C448" s="1">
        <v>40</v>
      </c>
      <c r="D448" s="1">
        <v>29</v>
      </c>
      <c r="E448" s="8">
        <f>Table32356789101112132343210111213610[[#This Row],[men]]/Table32356789101112132343210111213610[[#This Row],[total]]</f>
        <v>0.72499999999999998</v>
      </c>
      <c r="F448" s="1">
        <v>11</v>
      </c>
      <c r="G448" s="8">
        <f>Table32356789101112132343210111213610[[#This Row],[women]]/Table32356789101112132343210111213610[[#This Row],[total]]</f>
        <v>0.27500000000000002</v>
      </c>
      <c r="H448" s="1">
        <v>0</v>
      </c>
      <c r="I448" s="8">
        <f>Table32356789101112132343210111213610[[#This Row],[alaskan_or_native]]/Table32356789101112132343210111213610[[#This Row],[total]]</f>
        <v>0</v>
      </c>
      <c r="J448" s="1">
        <v>1</v>
      </c>
      <c r="K448" s="8">
        <f>Table32356789101112132343210111213610[[#This Row],[asian_american]]/Table32356789101112132343210111213610[[#This Row],[total]]</f>
        <v>2.5000000000000001E-2</v>
      </c>
      <c r="L448" s="1">
        <v>7</v>
      </c>
      <c r="M448" s="8">
        <f>Table32356789101112132343210111213610[[#This Row],[african_amercian]]/Table32356789101112132343210111213610[[#This Row],[total]]</f>
        <v>0.17499999999999999</v>
      </c>
      <c r="N448" s="1">
        <v>4</v>
      </c>
      <c r="O448" s="8">
        <f>Table32356789101112132343210111213610[[#This Row],[hispanic_american]]/Table32356789101112132343210111213610[[#This Row],[total]]</f>
        <v>0.1</v>
      </c>
      <c r="P448" s="1">
        <v>0</v>
      </c>
      <c r="Q448" s="8">
        <f>Table32356789101112132343210111213610[[#This Row],[hawaiian_or_islander]]/Table32356789101112132343210111213610[[#This Row],[total]]</f>
        <v>0</v>
      </c>
      <c r="R448" s="1">
        <v>15</v>
      </c>
      <c r="S448" s="8">
        <f>Table32356789101112132343210111213610[[#This Row],[white]]/Table32356789101112132343210111213610[[#This Row],[total]]</f>
        <v>0.375</v>
      </c>
      <c r="T448" s="1">
        <v>2</v>
      </c>
      <c r="U448" s="8">
        <f>Table32356789101112132343210111213610[[#This Row],[muti_racial]]/Table32356789101112132343210111213610[[#This Row],[total]]</f>
        <v>0.05</v>
      </c>
      <c r="V448" s="1">
        <v>7</v>
      </c>
      <c r="W448" s="8">
        <f>Table32356789101112132343210111213610[[#This Row],[international]]/Table32356789101112132343210111213610[[#This Row],[total]]</f>
        <v>0.17499999999999999</v>
      </c>
      <c r="X4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</v>
      </c>
      <c r="Y4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0.32500000000000001</v>
      </c>
    </row>
    <row r="449" spans="1:25" ht="20" customHeight="1">
      <c r="A449" s="12">
        <v>140447</v>
      </c>
      <c r="B449" s="12" t="s">
        <v>128</v>
      </c>
      <c r="C449" s="12">
        <v>40</v>
      </c>
      <c r="D449" s="12">
        <v>31</v>
      </c>
      <c r="E449" s="14">
        <f>Table32356789101112132343210111213610[[#This Row],[men]]/Table32356789101112132343210111213610[[#This Row],[total]]</f>
        <v>0.77500000000000002</v>
      </c>
      <c r="F449" s="12">
        <v>9</v>
      </c>
      <c r="G449" s="14">
        <f>Table32356789101112132343210111213610[[#This Row],[women]]/Table32356789101112132343210111213610[[#This Row],[total]]</f>
        <v>0.22500000000000001</v>
      </c>
      <c r="H449" s="12">
        <v>0</v>
      </c>
      <c r="I449" s="14">
        <f>Table32356789101112132343210111213610[[#This Row],[alaskan_or_native]]/Table32356789101112132343210111213610[[#This Row],[total]]</f>
        <v>0</v>
      </c>
      <c r="J449" s="12">
        <v>2</v>
      </c>
      <c r="K449" s="14">
        <f>Table32356789101112132343210111213610[[#This Row],[asian_american]]/Table32356789101112132343210111213610[[#This Row],[total]]</f>
        <v>0.05</v>
      </c>
      <c r="L449" s="12">
        <v>16</v>
      </c>
      <c r="M449" s="14">
        <f>Table32356789101112132343210111213610[[#This Row],[african_amercian]]/Table32356789101112132343210111213610[[#This Row],[total]]</f>
        <v>0.4</v>
      </c>
      <c r="N449" s="12">
        <v>1</v>
      </c>
      <c r="O449" s="14">
        <f>Table32356789101112132343210111213610[[#This Row],[hispanic_american]]/Table32356789101112132343210111213610[[#This Row],[total]]</f>
        <v>2.5000000000000001E-2</v>
      </c>
      <c r="P449" s="12">
        <v>0</v>
      </c>
      <c r="Q449" s="14">
        <f>Table32356789101112132343210111213610[[#This Row],[hawaiian_or_islander]]/Table32356789101112132343210111213610[[#This Row],[total]]</f>
        <v>0</v>
      </c>
      <c r="R449" s="12">
        <v>16</v>
      </c>
      <c r="S449" s="14">
        <f>Table32356789101112132343210111213610[[#This Row],[white]]/Table32356789101112132343210111213610[[#This Row],[total]]</f>
        <v>0.4</v>
      </c>
      <c r="T449" s="12">
        <v>0</v>
      </c>
      <c r="U449" s="14">
        <f>Table32356789101112132343210111213610[[#This Row],[muti_racial]]/Table32356789101112132343210111213610[[#This Row],[total]]</f>
        <v>0</v>
      </c>
      <c r="V449" s="12">
        <v>2</v>
      </c>
      <c r="W449" s="14">
        <f>Table32356789101112132343210111213610[[#This Row],[international]]/Table32356789101112132343210111213610[[#This Row],[total]]</f>
        <v>0.05</v>
      </c>
      <c r="X4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0.47499999999999998</v>
      </c>
      <c r="Y4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0.42499999999999999</v>
      </c>
    </row>
    <row r="450" spans="1:25" ht="20" customHeight="1">
      <c r="A450" s="1">
        <v>143358</v>
      </c>
      <c r="B450" s="1" t="s">
        <v>134</v>
      </c>
      <c r="C450" s="1">
        <v>40</v>
      </c>
      <c r="D450" s="1">
        <v>37</v>
      </c>
      <c r="E450" s="8">
        <f>Table32356789101112132343210111213610[[#This Row],[men]]/Table32356789101112132343210111213610[[#This Row],[total]]</f>
        <v>0.92500000000000004</v>
      </c>
      <c r="F450" s="1">
        <v>3</v>
      </c>
      <c r="G450" s="8">
        <f>Table32356789101112132343210111213610[[#This Row],[women]]/Table32356789101112132343210111213610[[#This Row],[total]]</f>
        <v>7.4999999999999997E-2</v>
      </c>
      <c r="H450" s="1">
        <v>1</v>
      </c>
      <c r="I450" s="8">
        <f>Table32356789101112132343210111213610[[#This Row],[alaskan_or_native]]/Table32356789101112132343210111213610[[#This Row],[total]]</f>
        <v>2.5000000000000001E-2</v>
      </c>
      <c r="J450" s="1">
        <v>1</v>
      </c>
      <c r="K450" s="8">
        <f>Table32356789101112132343210111213610[[#This Row],[asian_american]]/Table32356789101112132343210111213610[[#This Row],[total]]</f>
        <v>2.5000000000000001E-2</v>
      </c>
      <c r="L450" s="1">
        <v>2</v>
      </c>
      <c r="M450" s="8">
        <f>Table32356789101112132343210111213610[[#This Row],[african_amercian]]/Table32356789101112132343210111213610[[#This Row],[total]]</f>
        <v>0.05</v>
      </c>
      <c r="N450" s="1">
        <v>1</v>
      </c>
      <c r="O450" s="8">
        <f>Table32356789101112132343210111213610[[#This Row],[hispanic_american]]/Table32356789101112132343210111213610[[#This Row],[total]]</f>
        <v>2.5000000000000001E-2</v>
      </c>
      <c r="P450" s="1">
        <v>0</v>
      </c>
      <c r="Q450" s="8">
        <f>Table32356789101112132343210111213610[[#This Row],[hawaiian_or_islander]]/Table32356789101112132343210111213610[[#This Row],[total]]</f>
        <v>0</v>
      </c>
      <c r="R450" s="1">
        <v>32</v>
      </c>
      <c r="S450" s="8">
        <f>Table32356789101112132343210111213610[[#This Row],[white]]/Table32356789101112132343210111213610[[#This Row],[total]]</f>
        <v>0.8</v>
      </c>
      <c r="T450" s="1">
        <v>2</v>
      </c>
      <c r="U450" s="8">
        <f>Table32356789101112132343210111213610[[#This Row],[muti_racial]]/Table32356789101112132343210111213610[[#This Row],[total]]</f>
        <v>0.05</v>
      </c>
      <c r="V450" s="1">
        <v>1</v>
      </c>
      <c r="W450" s="8">
        <f>Table32356789101112132343210111213610[[#This Row],[international]]/Table32356789101112132343210111213610[[#This Row],[total]]</f>
        <v>2.5000000000000001E-2</v>
      </c>
      <c r="X4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0.17499999999999999</v>
      </c>
      <c r="Y4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</v>
      </c>
    </row>
    <row r="451" spans="1:25" ht="20" customHeight="1">
      <c r="A451" s="12">
        <v>178624</v>
      </c>
      <c r="B451" s="12" t="s">
        <v>959</v>
      </c>
      <c r="C451" s="12">
        <v>40</v>
      </c>
      <c r="D451" s="12">
        <v>28</v>
      </c>
      <c r="E451" s="14">
        <f>Table32356789101112132343210111213610[[#This Row],[men]]/Table32356789101112132343210111213610[[#This Row],[total]]</f>
        <v>0.7</v>
      </c>
      <c r="F451" s="12">
        <v>12</v>
      </c>
      <c r="G451" s="14">
        <f>Table32356789101112132343210111213610[[#This Row],[women]]/Table32356789101112132343210111213610[[#This Row],[total]]</f>
        <v>0.3</v>
      </c>
      <c r="H451" s="12">
        <v>0</v>
      </c>
      <c r="I451" s="14">
        <f>Table32356789101112132343210111213610[[#This Row],[alaskan_or_native]]/Table32356789101112132343210111213610[[#This Row],[total]]</f>
        <v>0</v>
      </c>
      <c r="J451" s="12">
        <v>1</v>
      </c>
      <c r="K451" s="14">
        <f>Table32356789101112132343210111213610[[#This Row],[asian_american]]/Table32356789101112132343210111213610[[#This Row],[total]]</f>
        <v>2.5000000000000001E-2</v>
      </c>
      <c r="L451" s="12">
        <v>3</v>
      </c>
      <c r="M451" s="14">
        <f>Table32356789101112132343210111213610[[#This Row],[african_amercian]]/Table32356789101112132343210111213610[[#This Row],[total]]</f>
        <v>7.4999999999999997E-2</v>
      </c>
      <c r="N451" s="12">
        <v>4</v>
      </c>
      <c r="O451" s="14">
        <f>Table32356789101112132343210111213610[[#This Row],[hispanic_american]]/Table32356789101112132343210111213610[[#This Row],[total]]</f>
        <v>0.1</v>
      </c>
      <c r="P451" s="12">
        <v>0</v>
      </c>
      <c r="Q451" s="14">
        <f>Table32356789101112132343210111213610[[#This Row],[hawaiian_or_islander]]/Table32356789101112132343210111213610[[#This Row],[total]]</f>
        <v>0</v>
      </c>
      <c r="R451" s="12">
        <v>27</v>
      </c>
      <c r="S451" s="14">
        <f>Table32356789101112132343210111213610[[#This Row],[white]]/Table32356789101112132343210111213610[[#This Row],[total]]</f>
        <v>0.67500000000000004</v>
      </c>
      <c r="T451" s="12">
        <v>1</v>
      </c>
      <c r="U451" s="14">
        <f>Table32356789101112132343210111213610[[#This Row],[muti_racial]]/Table32356789101112132343210111213610[[#This Row],[total]]</f>
        <v>2.5000000000000001E-2</v>
      </c>
      <c r="V451" s="12">
        <v>3</v>
      </c>
      <c r="W451" s="14">
        <f>Table32356789101112132343210111213610[[#This Row],[international]]/Table32356789101112132343210111213610[[#This Row],[total]]</f>
        <v>7.4999999999999997E-2</v>
      </c>
      <c r="X4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0.22500000000000001</v>
      </c>
      <c r="Y4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452" spans="1:25" ht="20" customHeight="1">
      <c r="A452" s="1">
        <v>179159</v>
      </c>
      <c r="B452" s="1" t="s">
        <v>189</v>
      </c>
      <c r="C452" s="1">
        <v>40</v>
      </c>
      <c r="D452" s="1">
        <v>28</v>
      </c>
      <c r="E452" s="8">
        <f>Table32356789101112132343210111213610[[#This Row],[men]]/Table32356789101112132343210111213610[[#This Row],[total]]</f>
        <v>0.7</v>
      </c>
      <c r="F452" s="1">
        <v>12</v>
      </c>
      <c r="G452" s="8">
        <f>Table32356789101112132343210111213610[[#This Row],[women]]/Table32356789101112132343210111213610[[#This Row],[total]]</f>
        <v>0.3</v>
      </c>
      <c r="H452" s="1">
        <v>0</v>
      </c>
      <c r="I452" s="8">
        <f>Table32356789101112132343210111213610[[#This Row],[alaskan_or_native]]/Table32356789101112132343210111213610[[#This Row],[total]]</f>
        <v>0</v>
      </c>
      <c r="J452" s="1">
        <v>8</v>
      </c>
      <c r="K452" s="8">
        <f>Table32356789101112132343210111213610[[#This Row],[asian_american]]/Table32356789101112132343210111213610[[#This Row],[total]]</f>
        <v>0.2</v>
      </c>
      <c r="L452" s="1">
        <v>5</v>
      </c>
      <c r="M452" s="8">
        <f>Table32356789101112132343210111213610[[#This Row],[african_amercian]]/Table32356789101112132343210111213610[[#This Row],[total]]</f>
        <v>0.125</v>
      </c>
      <c r="N452" s="1">
        <v>0</v>
      </c>
      <c r="O452" s="8">
        <f>Table32356789101112132343210111213610[[#This Row],[hispanic_american]]/Table32356789101112132343210111213610[[#This Row],[total]]</f>
        <v>0</v>
      </c>
      <c r="P452" s="1">
        <v>0</v>
      </c>
      <c r="Q452" s="8">
        <f>Table32356789101112132343210111213610[[#This Row],[hawaiian_or_islander]]/Table32356789101112132343210111213610[[#This Row],[total]]</f>
        <v>0</v>
      </c>
      <c r="R452" s="1">
        <v>24</v>
      </c>
      <c r="S452" s="8">
        <f>Table32356789101112132343210111213610[[#This Row],[white]]/Table32356789101112132343210111213610[[#This Row],[total]]</f>
        <v>0.6</v>
      </c>
      <c r="T452" s="1">
        <v>0</v>
      </c>
      <c r="U452" s="8">
        <f>Table32356789101112132343210111213610[[#This Row],[muti_racial]]/Table32356789101112132343210111213610[[#This Row],[total]]</f>
        <v>0</v>
      </c>
      <c r="V452" s="1">
        <v>2</v>
      </c>
      <c r="W452" s="8">
        <f>Table32356789101112132343210111213610[[#This Row],[international]]/Table32356789101112132343210111213610[[#This Row],[total]]</f>
        <v>0.05</v>
      </c>
      <c r="X4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0.32500000000000001</v>
      </c>
      <c r="Y4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453" spans="1:25" ht="20" customHeight="1">
      <c r="A453" s="12">
        <v>210429</v>
      </c>
      <c r="B453" s="12" t="s">
        <v>1054</v>
      </c>
      <c r="C453" s="12">
        <v>40</v>
      </c>
      <c r="D453" s="12">
        <v>35</v>
      </c>
      <c r="E453" s="14">
        <f>Table32356789101112132343210111213610[[#This Row],[men]]/Table32356789101112132343210111213610[[#This Row],[total]]</f>
        <v>0.875</v>
      </c>
      <c r="F453" s="12">
        <v>5</v>
      </c>
      <c r="G453" s="14">
        <f>Table32356789101112132343210111213610[[#This Row],[women]]/Table32356789101112132343210111213610[[#This Row],[total]]</f>
        <v>0.125</v>
      </c>
      <c r="H453" s="12">
        <v>0</v>
      </c>
      <c r="I453" s="14">
        <f>Table32356789101112132343210111213610[[#This Row],[alaskan_or_native]]/Table32356789101112132343210111213610[[#This Row],[total]]</f>
        <v>0</v>
      </c>
      <c r="J453" s="12">
        <v>2</v>
      </c>
      <c r="K453" s="14">
        <f>Table32356789101112132343210111213610[[#This Row],[asian_american]]/Table32356789101112132343210111213610[[#This Row],[total]]</f>
        <v>0.05</v>
      </c>
      <c r="L453" s="12">
        <v>1</v>
      </c>
      <c r="M453" s="14">
        <f>Table32356789101112132343210111213610[[#This Row],[african_amercian]]/Table32356789101112132343210111213610[[#This Row],[total]]</f>
        <v>2.5000000000000001E-2</v>
      </c>
      <c r="N453" s="12">
        <v>2</v>
      </c>
      <c r="O453" s="14">
        <f>Table32356789101112132343210111213610[[#This Row],[hispanic_american]]/Table32356789101112132343210111213610[[#This Row],[total]]</f>
        <v>0.05</v>
      </c>
      <c r="P453" s="12">
        <v>0</v>
      </c>
      <c r="Q453" s="14">
        <f>Table32356789101112132343210111213610[[#This Row],[hawaiian_or_islander]]/Table32356789101112132343210111213610[[#This Row],[total]]</f>
        <v>0</v>
      </c>
      <c r="R453" s="12">
        <v>24</v>
      </c>
      <c r="S453" s="14">
        <f>Table32356789101112132343210111213610[[#This Row],[white]]/Table32356789101112132343210111213610[[#This Row],[total]]</f>
        <v>0.6</v>
      </c>
      <c r="T453" s="12">
        <v>0</v>
      </c>
      <c r="U453" s="14">
        <f>Table32356789101112132343210111213610[[#This Row],[muti_racial]]/Table32356789101112132343210111213610[[#This Row],[total]]</f>
        <v>0</v>
      </c>
      <c r="V453" s="12">
        <v>11</v>
      </c>
      <c r="W453" s="14">
        <f>Table32356789101112132343210111213610[[#This Row],[international]]/Table32356789101112132343210111213610[[#This Row],[total]]</f>
        <v>0.27500000000000002</v>
      </c>
      <c r="X4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4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7.4999999999999997E-2</v>
      </c>
    </row>
    <row r="454" spans="1:25" ht="20" customHeight="1">
      <c r="A454" s="1">
        <v>222831</v>
      </c>
      <c r="B454" s="1" t="s">
        <v>1111</v>
      </c>
      <c r="C454" s="1">
        <v>40</v>
      </c>
      <c r="D454" s="1">
        <v>36</v>
      </c>
      <c r="E454" s="8">
        <f>Table32356789101112132343210111213610[[#This Row],[men]]/Table32356789101112132343210111213610[[#This Row],[total]]</f>
        <v>0.9</v>
      </c>
      <c r="F454" s="1">
        <v>4</v>
      </c>
      <c r="G454" s="8">
        <f>Table32356789101112132343210111213610[[#This Row],[women]]/Table32356789101112132343210111213610[[#This Row],[total]]</f>
        <v>0.1</v>
      </c>
      <c r="H454" s="1">
        <v>0</v>
      </c>
      <c r="I454" s="8">
        <f>Table32356789101112132343210111213610[[#This Row],[alaskan_or_native]]/Table32356789101112132343210111213610[[#This Row],[total]]</f>
        <v>0</v>
      </c>
      <c r="J454" s="1">
        <v>0</v>
      </c>
      <c r="K454" s="8">
        <f>Table32356789101112132343210111213610[[#This Row],[asian_american]]/Table32356789101112132343210111213610[[#This Row],[total]]</f>
        <v>0</v>
      </c>
      <c r="L454" s="1">
        <v>2</v>
      </c>
      <c r="M454" s="8">
        <f>Table32356789101112132343210111213610[[#This Row],[african_amercian]]/Table32356789101112132343210111213610[[#This Row],[total]]</f>
        <v>0.05</v>
      </c>
      <c r="N454" s="1">
        <v>6</v>
      </c>
      <c r="O454" s="8">
        <f>Table32356789101112132343210111213610[[#This Row],[hispanic_american]]/Table32356789101112132343210111213610[[#This Row],[total]]</f>
        <v>0.15</v>
      </c>
      <c r="P454" s="1">
        <v>0</v>
      </c>
      <c r="Q454" s="8">
        <f>Table32356789101112132343210111213610[[#This Row],[hawaiian_or_islander]]/Table32356789101112132343210111213610[[#This Row],[total]]</f>
        <v>0</v>
      </c>
      <c r="R454" s="1">
        <v>26</v>
      </c>
      <c r="S454" s="8">
        <f>Table32356789101112132343210111213610[[#This Row],[white]]/Table32356789101112132343210111213610[[#This Row],[total]]</f>
        <v>0.65</v>
      </c>
      <c r="T454" s="1">
        <v>1</v>
      </c>
      <c r="U454" s="8">
        <f>Table32356789101112132343210111213610[[#This Row],[muti_racial]]/Table32356789101112132343210111213610[[#This Row],[total]]</f>
        <v>2.5000000000000001E-2</v>
      </c>
      <c r="V454" s="1">
        <v>5</v>
      </c>
      <c r="W454" s="8">
        <f>Table32356789101112132343210111213610[[#This Row],[international]]/Table32356789101112132343210111213610[[#This Row],[total]]</f>
        <v>0.125</v>
      </c>
      <c r="X4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0.22500000000000001</v>
      </c>
      <c r="Y4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0.22500000000000001</v>
      </c>
    </row>
    <row r="455" spans="1:25" ht="20" customHeight="1">
      <c r="A455" s="12">
        <v>157793</v>
      </c>
      <c r="B455" s="12" t="s">
        <v>906</v>
      </c>
      <c r="C455" s="12">
        <v>39</v>
      </c>
      <c r="D455" s="12">
        <v>29</v>
      </c>
      <c r="E455" s="14">
        <f>Table32356789101112132343210111213610[[#This Row],[men]]/Table32356789101112132343210111213610[[#This Row],[total]]</f>
        <v>0.74358974358974361</v>
      </c>
      <c r="F455" s="12">
        <v>10</v>
      </c>
      <c r="G455" s="14">
        <f>Table32356789101112132343210111213610[[#This Row],[women]]/Table32356789101112132343210111213610[[#This Row],[total]]</f>
        <v>0.25641025641025639</v>
      </c>
      <c r="H455" s="12">
        <v>0</v>
      </c>
      <c r="I455" s="14">
        <f>Table32356789101112132343210111213610[[#This Row],[alaskan_or_native]]/Table32356789101112132343210111213610[[#This Row],[total]]</f>
        <v>0</v>
      </c>
      <c r="J455" s="12">
        <v>0</v>
      </c>
      <c r="K455" s="14">
        <f>Table32356789101112132343210111213610[[#This Row],[asian_american]]/Table32356789101112132343210111213610[[#This Row],[total]]</f>
        <v>0</v>
      </c>
      <c r="L455" s="12">
        <v>3</v>
      </c>
      <c r="M455" s="14">
        <f>Table32356789101112132343210111213610[[#This Row],[african_amercian]]/Table32356789101112132343210111213610[[#This Row],[total]]</f>
        <v>7.6923076923076927E-2</v>
      </c>
      <c r="N455" s="12">
        <v>0</v>
      </c>
      <c r="O455" s="14">
        <f>Table32356789101112132343210111213610[[#This Row],[hispanic_american]]/Table32356789101112132343210111213610[[#This Row],[total]]</f>
        <v>0</v>
      </c>
      <c r="P455" s="12">
        <v>0</v>
      </c>
      <c r="Q455" s="14">
        <f>Table32356789101112132343210111213610[[#This Row],[hawaiian_or_islander]]/Table32356789101112132343210111213610[[#This Row],[total]]</f>
        <v>0</v>
      </c>
      <c r="R455" s="12">
        <v>25</v>
      </c>
      <c r="S455" s="14">
        <f>Table32356789101112132343210111213610[[#This Row],[white]]/Table32356789101112132343210111213610[[#This Row],[total]]</f>
        <v>0.64102564102564108</v>
      </c>
      <c r="T455" s="12">
        <v>5</v>
      </c>
      <c r="U455" s="14">
        <f>Table32356789101112132343210111213610[[#This Row],[muti_racial]]/Table32356789101112132343210111213610[[#This Row],[total]]</f>
        <v>0.12820512820512819</v>
      </c>
      <c r="V455" s="12">
        <v>0</v>
      </c>
      <c r="W455" s="14">
        <f>Table32356789101112132343210111213610[[#This Row],[international]]/Table32356789101112132343210111213610[[#This Row],[total]]</f>
        <v>0</v>
      </c>
      <c r="X4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0.20512820512820512</v>
      </c>
      <c r="Y4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0.20512820512820512</v>
      </c>
    </row>
    <row r="456" spans="1:25" ht="20" customHeight="1">
      <c r="A456" s="1">
        <v>159647</v>
      </c>
      <c r="B456" s="1" t="s">
        <v>157</v>
      </c>
      <c r="C456" s="1">
        <v>39</v>
      </c>
      <c r="D456" s="1">
        <v>31</v>
      </c>
      <c r="E456" s="8">
        <f>Table32356789101112132343210111213610[[#This Row],[men]]/Table32356789101112132343210111213610[[#This Row],[total]]</f>
        <v>0.79487179487179482</v>
      </c>
      <c r="F456" s="1">
        <v>8</v>
      </c>
      <c r="G456" s="8">
        <f>Table32356789101112132343210111213610[[#This Row],[women]]/Table32356789101112132343210111213610[[#This Row],[total]]</f>
        <v>0.20512820512820512</v>
      </c>
      <c r="H456" s="1">
        <v>0</v>
      </c>
      <c r="I456" s="8">
        <f>Table32356789101112132343210111213610[[#This Row],[alaskan_or_native]]/Table32356789101112132343210111213610[[#This Row],[total]]</f>
        <v>0</v>
      </c>
      <c r="J456" s="1">
        <v>0</v>
      </c>
      <c r="K456" s="8">
        <f>Table32356789101112132343210111213610[[#This Row],[asian_american]]/Table32356789101112132343210111213610[[#This Row],[total]]</f>
        <v>0</v>
      </c>
      <c r="L456" s="1">
        <v>1</v>
      </c>
      <c r="M456" s="8">
        <f>Table32356789101112132343210111213610[[#This Row],[african_amercian]]/Table32356789101112132343210111213610[[#This Row],[total]]</f>
        <v>2.564102564102564E-2</v>
      </c>
      <c r="N456" s="1">
        <v>0</v>
      </c>
      <c r="O456" s="8">
        <f>Table32356789101112132343210111213610[[#This Row],[hispanic_american]]/Table32356789101112132343210111213610[[#This Row],[total]]</f>
        <v>0</v>
      </c>
      <c r="P456" s="1">
        <v>0</v>
      </c>
      <c r="Q456" s="8">
        <f>Table32356789101112132343210111213610[[#This Row],[hawaiian_or_islander]]/Table32356789101112132343210111213610[[#This Row],[total]]</f>
        <v>0</v>
      </c>
      <c r="R456" s="1">
        <v>32</v>
      </c>
      <c r="S456" s="8">
        <f>Table32356789101112132343210111213610[[#This Row],[white]]/Table32356789101112132343210111213610[[#This Row],[total]]</f>
        <v>0.82051282051282048</v>
      </c>
      <c r="T456" s="1">
        <v>3</v>
      </c>
      <c r="U456" s="8">
        <f>Table32356789101112132343210111213610[[#This Row],[muti_racial]]/Table32356789101112132343210111213610[[#This Row],[total]]</f>
        <v>7.6923076923076927E-2</v>
      </c>
      <c r="V456" s="1">
        <v>1</v>
      </c>
      <c r="W456" s="8">
        <f>Table32356789101112132343210111213610[[#This Row],[international]]/Table32356789101112132343210111213610[[#This Row],[total]]</f>
        <v>2.564102564102564E-2</v>
      </c>
      <c r="X4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0.10256410256410256</v>
      </c>
      <c r="Y4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0.10256410256410256</v>
      </c>
    </row>
    <row r="457" spans="1:25" ht="20" customHeight="1">
      <c r="A457" s="12">
        <v>160755</v>
      </c>
      <c r="B457" s="12" t="s">
        <v>162</v>
      </c>
      <c r="C457" s="12">
        <v>39</v>
      </c>
      <c r="D457" s="12">
        <v>24</v>
      </c>
      <c r="E457" s="14">
        <f>Table32356789101112132343210111213610[[#This Row],[men]]/Table32356789101112132343210111213610[[#This Row],[total]]</f>
        <v>0.61538461538461542</v>
      </c>
      <c r="F457" s="12">
        <v>15</v>
      </c>
      <c r="G457" s="14">
        <f>Table32356789101112132343210111213610[[#This Row],[women]]/Table32356789101112132343210111213610[[#This Row],[total]]</f>
        <v>0.38461538461538464</v>
      </c>
      <c r="H457" s="12">
        <v>0</v>
      </c>
      <c r="I457" s="14">
        <f>Table32356789101112132343210111213610[[#This Row],[alaskan_or_native]]/Table32356789101112132343210111213610[[#This Row],[total]]</f>
        <v>0</v>
      </c>
      <c r="J457" s="12">
        <v>3</v>
      </c>
      <c r="K457" s="14">
        <f>Table32356789101112132343210111213610[[#This Row],[asian_american]]/Table32356789101112132343210111213610[[#This Row],[total]]</f>
        <v>7.6923076923076927E-2</v>
      </c>
      <c r="L457" s="12">
        <v>12</v>
      </c>
      <c r="M457" s="14">
        <f>Table32356789101112132343210111213610[[#This Row],[african_amercian]]/Table32356789101112132343210111213610[[#This Row],[total]]</f>
        <v>0.30769230769230771</v>
      </c>
      <c r="N457" s="12">
        <v>2</v>
      </c>
      <c r="O457" s="14">
        <f>Table32356789101112132343210111213610[[#This Row],[hispanic_american]]/Table32356789101112132343210111213610[[#This Row],[total]]</f>
        <v>5.128205128205128E-2</v>
      </c>
      <c r="P457" s="12">
        <v>0</v>
      </c>
      <c r="Q457" s="14">
        <f>Table32356789101112132343210111213610[[#This Row],[hawaiian_or_islander]]/Table32356789101112132343210111213610[[#This Row],[total]]</f>
        <v>0</v>
      </c>
      <c r="R457" s="12">
        <v>17</v>
      </c>
      <c r="S457" s="14">
        <f>Table32356789101112132343210111213610[[#This Row],[white]]/Table32356789101112132343210111213610[[#This Row],[total]]</f>
        <v>0.4358974358974359</v>
      </c>
      <c r="T457" s="12">
        <v>2</v>
      </c>
      <c r="U457" s="14">
        <f>Table32356789101112132343210111213610[[#This Row],[muti_racial]]/Table32356789101112132343210111213610[[#This Row],[total]]</f>
        <v>5.128205128205128E-2</v>
      </c>
      <c r="V457" s="12">
        <v>1</v>
      </c>
      <c r="W457" s="14">
        <f>Table32356789101112132343210111213610[[#This Row],[international]]/Table32356789101112132343210111213610[[#This Row],[total]]</f>
        <v>2.564102564102564E-2</v>
      </c>
      <c r="X4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0.48717948717948717</v>
      </c>
      <c r="Y4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0.41025641025641024</v>
      </c>
    </row>
    <row r="458" spans="1:25" ht="20" customHeight="1">
      <c r="A458" s="1">
        <v>192448</v>
      </c>
      <c r="B458" s="1" t="s">
        <v>671</v>
      </c>
      <c r="C458" s="1">
        <v>39</v>
      </c>
      <c r="D458" s="1">
        <v>31</v>
      </c>
      <c r="E458" s="8">
        <f>Table32356789101112132343210111213610[[#This Row],[men]]/Table32356789101112132343210111213610[[#This Row],[total]]</f>
        <v>0.79487179487179482</v>
      </c>
      <c r="F458" s="1">
        <v>8</v>
      </c>
      <c r="G458" s="8">
        <f>Table32356789101112132343210111213610[[#This Row],[women]]/Table32356789101112132343210111213610[[#This Row],[total]]</f>
        <v>0.20512820512820512</v>
      </c>
      <c r="H458" s="1">
        <v>0</v>
      </c>
      <c r="I458" s="8">
        <f>Table32356789101112132343210111213610[[#This Row],[alaskan_or_native]]/Table32356789101112132343210111213610[[#This Row],[total]]</f>
        <v>0</v>
      </c>
      <c r="J458" s="1">
        <v>9</v>
      </c>
      <c r="K458" s="8">
        <f>Table32356789101112132343210111213610[[#This Row],[asian_american]]/Table32356789101112132343210111213610[[#This Row],[total]]</f>
        <v>0.23076923076923078</v>
      </c>
      <c r="L458" s="1">
        <v>7</v>
      </c>
      <c r="M458" s="8">
        <f>Table32356789101112132343210111213610[[#This Row],[african_amercian]]/Table32356789101112132343210111213610[[#This Row],[total]]</f>
        <v>0.17948717948717949</v>
      </c>
      <c r="N458" s="1">
        <v>9</v>
      </c>
      <c r="O458" s="8">
        <f>Table32356789101112132343210111213610[[#This Row],[hispanic_american]]/Table32356789101112132343210111213610[[#This Row],[total]]</f>
        <v>0.23076923076923078</v>
      </c>
      <c r="P458" s="1">
        <v>0</v>
      </c>
      <c r="Q458" s="8">
        <f>Table32356789101112132343210111213610[[#This Row],[hawaiian_or_islander]]/Table32356789101112132343210111213610[[#This Row],[total]]</f>
        <v>0</v>
      </c>
      <c r="R458" s="1">
        <v>6</v>
      </c>
      <c r="S458" s="8">
        <f>Table32356789101112132343210111213610[[#This Row],[white]]/Table32356789101112132343210111213610[[#This Row],[total]]</f>
        <v>0.15384615384615385</v>
      </c>
      <c r="T458" s="1">
        <v>0</v>
      </c>
      <c r="U458" s="8">
        <f>Table32356789101112132343210111213610[[#This Row],[muti_racial]]/Table32356789101112132343210111213610[[#This Row],[total]]</f>
        <v>0</v>
      </c>
      <c r="V458" s="1">
        <v>5</v>
      </c>
      <c r="W458" s="8">
        <f>Table32356789101112132343210111213610[[#This Row],[international]]/Table32356789101112132343210111213610[[#This Row],[total]]</f>
        <v>0.12820512820512819</v>
      </c>
      <c r="X4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0.64102564102564108</v>
      </c>
      <c r="Y4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0.41025641025641024</v>
      </c>
    </row>
    <row r="459" spans="1:25" ht="20" customHeight="1">
      <c r="A459" s="12">
        <v>482422</v>
      </c>
      <c r="B459" s="12" t="s">
        <v>1366</v>
      </c>
      <c r="C459" s="12">
        <v>39</v>
      </c>
      <c r="D459" s="12">
        <v>31</v>
      </c>
      <c r="E459" s="14">
        <f>Table32356789101112132343210111213610[[#This Row],[men]]/Table32356789101112132343210111213610[[#This Row],[total]]</f>
        <v>0.79487179487179482</v>
      </c>
      <c r="F459" s="12">
        <v>8</v>
      </c>
      <c r="G459" s="14">
        <f>Table32356789101112132343210111213610[[#This Row],[women]]/Table32356789101112132343210111213610[[#This Row],[total]]</f>
        <v>0.20512820512820512</v>
      </c>
      <c r="H459" s="12">
        <v>0</v>
      </c>
      <c r="I459" s="14">
        <f>Table32356789101112132343210111213610[[#This Row],[alaskan_or_native]]/Table32356789101112132343210111213610[[#This Row],[total]]</f>
        <v>0</v>
      </c>
      <c r="J459" s="12">
        <v>0</v>
      </c>
      <c r="K459" s="14">
        <f>Table32356789101112132343210111213610[[#This Row],[asian_american]]/Table32356789101112132343210111213610[[#This Row],[total]]</f>
        <v>0</v>
      </c>
      <c r="L459" s="12">
        <v>1</v>
      </c>
      <c r="M459" s="14">
        <f>Table32356789101112132343210111213610[[#This Row],[african_amercian]]/Table32356789101112132343210111213610[[#This Row],[total]]</f>
        <v>2.564102564102564E-2</v>
      </c>
      <c r="N459" s="12">
        <v>9</v>
      </c>
      <c r="O459" s="14">
        <f>Table32356789101112132343210111213610[[#This Row],[hispanic_american]]/Table32356789101112132343210111213610[[#This Row],[total]]</f>
        <v>0.23076923076923078</v>
      </c>
      <c r="P459" s="12">
        <v>1</v>
      </c>
      <c r="Q459" s="14">
        <f>Table32356789101112132343210111213610[[#This Row],[hawaiian_or_islander]]/Table32356789101112132343210111213610[[#This Row],[total]]</f>
        <v>2.564102564102564E-2</v>
      </c>
      <c r="R459" s="12">
        <v>27</v>
      </c>
      <c r="S459" s="14">
        <f>Table32356789101112132343210111213610[[#This Row],[white]]/Table32356789101112132343210111213610[[#This Row],[total]]</f>
        <v>0.69230769230769229</v>
      </c>
      <c r="T459" s="12">
        <v>1</v>
      </c>
      <c r="U459" s="14">
        <f>Table32356789101112132343210111213610[[#This Row],[muti_racial]]/Table32356789101112132343210111213610[[#This Row],[total]]</f>
        <v>2.564102564102564E-2</v>
      </c>
      <c r="V459" s="12">
        <v>0</v>
      </c>
      <c r="W459" s="14">
        <f>Table32356789101112132343210111213610[[#This Row],[international]]/Table32356789101112132343210111213610[[#This Row],[total]]</f>
        <v>0</v>
      </c>
      <c r="X4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  <c r="Y4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</row>
    <row r="460" spans="1:25" ht="20" customHeight="1">
      <c r="A460" s="1">
        <v>100724</v>
      </c>
      <c r="B460" s="1" t="s">
        <v>629</v>
      </c>
      <c r="C460" s="1">
        <v>38</v>
      </c>
      <c r="D460" s="1">
        <v>25</v>
      </c>
      <c r="E460" s="8">
        <f>Table32356789101112132343210111213610[[#This Row],[men]]/Table32356789101112132343210111213610[[#This Row],[total]]</f>
        <v>0.65789473684210531</v>
      </c>
      <c r="F460" s="1">
        <v>13</v>
      </c>
      <c r="G460" s="8">
        <f>Table32356789101112132343210111213610[[#This Row],[women]]/Table32356789101112132343210111213610[[#This Row],[total]]</f>
        <v>0.34210526315789475</v>
      </c>
      <c r="H460" s="1">
        <v>0</v>
      </c>
      <c r="I460" s="8">
        <f>Table32356789101112132343210111213610[[#This Row],[alaskan_or_native]]/Table32356789101112132343210111213610[[#This Row],[total]]</f>
        <v>0</v>
      </c>
      <c r="J460" s="1">
        <v>0</v>
      </c>
      <c r="K460" s="8">
        <f>Table32356789101112132343210111213610[[#This Row],[asian_american]]/Table32356789101112132343210111213610[[#This Row],[total]]</f>
        <v>0</v>
      </c>
      <c r="L460" s="1">
        <v>30</v>
      </c>
      <c r="M460" s="8">
        <f>Table32356789101112132343210111213610[[#This Row],[african_amercian]]/Table32356789101112132343210111213610[[#This Row],[total]]</f>
        <v>0.78947368421052633</v>
      </c>
      <c r="N460" s="1">
        <v>1</v>
      </c>
      <c r="O460" s="8">
        <f>Table32356789101112132343210111213610[[#This Row],[hispanic_american]]/Table32356789101112132343210111213610[[#This Row],[total]]</f>
        <v>2.6315789473684209E-2</v>
      </c>
      <c r="P460" s="1">
        <v>0</v>
      </c>
      <c r="Q460" s="8">
        <f>Table32356789101112132343210111213610[[#This Row],[hawaiian_or_islander]]/Table32356789101112132343210111213610[[#This Row],[total]]</f>
        <v>0</v>
      </c>
      <c r="R460" s="1">
        <v>0</v>
      </c>
      <c r="S460" s="8">
        <f>Table32356789101112132343210111213610[[#This Row],[white]]/Table32356789101112132343210111213610[[#This Row],[total]]</f>
        <v>0</v>
      </c>
      <c r="T460" s="1">
        <v>0</v>
      </c>
      <c r="U460" s="8">
        <f>Table32356789101112132343210111213610[[#This Row],[muti_racial]]/Table32356789101112132343210111213610[[#This Row],[total]]</f>
        <v>0</v>
      </c>
      <c r="V460" s="1">
        <v>6</v>
      </c>
      <c r="W460" s="8">
        <f>Table32356789101112132343210111213610[[#This Row],[international]]/Table32356789101112132343210111213610[[#This Row],[total]]</f>
        <v>0.15789473684210525</v>
      </c>
      <c r="X4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0.81578947368421051</v>
      </c>
      <c r="Y4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0.81578947368421051</v>
      </c>
    </row>
    <row r="461" spans="1:25" ht="20" customHeight="1">
      <c r="A461" s="12">
        <v>134811</v>
      </c>
      <c r="B461" s="12" t="s">
        <v>1388</v>
      </c>
      <c r="C461" s="12">
        <v>38</v>
      </c>
      <c r="D461" s="12">
        <v>12</v>
      </c>
      <c r="E461" s="14">
        <f>Table32356789101112132343210111213610[[#This Row],[men]]/Table32356789101112132343210111213610[[#This Row],[total]]</f>
        <v>0.31578947368421051</v>
      </c>
      <c r="F461" s="12">
        <v>26</v>
      </c>
      <c r="G461" s="14">
        <f>Table32356789101112132343210111213610[[#This Row],[women]]/Table32356789101112132343210111213610[[#This Row],[total]]</f>
        <v>0.68421052631578949</v>
      </c>
      <c r="H461" s="12">
        <v>0</v>
      </c>
      <c r="I461" s="14">
        <f>Table32356789101112132343210111213610[[#This Row],[alaskan_or_native]]/Table32356789101112132343210111213610[[#This Row],[total]]</f>
        <v>0</v>
      </c>
      <c r="J461" s="12">
        <v>1</v>
      </c>
      <c r="K461" s="14">
        <f>Table32356789101112132343210111213610[[#This Row],[asian_american]]/Table32356789101112132343210111213610[[#This Row],[total]]</f>
        <v>2.6315789473684209E-2</v>
      </c>
      <c r="L461" s="12">
        <v>0</v>
      </c>
      <c r="M461" s="14">
        <f>Table32356789101112132343210111213610[[#This Row],[african_amercian]]/Table32356789101112132343210111213610[[#This Row],[total]]</f>
        <v>0</v>
      </c>
      <c r="N461" s="12">
        <v>15</v>
      </c>
      <c r="O461" s="14">
        <f>Table32356789101112132343210111213610[[#This Row],[hispanic_american]]/Table32356789101112132343210111213610[[#This Row],[total]]</f>
        <v>0.39473684210526316</v>
      </c>
      <c r="P461" s="12">
        <v>0</v>
      </c>
      <c r="Q461" s="14">
        <f>Table32356789101112132343210111213610[[#This Row],[hawaiian_or_islander]]/Table32356789101112132343210111213610[[#This Row],[total]]</f>
        <v>0</v>
      </c>
      <c r="R461" s="12">
        <v>5</v>
      </c>
      <c r="S461" s="14">
        <f>Table32356789101112132343210111213610[[#This Row],[white]]/Table32356789101112132343210111213610[[#This Row],[total]]</f>
        <v>0.13157894736842105</v>
      </c>
      <c r="T461" s="12">
        <v>0</v>
      </c>
      <c r="U461" s="14">
        <f>Table32356789101112132343210111213610[[#This Row],[muti_racial]]/Table32356789101112132343210111213610[[#This Row],[total]]</f>
        <v>0</v>
      </c>
      <c r="V461" s="12">
        <v>10</v>
      </c>
      <c r="W461" s="14">
        <f>Table32356789101112132343210111213610[[#This Row],[international]]/Table32356789101112132343210111213610[[#This Row],[total]]</f>
        <v>0.26315789473684209</v>
      </c>
      <c r="X4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0.42105263157894735</v>
      </c>
      <c r="Y4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0.39473684210526316</v>
      </c>
    </row>
    <row r="462" spans="1:25" ht="20" customHeight="1">
      <c r="A462" s="1">
        <v>151379</v>
      </c>
      <c r="B462" s="1" t="s">
        <v>550</v>
      </c>
      <c r="C462" s="1">
        <v>38</v>
      </c>
      <c r="D462" s="1">
        <v>34</v>
      </c>
      <c r="E462" s="8">
        <f>Table32356789101112132343210111213610[[#This Row],[men]]/Table32356789101112132343210111213610[[#This Row],[total]]</f>
        <v>0.89473684210526316</v>
      </c>
      <c r="F462" s="1">
        <v>4</v>
      </c>
      <c r="G462" s="8">
        <f>Table32356789101112132343210111213610[[#This Row],[women]]/Table32356789101112132343210111213610[[#This Row],[total]]</f>
        <v>0.10526315789473684</v>
      </c>
      <c r="H462" s="1">
        <v>0</v>
      </c>
      <c r="I462" s="8">
        <f>Table32356789101112132343210111213610[[#This Row],[alaskan_or_native]]/Table32356789101112132343210111213610[[#This Row],[total]]</f>
        <v>0</v>
      </c>
      <c r="J462" s="1">
        <v>0</v>
      </c>
      <c r="K462" s="8">
        <f>Table32356789101112132343210111213610[[#This Row],[asian_american]]/Table32356789101112132343210111213610[[#This Row],[total]]</f>
        <v>0</v>
      </c>
      <c r="L462" s="1">
        <v>2</v>
      </c>
      <c r="M462" s="8">
        <f>Table32356789101112132343210111213610[[#This Row],[african_amercian]]/Table32356789101112132343210111213610[[#This Row],[total]]</f>
        <v>5.2631578947368418E-2</v>
      </c>
      <c r="N462" s="1">
        <v>0</v>
      </c>
      <c r="O462" s="8">
        <f>Table32356789101112132343210111213610[[#This Row],[hispanic_american]]/Table32356789101112132343210111213610[[#This Row],[total]]</f>
        <v>0</v>
      </c>
      <c r="P462" s="1">
        <v>0</v>
      </c>
      <c r="Q462" s="8">
        <f>Table32356789101112132343210111213610[[#This Row],[hawaiian_or_islander]]/Table32356789101112132343210111213610[[#This Row],[total]]</f>
        <v>0</v>
      </c>
      <c r="R462" s="1">
        <v>35</v>
      </c>
      <c r="S462" s="8">
        <f>Table32356789101112132343210111213610[[#This Row],[white]]/Table32356789101112132343210111213610[[#This Row],[total]]</f>
        <v>0.92105263157894735</v>
      </c>
      <c r="T462" s="1">
        <v>0</v>
      </c>
      <c r="U462" s="8">
        <f>Table32356789101112132343210111213610[[#This Row],[muti_racial]]/Table32356789101112132343210111213610[[#This Row],[total]]</f>
        <v>0</v>
      </c>
      <c r="V462" s="1">
        <v>1</v>
      </c>
      <c r="W462" s="8">
        <f>Table32356789101112132343210111213610[[#This Row],[international]]/Table32356789101112132343210111213610[[#This Row],[total]]</f>
        <v>2.6315789473684209E-2</v>
      </c>
      <c r="X4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5.2631578947368418E-2</v>
      </c>
      <c r="Y4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5.2631578947368418E-2</v>
      </c>
    </row>
    <row r="463" spans="1:25" ht="20" customHeight="1">
      <c r="A463" s="12">
        <v>186399</v>
      </c>
      <c r="B463" s="12" t="s">
        <v>983</v>
      </c>
      <c r="C463" s="12">
        <v>38</v>
      </c>
      <c r="D463" s="12">
        <v>31</v>
      </c>
      <c r="E463" s="14">
        <f>Table32356789101112132343210111213610[[#This Row],[men]]/Table32356789101112132343210111213610[[#This Row],[total]]</f>
        <v>0.81578947368421051</v>
      </c>
      <c r="F463" s="12">
        <v>7</v>
      </c>
      <c r="G463" s="14">
        <f>Table32356789101112132343210111213610[[#This Row],[women]]/Table32356789101112132343210111213610[[#This Row],[total]]</f>
        <v>0.18421052631578946</v>
      </c>
      <c r="H463" s="12">
        <v>0</v>
      </c>
      <c r="I463" s="14">
        <f>Table32356789101112132343210111213610[[#This Row],[alaskan_or_native]]/Table32356789101112132343210111213610[[#This Row],[total]]</f>
        <v>0</v>
      </c>
      <c r="J463" s="12">
        <v>14</v>
      </c>
      <c r="K463" s="14">
        <f>Table32356789101112132343210111213610[[#This Row],[asian_american]]/Table32356789101112132343210111213610[[#This Row],[total]]</f>
        <v>0.36842105263157893</v>
      </c>
      <c r="L463" s="12">
        <v>6</v>
      </c>
      <c r="M463" s="14">
        <f>Table32356789101112132343210111213610[[#This Row],[african_amercian]]/Table32356789101112132343210111213610[[#This Row],[total]]</f>
        <v>0.15789473684210525</v>
      </c>
      <c r="N463" s="12">
        <v>8</v>
      </c>
      <c r="O463" s="14">
        <f>Table32356789101112132343210111213610[[#This Row],[hispanic_american]]/Table32356789101112132343210111213610[[#This Row],[total]]</f>
        <v>0.21052631578947367</v>
      </c>
      <c r="P463" s="12">
        <v>0</v>
      </c>
      <c r="Q463" s="14">
        <f>Table32356789101112132343210111213610[[#This Row],[hawaiian_or_islander]]/Table32356789101112132343210111213610[[#This Row],[total]]</f>
        <v>0</v>
      </c>
      <c r="R463" s="12">
        <v>6</v>
      </c>
      <c r="S463" s="14">
        <f>Table32356789101112132343210111213610[[#This Row],[white]]/Table32356789101112132343210111213610[[#This Row],[total]]</f>
        <v>0.15789473684210525</v>
      </c>
      <c r="T463" s="12">
        <v>2</v>
      </c>
      <c r="U463" s="14">
        <f>Table32356789101112132343210111213610[[#This Row],[muti_racial]]/Table32356789101112132343210111213610[[#This Row],[total]]</f>
        <v>5.2631578947368418E-2</v>
      </c>
      <c r="V463" s="12">
        <v>1</v>
      </c>
      <c r="W463" s="14">
        <f>Table32356789101112132343210111213610[[#This Row],[international]]/Table32356789101112132343210111213610[[#This Row],[total]]</f>
        <v>2.6315789473684209E-2</v>
      </c>
      <c r="X4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0.78947368421052633</v>
      </c>
      <c r="Y4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0.42105263157894735</v>
      </c>
    </row>
    <row r="464" spans="1:25" ht="20" customHeight="1">
      <c r="A464" s="1">
        <v>196194</v>
      </c>
      <c r="B464" s="1" t="s">
        <v>421</v>
      </c>
      <c r="C464" s="1">
        <v>38</v>
      </c>
      <c r="D464" s="1">
        <v>35</v>
      </c>
      <c r="E464" s="8">
        <f>Table32356789101112132343210111213610[[#This Row],[men]]/Table32356789101112132343210111213610[[#This Row],[total]]</f>
        <v>0.92105263157894735</v>
      </c>
      <c r="F464" s="1">
        <v>3</v>
      </c>
      <c r="G464" s="8">
        <f>Table32356789101112132343210111213610[[#This Row],[women]]/Table32356789101112132343210111213610[[#This Row],[total]]</f>
        <v>7.8947368421052627E-2</v>
      </c>
      <c r="H464" s="1">
        <v>0</v>
      </c>
      <c r="I464" s="8">
        <f>Table32356789101112132343210111213610[[#This Row],[alaskan_or_native]]/Table32356789101112132343210111213610[[#This Row],[total]]</f>
        <v>0</v>
      </c>
      <c r="J464" s="1">
        <v>3</v>
      </c>
      <c r="K464" s="8">
        <f>Table32356789101112132343210111213610[[#This Row],[asian_american]]/Table32356789101112132343210111213610[[#This Row],[total]]</f>
        <v>7.8947368421052627E-2</v>
      </c>
      <c r="L464" s="1">
        <v>3</v>
      </c>
      <c r="M464" s="8">
        <f>Table32356789101112132343210111213610[[#This Row],[african_amercian]]/Table32356789101112132343210111213610[[#This Row],[total]]</f>
        <v>7.8947368421052627E-2</v>
      </c>
      <c r="N464" s="1">
        <v>3</v>
      </c>
      <c r="O464" s="8">
        <f>Table32356789101112132343210111213610[[#This Row],[hispanic_american]]/Table32356789101112132343210111213610[[#This Row],[total]]</f>
        <v>7.8947368421052627E-2</v>
      </c>
      <c r="P464" s="1">
        <v>0</v>
      </c>
      <c r="Q464" s="8">
        <f>Table32356789101112132343210111213610[[#This Row],[hawaiian_or_islander]]/Table32356789101112132343210111213610[[#This Row],[total]]</f>
        <v>0</v>
      </c>
      <c r="R464" s="1">
        <v>27</v>
      </c>
      <c r="S464" s="8">
        <f>Table32356789101112132343210111213610[[#This Row],[white]]/Table32356789101112132343210111213610[[#This Row],[total]]</f>
        <v>0.71052631578947367</v>
      </c>
      <c r="T464" s="1">
        <v>0</v>
      </c>
      <c r="U464" s="8">
        <f>Table32356789101112132343210111213610[[#This Row],[muti_racial]]/Table32356789101112132343210111213610[[#This Row],[total]]</f>
        <v>0</v>
      </c>
      <c r="V464" s="1">
        <v>2</v>
      </c>
      <c r="W464" s="8">
        <f>Table32356789101112132343210111213610[[#This Row],[international]]/Table32356789101112132343210111213610[[#This Row],[total]]</f>
        <v>5.2631578947368418E-2</v>
      </c>
      <c r="X4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0.23684210526315788</v>
      </c>
      <c r="Y4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0.15789473684210525</v>
      </c>
    </row>
    <row r="465" spans="1:25" ht="20" customHeight="1">
      <c r="A465" s="12">
        <v>216852</v>
      </c>
      <c r="B465" s="12" t="s">
        <v>244</v>
      </c>
      <c r="C465" s="12">
        <v>38</v>
      </c>
      <c r="D465" s="12">
        <v>33</v>
      </c>
      <c r="E465" s="14">
        <f>Table32356789101112132343210111213610[[#This Row],[men]]/Table32356789101112132343210111213610[[#This Row],[total]]</f>
        <v>0.86842105263157898</v>
      </c>
      <c r="F465" s="12">
        <v>5</v>
      </c>
      <c r="G465" s="14">
        <f>Table32356789101112132343210111213610[[#This Row],[women]]/Table32356789101112132343210111213610[[#This Row],[total]]</f>
        <v>0.13157894736842105</v>
      </c>
      <c r="H465" s="12">
        <v>0</v>
      </c>
      <c r="I465" s="14">
        <f>Table32356789101112132343210111213610[[#This Row],[alaskan_or_native]]/Table32356789101112132343210111213610[[#This Row],[total]]</f>
        <v>0</v>
      </c>
      <c r="J465" s="12">
        <v>8</v>
      </c>
      <c r="K465" s="14">
        <f>Table32356789101112132343210111213610[[#This Row],[asian_american]]/Table32356789101112132343210111213610[[#This Row],[total]]</f>
        <v>0.21052631578947367</v>
      </c>
      <c r="L465" s="12">
        <v>3</v>
      </c>
      <c r="M465" s="14">
        <f>Table32356789101112132343210111213610[[#This Row],[african_amercian]]/Table32356789101112132343210111213610[[#This Row],[total]]</f>
        <v>7.8947368421052627E-2</v>
      </c>
      <c r="N465" s="12">
        <v>2</v>
      </c>
      <c r="O465" s="14">
        <f>Table32356789101112132343210111213610[[#This Row],[hispanic_american]]/Table32356789101112132343210111213610[[#This Row],[total]]</f>
        <v>5.2631578947368418E-2</v>
      </c>
      <c r="P465" s="12">
        <v>0</v>
      </c>
      <c r="Q465" s="14">
        <f>Table32356789101112132343210111213610[[#This Row],[hawaiian_or_islander]]/Table32356789101112132343210111213610[[#This Row],[total]]</f>
        <v>0</v>
      </c>
      <c r="R465" s="12">
        <v>21</v>
      </c>
      <c r="S465" s="14">
        <f>Table32356789101112132343210111213610[[#This Row],[white]]/Table32356789101112132343210111213610[[#This Row],[total]]</f>
        <v>0.55263157894736847</v>
      </c>
      <c r="T465" s="12">
        <v>1</v>
      </c>
      <c r="U465" s="14">
        <f>Table32356789101112132343210111213610[[#This Row],[muti_racial]]/Table32356789101112132343210111213610[[#This Row],[total]]</f>
        <v>2.6315789473684209E-2</v>
      </c>
      <c r="V465" s="12">
        <v>3</v>
      </c>
      <c r="W465" s="14">
        <f>Table32356789101112132343210111213610[[#This Row],[international]]/Table32356789101112132343210111213610[[#This Row],[total]]</f>
        <v>7.8947368421052627E-2</v>
      </c>
      <c r="X4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0.36842105263157893</v>
      </c>
      <c r="Y4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0.15789473684210525</v>
      </c>
    </row>
    <row r="466" spans="1:25" ht="20" customHeight="1">
      <c r="A466" s="1">
        <v>482635</v>
      </c>
      <c r="B466" s="1" t="s">
        <v>1380</v>
      </c>
      <c r="C466" s="1">
        <v>38</v>
      </c>
      <c r="D466" s="1">
        <v>33</v>
      </c>
      <c r="E466" s="8">
        <f>Table32356789101112132343210111213610[[#This Row],[men]]/Table32356789101112132343210111213610[[#This Row],[total]]</f>
        <v>0.86842105263157898</v>
      </c>
      <c r="F466" s="1">
        <v>5</v>
      </c>
      <c r="G466" s="8">
        <f>Table32356789101112132343210111213610[[#This Row],[women]]/Table32356789101112132343210111213610[[#This Row],[total]]</f>
        <v>0.13157894736842105</v>
      </c>
      <c r="H466" s="1">
        <v>0</v>
      </c>
      <c r="I466" s="8">
        <f>Table32356789101112132343210111213610[[#This Row],[alaskan_or_native]]/Table32356789101112132343210111213610[[#This Row],[total]]</f>
        <v>0</v>
      </c>
      <c r="J466" s="1">
        <v>2</v>
      </c>
      <c r="K466" s="8">
        <f>Table32356789101112132343210111213610[[#This Row],[asian_american]]/Table32356789101112132343210111213610[[#This Row],[total]]</f>
        <v>5.2631578947368418E-2</v>
      </c>
      <c r="L466" s="1">
        <v>8</v>
      </c>
      <c r="M466" s="8">
        <f>Table32356789101112132343210111213610[[#This Row],[african_amercian]]/Table32356789101112132343210111213610[[#This Row],[total]]</f>
        <v>0.21052631578947367</v>
      </c>
      <c r="N466" s="1">
        <v>7</v>
      </c>
      <c r="O466" s="8">
        <f>Table32356789101112132343210111213610[[#This Row],[hispanic_american]]/Table32356789101112132343210111213610[[#This Row],[total]]</f>
        <v>0.18421052631578946</v>
      </c>
      <c r="P466" s="1">
        <v>0</v>
      </c>
      <c r="Q466" s="8">
        <f>Table32356789101112132343210111213610[[#This Row],[hawaiian_or_islander]]/Table32356789101112132343210111213610[[#This Row],[total]]</f>
        <v>0</v>
      </c>
      <c r="R466" s="1">
        <v>19</v>
      </c>
      <c r="S466" s="8">
        <f>Table32356789101112132343210111213610[[#This Row],[white]]/Table32356789101112132343210111213610[[#This Row],[total]]</f>
        <v>0.5</v>
      </c>
      <c r="T466" s="1">
        <v>1</v>
      </c>
      <c r="U466" s="8">
        <f>Table32356789101112132343210111213610[[#This Row],[muti_racial]]/Table32356789101112132343210111213610[[#This Row],[total]]</f>
        <v>2.6315789473684209E-2</v>
      </c>
      <c r="V466" s="1">
        <v>1</v>
      </c>
      <c r="W466" s="8">
        <f>Table32356789101112132343210111213610[[#This Row],[international]]/Table32356789101112132343210111213610[[#This Row],[total]]</f>
        <v>2.6315789473684209E-2</v>
      </c>
      <c r="X4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0.47368421052631576</v>
      </c>
      <c r="Y4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0.42105263157894735</v>
      </c>
    </row>
    <row r="467" spans="1:25" ht="20" customHeight="1">
      <c r="A467" s="12">
        <v>491288</v>
      </c>
      <c r="B467" s="12" t="s">
        <v>1362</v>
      </c>
      <c r="C467" s="12">
        <v>38</v>
      </c>
      <c r="D467" s="12">
        <v>26</v>
      </c>
      <c r="E467" s="14">
        <f>Table32356789101112132343210111213610[[#This Row],[men]]/Table32356789101112132343210111213610[[#This Row],[total]]</f>
        <v>0.68421052631578949</v>
      </c>
      <c r="F467" s="12">
        <v>12</v>
      </c>
      <c r="G467" s="14">
        <f>Table32356789101112132343210111213610[[#This Row],[women]]/Table32356789101112132343210111213610[[#This Row],[total]]</f>
        <v>0.31578947368421051</v>
      </c>
      <c r="H467" s="12">
        <v>0</v>
      </c>
      <c r="I467" s="14">
        <f>Table32356789101112132343210111213610[[#This Row],[alaskan_or_native]]/Table32356789101112132343210111213610[[#This Row],[total]]</f>
        <v>0</v>
      </c>
      <c r="J467" s="12">
        <v>1</v>
      </c>
      <c r="K467" s="14">
        <f>Table32356789101112132343210111213610[[#This Row],[asian_american]]/Table32356789101112132343210111213610[[#This Row],[total]]</f>
        <v>2.6315789473684209E-2</v>
      </c>
      <c r="L467" s="12">
        <v>3</v>
      </c>
      <c r="M467" s="14">
        <f>Table32356789101112132343210111213610[[#This Row],[african_amercian]]/Table32356789101112132343210111213610[[#This Row],[total]]</f>
        <v>7.8947368421052627E-2</v>
      </c>
      <c r="N467" s="12">
        <v>0</v>
      </c>
      <c r="O467" s="14">
        <f>Table32356789101112132343210111213610[[#This Row],[hispanic_american]]/Table32356789101112132343210111213610[[#This Row],[total]]</f>
        <v>0</v>
      </c>
      <c r="P467" s="12">
        <v>0</v>
      </c>
      <c r="Q467" s="14">
        <f>Table32356789101112132343210111213610[[#This Row],[hawaiian_or_islander]]/Table32356789101112132343210111213610[[#This Row],[total]]</f>
        <v>0</v>
      </c>
      <c r="R467" s="12">
        <v>33</v>
      </c>
      <c r="S467" s="14">
        <f>Table32356789101112132343210111213610[[#This Row],[white]]/Table32356789101112132343210111213610[[#This Row],[total]]</f>
        <v>0.86842105263157898</v>
      </c>
      <c r="T467" s="12">
        <v>0</v>
      </c>
      <c r="U467" s="14">
        <f>Table32356789101112132343210111213610[[#This Row],[muti_racial]]/Table32356789101112132343210111213610[[#This Row],[total]]</f>
        <v>0</v>
      </c>
      <c r="V467" s="12">
        <v>0</v>
      </c>
      <c r="W467" s="14">
        <f>Table32356789101112132343210111213610[[#This Row],[international]]/Table32356789101112132343210111213610[[#This Row],[total]]</f>
        <v>0</v>
      </c>
      <c r="X4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0.10526315789473684</v>
      </c>
      <c r="Y4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7.8947368421052627E-2</v>
      </c>
    </row>
    <row r="468" spans="1:25" ht="20" customHeight="1">
      <c r="A468" s="1">
        <v>132471</v>
      </c>
      <c r="B468" s="1" t="s">
        <v>765</v>
      </c>
      <c r="C468" s="1">
        <v>37</v>
      </c>
      <c r="D468" s="1">
        <v>29</v>
      </c>
      <c r="E468" s="8">
        <f>Table32356789101112132343210111213610[[#This Row],[men]]/Table32356789101112132343210111213610[[#This Row],[total]]</f>
        <v>0.78378378378378377</v>
      </c>
      <c r="F468" s="1">
        <v>8</v>
      </c>
      <c r="G468" s="8">
        <f>Table32356789101112132343210111213610[[#This Row],[women]]/Table32356789101112132343210111213610[[#This Row],[total]]</f>
        <v>0.21621621621621623</v>
      </c>
      <c r="H468" s="1">
        <v>0</v>
      </c>
      <c r="I468" s="8">
        <f>Table32356789101112132343210111213610[[#This Row],[alaskan_or_native]]/Table32356789101112132343210111213610[[#This Row],[total]]</f>
        <v>0</v>
      </c>
      <c r="J468" s="1">
        <v>0</v>
      </c>
      <c r="K468" s="8">
        <f>Table32356789101112132343210111213610[[#This Row],[asian_american]]/Table32356789101112132343210111213610[[#This Row],[total]]</f>
        <v>0</v>
      </c>
      <c r="L468" s="1">
        <v>10</v>
      </c>
      <c r="M468" s="8">
        <f>Table32356789101112132343210111213610[[#This Row],[african_amercian]]/Table32356789101112132343210111213610[[#This Row],[total]]</f>
        <v>0.27027027027027029</v>
      </c>
      <c r="N468" s="1">
        <v>7</v>
      </c>
      <c r="O468" s="8">
        <f>Table32356789101112132343210111213610[[#This Row],[hispanic_american]]/Table32356789101112132343210111213610[[#This Row],[total]]</f>
        <v>0.1891891891891892</v>
      </c>
      <c r="P468" s="1">
        <v>0</v>
      </c>
      <c r="Q468" s="8">
        <f>Table32356789101112132343210111213610[[#This Row],[hawaiian_or_islander]]/Table32356789101112132343210111213610[[#This Row],[total]]</f>
        <v>0</v>
      </c>
      <c r="R468" s="1">
        <v>17</v>
      </c>
      <c r="S468" s="8">
        <f>Table32356789101112132343210111213610[[#This Row],[white]]/Table32356789101112132343210111213610[[#This Row],[total]]</f>
        <v>0.45945945945945948</v>
      </c>
      <c r="T468" s="1">
        <v>0</v>
      </c>
      <c r="U468" s="8">
        <f>Table32356789101112132343210111213610[[#This Row],[muti_racial]]/Table32356789101112132343210111213610[[#This Row],[total]]</f>
        <v>0</v>
      </c>
      <c r="V468" s="1">
        <v>2</v>
      </c>
      <c r="W468" s="8">
        <f>Table32356789101112132343210111213610[[#This Row],[international]]/Table32356789101112132343210111213610[[#This Row],[total]]</f>
        <v>5.4054054054054057E-2</v>
      </c>
      <c r="X4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0.45945945945945948</v>
      </c>
      <c r="Y4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0.45945945945945948</v>
      </c>
    </row>
    <row r="469" spans="1:25" ht="20" customHeight="1">
      <c r="A469" s="12">
        <v>153384</v>
      </c>
      <c r="B469" s="12" t="s">
        <v>530</v>
      </c>
      <c r="C469" s="12">
        <v>37</v>
      </c>
      <c r="D469" s="12">
        <v>23</v>
      </c>
      <c r="E469" s="14">
        <f>Table32356789101112132343210111213610[[#This Row],[men]]/Table32356789101112132343210111213610[[#This Row],[total]]</f>
        <v>0.6216216216216216</v>
      </c>
      <c r="F469" s="12">
        <v>14</v>
      </c>
      <c r="G469" s="14">
        <f>Table32356789101112132343210111213610[[#This Row],[women]]/Table32356789101112132343210111213610[[#This Row],[total]]</f>
        <v>0.3783783783783784</v>
      </c>
      <c r="H469" s="12">
        <v>0</v>
      </c>
      <c r="I469" s="14">
        <f>Table32356789101112132343210111213610[[#This Row],[alaskan_or_native]]/Table32356789101112132343210111213610[[#This Row],[total]]</f>
        <v>0</v>
      </c>
      <c r="J469" s="12">
        <v>2</v>
      </c>
      <c r="K469" s="14">
        <f>Table32356789101112132343210111213610[[#This Row],[asian_american]]/Table32356789101112132343210111213610[[#This Row],[total]]</f>
        <v>5.4054054054054057E-2</v>
      </c>
      <c r="L469" s="12">
        <v>0</v>
      </c>
      <c r="M469" s="14">
        <f>Table32356789101112132343210111213610[[#This Row],[african_amercian]]/Table32356789101112132343210111213610[[#This Row],[total]]</f>
        <v>0</v>
      </c>
      <c r="N469" s="12">
        <v>1</v>
      </c>
      <c r="O469" s="14">
        <f>Table32356789101112132343210111213610[[#This Row],[hispanic_american]]/Table32356789101112132343210111213610[[#This Row],[total]]</f>
        <v>2.7027027027027029E-2</v>
      </c>
      <c r="P469" s="12">
        <v>0</v>
      </c>
      <c r="Q469" s="14">
        <f>Table32356789101112132343210111213610[[#This Row],[hawaiian_or_islander]]/Table32356789101112132343210111213610[[#This Row],[total]]</f>
        <v>0</v>
      </c>
      <c r="R469" s="12">
        <v>18</v>
      </c>
      <c r="S469" s="14">
        <f>Table32356789101112132343210111213610[[#This Row],[white]]/Table32356789101112132343210111213610[[#This Row],[total]]</f>
        <v>0.48648648648648651</v>
      </c>
      <c r="T469" s="12">
        <v>1</v>
      </c>
      <c r="U469" s="14">
        <f>Table32356789101112132343210111213610[[#This Row],[muti_racial]]/Table32356789101112132343210111213610[[#This Row],[total]]</f>
        <v>2.7027027027027029E-2</v>
      </c>
      <c r="V469" s="12">
        <v>15</v>
      </c>
      <c r="W469" s="14">
        <f>Table32356789101112132343210111213610[[#This Row],[international]]/Table32356789101112132343210111213610[[#This Row],[total]]</f>
        <v>0.40540540540540543</v>
      </c>
      <c r="X4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0.10810810810810811</v>
      </c>
      <c r="Y4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5.4054054054054057E-2</v>
      </c>
    </row>
    <row r="470" spans="1:25" ht="20" customHeight="1">
      <c r="A470" s="1">
        <v>154095</v>
      </c>
      <c r="B470" s="1" t="s">
        <v>532</v>
      </c>
      <c r="C470" s="1">
        <v>37</v>
      </c>
      <c r="D470" s="1">
        <v>34</v>
      </c>
      <c r="E470" s="8">
        <f>Table32356789101112132343210111213610[[#This Row],[men]]/Table32356789101112132343210111213610[[#This Row],[total]]</f>
        <v>0.91891891891891897</v>
      </c>
      <c r="F470" s="1">
        <v>3</v>
      </c>
      <c r="G470" s="8">
        <f>Table32356789101112132343210111213610[[#This Row],[women]]/Table32356789101112132343210111213610[[#This Row],[total]]</f>
        <v>8.1081081081081086E-2</v>
      </c>
      <c r="H470" s="1">
        <v>0</v>
      </c>
      <c r="I470" s="8">
        <f>Table32356789101112132343210111213610[[#This Row],[alaskan_or_native]]/Table32356789101112132343210111213610[[#This Row],[total]]</f>
        <v>0</v>
      </c>
      <c r="J470" s="1">
        <v>1</v>
      </c>
      <c r="K470" s="8">
        <f>Table32356789101112132343210111213610[[#This Row],[asian_american]]/Table32356789101112132343210111213610[[#This Row],[total]]</f>
        <v>2.7027027027027029E-2</v>
      </c>
      <c r="L470" s="1">
        <v>0</v>
      </c>
      <c r="M470" s="8">
        <f>Table32356789101112132343210111213610[[#This Row],[african_amercian]]/Table32356789101112132343210111213610[[#This Row],[total]]</f>
        <v>0</v>
      </c>
      <c r="N470" s="1">
        <v>0</v>
      </c>
      <c r="O470" s="8">
        <f>Table32356789101112132343210111213610[[#This Row],[hispanic_american]]/Table32356789101112132343210111213610[[#This Row],[total]]</f>
        <v>0</v>
      </c>
      <c r="P470" s="1">
        <v>0</v>
      </c>
      <c r="Q470" s="8">
        <f>Table32356789101112132343210111213610[[#This Row],[hawaiian_or_islander]]/Table32356789101112132343210111213610[[#This Row],[total]]</f>
        <v>0</v>
      </c>
      <c r="R470" s="1">
        <v>35</v>
      </c>
      <c r="S470" s="8">
        <f>Table32356789101112132343210111213610[[#This Row],[white]]/Table32356789101112132343210111213610[[#This Row],[total]]</f>
        <v>0.94594594594594594</v>
      </c>
      <c r="T470" s="1">
        <v>1</v>
      </c>
      <c r="U470" s="8">
        <f>Table32356789101112132343210111213610[[#This Row],[muti_racial]]/Table32356789101112132343210111213610[[#This Row],[total]]</f>
        <v>2.7027027027027029E-2</v>
      </c>
      <c r="V470" s="1">
        <v>0</v>
      </c>
      <c r="W470" s="8">
        <f>Table32356789101112132343210111213610[[#This Row],[international]]/Table32356789101112132343210111213610[[#This Row],[total]]</f>
        <v>0</v>
      </c>
      <c r="X4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5.4054054054054057E-2</v>
      </c>
      <c r="Y4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2.7027027027027029E-2</v>
      </c>
    </row>
    <row r="471" spans="1:25" ht="20" customHeight="1">
      <c r="A471" s="12">
        <v>178615</v>
      </c>
      <c r="B471" s="12" t="s">
        <v>531</v>
      </c>
      <c r="C471" s="12">
        <v>37</v>
      </c>
      <c r="D471" s="12">
        <v>35</v>
      </c>
      <c r="E471" s="14">
        <f>Table32356789101112132343210111213610[[#This Row],[men]]/Table32356789101112132343210111213610[[#This Row],[total]]</f>
        <v>0.94594594594594594</v>
      </c>
      <c r="F471" s="12">
        <v>2</v>
      </c>
      <c r="G471" s="14">
        <f>Table32356789101112132343210111213610[[#This Row],[women]]/Table32356789101112132343210111213610[[#This Row],[total]]</f>
        <v>5.4054054054054057E-2</v>
      </c>
      <c r="H471" s="12">
        <v>0</v>
      </c>
      <c r="I471" s="14">
        <f>Table32356789101112132343210111213610[[#This Row],[alaskan_or_native]]/Table32356789101112132343210111213610[[#This Row],[total]]</f>
        <v>0</v>
      </c>
      <c r="J471" s="12">
        <v>2</v>
      </c>
      <c r="K471" s="14">
        <f>Table32356789101112132343210111213610[[#This Row],[asian_american]]/Table32356789101112132343210111213610[[#This Row],[total]]</f>
        <v>5.4054054054054057E-2</v>
      </c>
      <c r="L471" s="12">
        <v>1</v>
      </c>
      <c r="M471" s="14">
        <f>Table32356789101112132343210111213610[[#This Row],[african_amercian]]/Table32356789101112132343210111213610[[#This Row],[total]]</f>
        <v>2.7027027027027029E-2</v>
      </c>
      <c r="N471" s="12">
        <v>0</v>
      </c>
      <c r="O471" s="14">
        <f>Table32356789101112132343210111213610[[#This Row],[hispanic_american]]/Table32356789101112132343210111213610[[#This Row],[total]]</f>
        <v>0</v>
      </c>
      <c r="P471" s="12">
        <v>0</v>
      </c>
      <c r="Q471" s="14">
        <f>Table32356789101112132343210111213610[[#This Row],[hawaiian_or_islander]]/Table32356789101112132343210111213610[[#This Row],[total]]</f>
        <v>0</v>
      </c>
      <c r="R471" s="12">
        <v>22</v>
      </c>
      <c r="S471" s="14">
        <f>Table32356789101112132343210111213610[[#This Row],[white]]/Table32356789101112132343210111213610[[#This Row],[total]]</f>
        <v>0.59459459459459463</v>
      </c>
      <c r="T471" s="12">
        <v>3</v>
      </c>
      <c r="U471" s="14">
        <f>Table32356789101112132343210111213610[[#This Row],[muti_racial]]/Table32356789101112132343210111213610[[#This Row],[total]]</f>
        <v>8.1081081081081086E-2</v>
      </c>
      <c r="V471" s="12">
        <v>8</v>
      </c>
      <c r="W471" s="14">
        <f>Table32356789101112132343210111213610[[#This Row],[international]]/Table32356789101112132343210111213610[[#This Row],[total]]</f>
        <v>0.21621621621621623</v>
      </c>
      <c r="X4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0.16216216216216217</v>
      </c>
      <c r="Y4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0.10810810810810811</v>
      </c>
    </row>
    <row r="472" spans="1:25" ht="20" customHeight="1">
      <c r="A472" s="1">
        <v>207564</v>
      </c>
      <c r="B472" s="1" t="s">
        <v>1248</v>
      </c>
      <c r="C472" s="1">
        <v>37</v>
      </c>
      <c r="D472" s="1">
        <v>29</v>
      </c>
      <c r="E472" s="8">
        <f>Table32356789101112132343210111213610[[#This Row],[men]]/Table32356789101112132343210111213610[[#This Row],[total]]</f>
        <v>0.78378378378378377</v>
      </c>
      <c r="F472" s="1">
        <v>8</v>
      </c>
      <c r="G472" s="8">
        <f>Table32356789101112132343210111213610[[#This Row],[women]]/Table32356789101112132343210111213610[[#This Row],[total]]</f>
        <v>0.21621621621621623</v>
      </c>
      <c r="H472" s="1">
        <v>3</v>
      </c>
      <c r="I472" s="8">
        <f>Table32356789101112132343210111213610[[#This Row],[alaskan_or_native]]/Table32356789101112132343210111213610[[#This Row],[total]]</f>
        <v>8.1081081081081086E-2</v>
      </c>
      <c r="J472" s="1">
        <v>0</v>
      </c>
      <c r="K472" s="8">
        <f>Table32356789101112132343210111213610[[#This Row],[asian_american]]/Table32356789101112132343210111213610[[#This Row],[total]]</f>
        <v>0</v>
      </c>
      <c r="L472" s="1">
        <v>3</v>
      </c>
      <c r="M472" s="8">
        <f>Table32356789101112132343210111213610[[#This Row],[african_amercian]]/Table32356789101112132343210111213610[[#This Row],[total]]</f>
        <v>8.1081081081081086E-2</v>
      </c>
      <c r="N472" s="1">
        <v>2</v>
      </c>
      <c r="O472" s="8">
        <f>Table32356789101112132343210111213610[[#This Row],[hispanic_american]]/Table32356789101112132343210111213610[[#This Row],[total]]</f>
        <v>5.4054054054054057E-2</v>
      </c>
      <c r="P472" s="1">
        <v>0</v>
      </c>
      <c r="Q472" s="8">
        <f>Table32356789101112132343210111213610[[#This Row],[hawaiian_or_islander]]/Table32356789101112132343210111213610[[#This Row],[total]]</f>
        <v>0</v>
      </c>
      <c r="R472" s="1">
        <v>16</v>
      </c>
      <c r="S472" s="8">
        <f>Table32356789101112132343210111213610[[#This Row],[white]]/Table32356789101112132343210111213610[[#This Row],[total]]</f>
        <v>0.43243243243243246</v>
      </c>
      <c r="T472" s="1">
        <v>7</v>
      </c>
      <c r="U472" s="8">
        <f>Table32356789101112132343210111213610[[#This Row],[muti_racial]]/Table32356789101112132343210111213610[[#This Row],[total]]</f>
        <v>0.1891891891891892</v>
      </c>
      <c r="V472" s="1">
        <v>6</v>
      </c>
      <c r="W472" s="8">
        <f>Table32356789101112132343210111213610[[#This Row],[international]]/Table32356789101112132343210111213610[[#This Row],[total]]</f>
        <v>0.16216216216216217</v>
      </c>
      <c r="X4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0.40540540540540543</v>
      </c>
      <c r="Y4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0.40540540540540543</v>
      </c>
    </row>
    <row r="473" spans="1:25" ht="20" customHeight="1">
      <c r="A473" s="12">
        <v>235316</v>
      </c>
      <c r="B473" s="12" t="s">
        <v>295</v>
      </c>
      <c r="C473" s="12">
        <v>37</v>
      </c>
      <c r="D473" s="12">
        <v>32</v>
      </c>
      <c r="E473" s="14">
        <f>Table32356789101112132343210111213610[[#This Row],[men]]/Table32356789101112132343210111213610[[#This Row],[total]]</f>
        <v>0.86486486486486491</v>
      </c>
      <c r="F473" s="12">
        <v>5</v>
      </c>
      <c r="G473" s="14">
        <f>Table32356789101112132343210111213610[[#This Row],[women]]/Table32356789101112132343210111213610[[#This Row],[total]]</f>
        <v>0.13513513513513514</v>
      </c>
      <c r="H473" s="12">
        <v>0</v>
      </c>
      <c r="I473" s="14">
        <f>Table32356789101112132343210111213610[[#This Row],[alaskan_or_native]]/Table32356789101112132343210111213610[[#This Row],[total]]</f>
        <v>0</v>
      </c>
      <c r="J473" s="12">
        <v>1</v>
      </c>
      <c r="K473" s="14">
        <f>Table32356789101112132343210111213610[[#This Row],[asian_american]]/Table32356789101112132343210111213610[[#This Row],[total]]</f>
        <v>2.7027027027027029E-2</v>
      </c>
      <c r="L473" s="12">
        <v>0</v>
      </c>
      <c r="M473" s="14">
        <f>Table32356789101112132343210111213610[[#This Row],[african_amercian]]/Table32356789101112132343210111213610[[#This Row],[total]]</f>
        <v>0</v>
      </c>
      <c r="N473" s="12">
        <v>2</v>
      </c>
      <c r="O473" s="14">
        <f>Table32356789101112132343210111213610[[#This Row],[hispanic_american]]/Table32356789101112132343210111213610[[#This Row],[total]]</f>
        <v>5.4054054054054057E-2</v>
      </c>
      <c r="P473" s="12">
        <v>0</v>
      </c>
      <c r="Q473" s="14">
        <f>Table32356789101112132343210111213610[[#This Row],[hawaiian_or_islander]]/Table32356789101112132343210111213610[[#This Row],[total]]</f>
        <v>0</v>
      </c>
      <c r="R473" s="12">
        <v>30</v>
      </c>
      <c r="S473" s="14">
        <f>Table32356789101112132343210111213610[[#This Row],[white]]/Table32356789101112132343210111213610[[#This Row],[total]]</f>
        <v>0.81081081081081086</v>
      </c>
      <c r="T473" s="12">
        <v>1</v>
      </c>
      <c r="U473" s="14">
        <f>Table32356789101112132343210111213610[[#This Row],[muti_racial]]/Table32356789101112132343210111213610[[#This Row],[total]]</f>
        <v>2.7027027027027029E-2</v>
      </c>
      <c r="V473" s="12">
        <v>2</v>
      </c>
      <c r="W473" s="14">
        <f>Table32356789101112132343210111213610[[#This Row],[international]]/Table32356789101112132343210111213610[[#This Row],[total]]</f>
        <v>5.4054054054054057E-2</v>
      </c>
      <c r="X4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0.10810810810810811</v>
      </c>
      <c r="Y4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8.1081081081081086E-2</v>
      </c>
    </row>
    <row r="474" spans="1:25" ht="20" customHeight="1">
      <c r="A474" s="1">
        <v>240329</v>
      </c>
      <c r="B474" s="1" t="s">
        <v>1151</v>
      </c>
      <c r="C474" s="1">
        <v>37</v>
      </c>
      <c r="D474" s="1">
        <v>35</v>
      </c>
      <c r="E474" s="8">
        <f>Table32356789101112132343210111213610[[#This Row],[men]]/Table32356789101112132343210111213610[[#This Row],[total]]</f>
        <v>0.94594594594594594</v>
      </c>
      <c r="F474" s="1">
        <v>2</v>
      </c>
      <c r="G474" s="8">
        <f>Table32356789101112132343210111213610[[#This Row],[women]]/Table32356789101112132343210111213610[[#This Row],[total]]</f>
        <v>5.4054054054054057E-2</v>
      </c>
      <c r="H474" s="1">
        <v>0</v>
      </c>
      <c r="I474" s="8">
        <f>Table32356789101112132343210111213610[[#This Row],[alaskan_or_native]]/Table32356789101112132343210111213610[[#This Row],[total]]</f>
        <v>0</v>
      </c>
      <c r="J474" s="1">
        <v>1</v>
      </c>
      <c r="K474" s="8">
        <f>Table32356789101112132343210111213610[[#This Row],[asian_american]]/Table32356789101112132343210111213610[[#This Row],[total]]</f>
        <v>2.7027027027027029E-2</v>
      </c>
      <c r="L474" s="1">
        <v>0</v>
      </c>
      <c r="M474" s="8">
        <f>Table32356789101112132343210111213610[[#This Row],[african_amercian]]/Table32356789101112132343210111213610[[#This Row],[total]]</f>
        <v>0</v>
      </c>
      <c r="N474" s="1">
        <v>0</v>
      </c>
      <c r="O474" s="8">
        <f>Table32356789101112132343210111213610[[#This Row],[hispanic_american]]/Table32356789101112132343210111213610[[#This Row],[total]]</f>
        <v>0</v>
      </c>
      <c r="P474" s="1">
        <v>0</v>
      </c>
      <c r="Q474" s="8">
        <f>Table32356789101112132343210111213610[[#This Row],[hawaiian_or_islander]]/Table32356789101112132343210111213610[[#This Row],[total]]</f>
        <v>0</v>
      </c>
      <c r="R474" s="1">
        <v>34</v>
      </c>
      <c r="S474" s="8">
        <f>Table32356789101112132343210111213610[[#This Row],[white]]/Table32356789101112132343210111213610[[#This Row],[total]]</f>
        <v>0.91891891891891897</v>
      </c>
      <c r="T474" s="1">
        <v>1</v>
      </c>
      <c r="U474" s="8">
        <f>Table32356789101112132343210111213610[[#This Row],[muti_racial]]/Table32356789101112132343210111213610[[#This Row],[total]]</f>
        <v>2.7027027027027029E-2</v>
      </c>
      <c r="V474" s="1">
        <v>1</v>
      </c>
      <c r="W474" s="8">
        <f>Table32356789101112132343210111213610[[#This Row],[international]]/Table32356789101112132343210111213610[[#This Row],[total]]</f>
        <v>2.7027027027027029E-2</v>
      </c>
      <c r="X4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5.4054054054054057E-2</v>
      </c>
      <c r="Y4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2.7027027027027029E-2</v>
      </c>
    </row>
    <row r="475" spans="1:25" ht="20" customHeight="1">
      <c r="A475" s="12">
        <v>240462</v>
      </c>
      <c r="B475" s="12" t="s">
        <v>393</v>
      </c>
      <c r="C475" s="12">
        <v>37</v>
      </c>
      <c r="D475" s="12">
        <v>33</v>
      </c>
      <c r="E475" s="14">
        <f>Table32356789101112132343210111213610[[#This Row],[men]]/Table32356789101112132343210111213610[[#This Row],[total]]</f>
        <v>0.89189189189189189</v>
      </c>
      <c r="F475" s="12">
        <v>4</v>
      </c>
      <c r="G475" s="14">
        <f>Table32356789101112132343210111213610[[#This Row],[women]]/Table32356789101112132343210111213610[[#This Row],[total]]</f>
        <v>0.10810810810810811</v>
      </c>
      <c r="H475" s="12">
        <v>0</v>
      </c>
      <c r="I475" s="14">
        <f>Table32356789101112132343210111213610[[#This Row],[alaskan_or_native]]/Table32356789101112132343210111213610[[#This Row],[total]]</f>
        <v>0</v>
      </c>
      <c r="J475" s="12">
        <v>0</v>
      </c>
      <c r="K475" s="14">
        <f>Table32356789101112132343210111213610[[#This Row],[asian_american]]/Table32356789101112132343210111213610[[#This Row],[total]]</f>
        <v>0</v>
      </c>
      <c r="L475" s="12">
        <v>2</v>
      </c>
      <c r="M475" s="14">
        <f>Table32356789101112132343210111213610[[#This Row],[african_amercian]]/Table32356789101112132343210111213610[[#This Row],[total]]</f>
        <v>5.4054054054054057E-2</v>
      </c>
      <c r="N475" s="12">
        <v>1</v>
      </c>
      <c r="O475" s="14">
        <f>Table32356789101112132343210111213610[[#This Row],[hispanic_american]]/Table32356789101112132343210111213610[[#This Row],[total]]</f>
        <v>2.7027027027027029E-2</v>
      </c>
      <c r="P475" s="12">
        <v>1</v>
      </c>
      <c r="Q475" s="14">
        <f>Table32356789101112132343210111213610[[#This Row],[hawaiian_or_islander]]/Table32356789101112132343210111213610[[#This Row],[total]]</f>
        <v>2.7027027027027029E-2</v>
      </c>
      <c r="R475" s="12">
        <v>32</v>
      </c>
      <c r="S475" s="14">
        <f>Table32356789101112132343210111213610[[#This Row],[white]]/Table32356789101112132343210111213610[[#This Row],[total]]</f>
        <v>0.86486486486486491</v>
      </c>
      <c r="T475" s="12">
        <v>1</v>
      </c>
      <c r="U475" s="14">
        <f>Table32356789101112132343210111213610[[#This Row],[muti_racial]]/Table32356789101112132343210111213610[[#This Row],[total]]</f>
        <v>2.7027027027027029E-2</v>
      </c>
      <c r="V475" s="12">
        <v>0</v>
      </c>
      <c r="W475" s="14">
        <f>Table32356789101112132343210111213610[[#This Row],[international]]/Table32356789101112132343210111213610[[#This Row],[total]]</f>
        <v>0</v>
      </c>
      <c r="X4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0.13513513513513514</v>
      </c>
      <c r="Y4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0.13513513513513514</v>
      </c>
    </row>
    <row r="476" spans="1:25" ht="20" customHeight="1">
      <c r="A476" s="1">
        <v>445692</v>
      </c>
      <c r="B476" s="1" t="s">
        <v>1273</v>
      </c>
      <c r="C476" s="1">
        <v>37</v>
      </c>
      <c r="D476" s="1">
        <v>35</v>
      </c>
      <c r="E476" s="8">
        <f>Table32356789101112132343210111213610[[#This Row],[men]]/Table32356789101112132343210111213610[[#This Row],[total]]</f>
        <v>0.94594594594594594</v>
      </c>
      <c r="F476" s="1">
        <v>2</v>
      </c>
      <c r="G476" s="8">
        <f>Table32356789101112132343210111213610[[#This Row],[women]]/Table32356789101112132343210111213610[[#This Row],[total]]</f>
        <v>5.4054054054054057E-2</v>
      </c>
      <c r="H476" s="1">
        <v>0</v>
      </c>
      <c r="I476" s="8">
        <f>Table32356789101112132343210111213610[[#This Row],[alaskan_or_native]]/Table32356789101112132343210111213610[[#This Row],[total]]</f>
        <v>0</v>
      </c>
      <c r="J476" s="1">
        <v>1</v>
      </c>
      <c r="K476" s="8">
        <f>Table32356789101112132343210111213610[[#This Row],[asian_american]]/Table32356789101112132343210111213610[[#This Row],[total]]</f>
        <v>2.7027027027027029E-2</v>
      </c>
      <c r="L476" s="1">
        <v>3</v>
      </c>
      <c r="M476" s="8">
        <f>Table32356789101112132343210111213610[[#This Row],[african_amercian]]/Table32356789101112132343210111213610[[#This Row],[total]]</f>
        <v>8.1081081081081086E-2</v>
      </c>
      <c r="N476" s="1">
        <v>4</v>
      </c>
      <c r="O476" s="8">
        <f>Table32356789101112132343210111213610[[#This Row],[hispanic_american]]/Table32356789101112132343210111213610[[#This Row],[total]]</f>
        <v>0.10810810810810811</v>
      </c>
      <c r="P476" s="1">
        <v>0</v>
      </c>
      <c r="Q476" s="8">
        <f>Table32356789101112132343210111213610[[#This Row],[hawaiian_or_islander]]/Table32356789101112132343210111213610[[#This Row],[total]]</f>
        <v>0</v>
      </c>
      <c r="R476" s="1">
        <v>22</v>
      </c>
      <c r="S476" s="8">
        <f>Table32356789101112132343210111213610[[#This Row],[white]]/Table32356789101112132343210111213610[[#This Row],[total]]</f>
        <v>0.59459459459459463</v>
      </c>
      <c r="T476" s="1">
        <v>1</v>
      </c>
      <c r="U476" s="8">
        <f>Table32356789101112132343210111213610[[#This Row],[muti_racial]]/Table32356789101112132343210111213610[[#This Row],[total]]</f>
        <v>2.7027027027027029E-2</v>
      </c>
      <c r="V476" s="1">
        <v>0</v>
      </c>
      <c r="W476" s="8">
        <f>Table32356789101112132343210111213610[[#This Row],[international]]/Table32356789101112132343210111213610[[#This Row],[total]]</f>
        <v>0</v>
      </c>
      <c r="X4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0.24324324324324326</v>
      </c>
      <c r="Y4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0.21621621621621623</v>
      </c>
    </row>
    <row r="477" spans="1:25" ht="20" customHeight="1">
      <c r="A477" s="12">
        <v>482705</v>
      </c>
      <c r="B477" s="12" t="s">
        <v>1210</v>
      </c>
      <c r="C477" s="12">
        <v>37</v>
      </c>
      <c r="D477" s="12">
        <v>29</v>
      </c>
      <c r="E477" s="14">
        <f>Table32356789101112132343210111213610[[#This Row],[men]]/Table32356789101112132343210111213610[[#This Row],[total]]</f>
        <v>0.78378378378378377</v>
      </c>
      <c r="F477" s="12">
        <v>8</v>
      </c>
      <c r="G477" s="14">
        <f>Table32356789101112132343210111213610[[#This Row],[women]]/Table32356789101112132343210111213610[[#This Row],[total]]</f>
        <v>0.21621621621621623</v>
      </c>
      <c r="H477" s="12">
        <v>0</v>
      </c>
      <c r="I477" s="14">
        <f>Table32356789101112132343210111213610[[#This Row],[alaskan_or_native]]/Table32356789101112132343210111213610[[#This Row],[total]]</f>
        <v>0</v>
      </c>
      <c r="J477" s="12">
        <v>1</v>
      </c>
      <c r="K477" s="14">
        <f>Table32356789101112132343210111213610[[#This Row],[asian_american]]/Table32356789101112132343210111213610[[#This Row],[total]]</f>
        <v>2.7027027027027029E-2</v>
      </c>
      <c r="L477" s="12">
        <v>6</v>
      </c>
      <c r="M477" s="14">
        <f>Table32356789101112132343210111213610[[#This Row],[african_amercian]]/Table32356789101112132343210111213610[[#This Row],[total]]</f>
        <v>0.16216216216216217</v>
      </c>
      <c r="N477" s="12">
        <v>5</v>
      </c>
      <c r="O477" s="14">
        <f>Table32356789101112132343210111213610[[#This Row],[hispanic_american]]/Table32356789101112132343210111213610[[#This Row],[total]]</f>
        <v>0.13513513513513514</v>
      </c>
      <c r="P477" s="12">
        <v>0</v>
      </c>
      <c r="Q477" s="14">
        <f>Table32356789101112132343210111213610[[#This Row],[hawaiian_or_islander]]/Table32356789101112132343210111213610[[#This Row],[total]]</f>
        <v>0</v>
      </c>
      <c r="R477" s="12">
        <v>14</v>
      </c>
      <c r="S477" s="14">
        <f>Table32356789101112132343210111213610[[#This Row],[white]]/Table32356789101112132343210111213610[[#This Row],[total]]</f>
        <v>0.3783783783783784</v>
      </c>
      <c r="T477" s="12">
        <v>2</v>
      </c>
      <c r="U477" s="14">
        <f>Table32356789101112132343210111213610[[#This Row],[muti_racial]]/Table32356789101112132343210111213610[[#This Row],[total]]</f>
        <v>5.4054054054054057E-2</v>
      </c>
      <c r="V477" s="12">
        <v>5</v>
      </c>
      <c r="W477" s="14">
        <f>Table32356789101112132343210111213610[[#This Row],[international]]/Table32356789101112132343210111213610[[#This Row],[total]]</f>
        <v>0.13513513513513514</v>
      </c>
      <c r="X4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0.3783783783783784</v>
      </c>
      <c r="Y4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0.35135135135135137</v>
      </c>
    </row>
    <row r="478" spans="1:25" ht="20" customHeight="1">
      <c r="A478" s="1">
        <v>131520</v>
      </c>
      <c r="B478" s="1" t="s">
        <v>117</v>
      </c>
      <c r="C478" s="1">
        <v>36</v>
      </c>
      <c r="D478" s="1">
        <v>28</v>
      </c>
      <c r="E478" s="8">
        <f>Table32356789101112132343210111213610[[#This Row],[men]]/Table32356789101112132343210111213610[[#This Row],[total]]</f>
        <v>0.77777777777777779</v>
      </c>
      <c r="F478" s="1">
        <v>8</v>
      </c>
      <c r="G478" s="8">
        <f>Table32356789101112132343210111213610[[#This Row],[women]]/Table32356789101112132343210111213610[[#This Row],[total]]</f>
        <v>0.22222222222222221</v>
      </c>
      <c r="H478" s="1">
        <v>0</v>
      </c>
      <c r="I478" s="8">
        <f>Table32356789101112132343210111213610[[#This Row],[alaskan_or_native]]/Table32356789101112132343210111213610[[#This Row],[total]]</f>
        <v>0</v>
      </c>
      <c r="J478" s="1">
        <v>0</v>
      </c>
      <c r="K478" s="8">
        <f>Table32356789101112132343210111213610[[#This Row],[asian_american]]/Table32356789101112132343210111213610[[#This Row],[total]]</f>
        <v>0</v>
      </c>
      <c r="L478" s="1">
        <v>18</v>
      </c>
      <c r="M478" s="8">
        <f>Table32356789101112132343210111213610[[#This Row],[african_amercian]]/Table32356789101112132343210111213610[[#This Row],[total]]</f>
        <v>0.5</v>
      </c>
      <c r="N478" s="1">
        <v>0</v>
      </c>
      <c r="O478" s="8">
        <f>Table32356789101112132343210111213610[[#This Row],[hispanic_american]]/Table32356789101112132343210111213610[[#This Row],[total]]</f>
        <v>0</v>
      </c>
      <c r="P478" s="1">
        <v>0</v>
      </c>
      <c r="Q478" s="8">
        <f>Table32356789101112132343210111213610[[#This Row],[hawaiian_or_islander]]/Table32356789101112132343210111213610[[#This Row],[total]]</f>
        <v>0</v>
      </c>
      <c r="R478" s="1">
        <v>0</v>
      </c>
      <c r="S478" s="8">
        <f>Table32356789101112132343210111213610[[#This Row],[white]]/Table32356789101112132343210111213610[[#This Row],[total]]</f>
        <v>0</v>
      </c>
      <c r="T478" s="1">
        <v>0</v>
      </c>
      <c r="U478" s="8">
        <f>Table32356789101112132343210111213610[[#This Row],[muti_racial]]/Table32356789101112132343210111213610[[#This Row],[total]]</f>
        <v>0</v>
      </c>
      <c r="V478" s="1">
        <v>18</v>
      </c>
      <c r="W478" s="8">
        <f>Table32356789101112132343210111213610[[#This Row],[international]]/Table32356789101112132343210111213610[[#This Row],[total]]</f>
        <v>0.5</v>
      </c>
      <c r="X4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4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479" spans="1:25" ht="20" customHeight="1">
      <c r="A479" s="12">
        <v>190099</v>
      </c>
      <c r="B479" s="12" t="s">
        <v>533</v>
      </c>
      <c r="C479" s="12">
        <v>36</v>
      </c>
      <c r="D479" s="12">
        <v>22</v>
      </c>
      <c r="E479" s="14">
        <f>Table32356789101112132343210111213610[[#This Row],[men]]/Table32356789101112132343210111213610[[#This Row],[total]]</f>
        <v>0.61111111111111116</v>
      </c>
      <c r="F479" s="12">
        <v>14</v>
      </c>
      <c r="G479" s="14">
        <f>Table32356789101112132343210111213610[[#This Row],[women]]/Table32356789101112132343210111213610[[#This Row],[total]]</f>
        <v>0.3888888888888889</v>
      </c>
      <c r="H479" s="12">
        <v>0</v>
      </c>
      <c r="I479" s="14">
        <f>Table32356789101112132343210111213610[[#This Row],[alaskan_or_native]]/Table32356789101112132343210111213610[[#This Row],[total]]</f>
        <v>0</v>
      </c>
      <c r="J479" s="12">
        <v>5</v>
      </c>
      <c r="K479" s="14">
        <f>Table32356789101112132343210111213610[[#This Row],[asian_american]]/Table32356789101112132343210111213610[[#This Row],[total]]</f>
        <v>0.1388888888888889</v>
      </c>
      <c r="L479" s="12">
        <v>0</v>
      </c>
      <c r="M479" s="14">
        <f>Table32356789101112132343210111213610[[#This Row],[african_amercian]]/Table32356789101112132343210111213610[[#This Row],[total]]</f>
        <v>0</v>
      </c>
      <c r="N479" s="12">
        <v>2</v>
      </c>
      <c r="O479" s="14">
        <f>Table32356789101112132343210111213610[[#This Row],[hispanic_american]]/Table32356789101112132343210111213610[[#This Row],[total]]</f>
        <v>5.5555555555555552E-2</v>
      </c>
      <c r="P479" s="12">
        <v>0</v>
      </c>
      <c r="Q479" s="14">
        <f>Table32356789101112132343210111213610[[#This Row],[hawaiian_or_islander]]/Table32356789101112132343210111213610[[#This Row],[total]]</f>
        <v>0</v>
      </c>
      <c r="R479" s="12">
        <v>19</v>
      </c>
      <c r="S479" s="14">
        <f>Table32356789101112132343210111213610[[#This Row],[white]]/Table32356789101112132343210111213610[[#This Row],[total]]</f>
        <v>0.52777777777777779</v>
      </c>
      <c r="T479" s="12">
        <v>1</v>
      </c>
      <c r="U479" s="14">
        <f>Table32356789101112132343210111213610[[#This Row],[muti_racial]]/Table32356789101112132343210111213610[[#This Row],[total]]</f>
        <v>2.7777777777777776E-2</v>
      </c>
      <c r="V479" s="12">
        <v>8</v>
      </c>
      <c r="W479" s="14">
        <f>Table32356789101112132343210111213610[[#This Row],[international]]/Table32356789101112132343210111213610[[#This Row],[total]]</f>
        <v>0.22222222222222221</v>
      </c>
      <c r="X4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4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480" spans="1:25" ht="20" customHeight="1">
      <c r="A480" s="1">
        <v>199847</v>
      </c>
      <c r="B480" s="1" t="s">
        <v>534</v>
      </c>
      <c r="C480" s="1">
        <v>36</v>
      </c>
      <c r="D480" s="1">
        <v>23</v>
      </c>
      <c r="E480" s="8">
        <f>Table32356789101112132343210111213610[[#This Row],[men]]/Table32356789101112132343210111213610[[#This Row],[total]]</f>
        <v>0.63888888888888884</v>
      </c>
      <c r="F480" s="1">
        <v>13</v>
      </c>
      <c r="G480" s="8">
        <f>Table32356789101112132343210111213610[[#This Row],[women]]/Table32356789101112132343210111213610[[#This Row],[total]]</f>
        <v>0.3611111111111111</v>
      </c>
      <c r="H480" s="1">
        <v>0</v>
      </c>
      <c r="I480" s="8">
        <f>Table32356789101112132343210111213610[[#This Row],[alaskan_or_native]]/Table32356789101112132343210111213610[[#This Row],[total]]</f>
        <v>0</v>
      </c>
      <c r="J480" s="1">
        <v>3</v>
      </c>
      <c r="K480" s="8">
        <f>Table32356789101112132343210111213610[[#This Row],[asian_american]]/Table32356789101112132343210111213610[[#This Row],[total]]</f>
        <v>8.3333333333333329E-2</v>
      </c>
      <c r="L480" s="1">
        <v>2</v>
      </c>
      <c r="M480" s="8">
        <f>Table32356789101112132343210111213610[[#This Row],[african_amercian]]/Table32356789101112132343210111213610[[#This Row],[total]]</f>
        <v>5.5555555555555552E-2</v>
      </c>
      <c r="N480" s="1">
        <v>3</v>
      </c>
      <c r="O480" s="8">
        <f>Table32356789101112132343210111213610[[#This Row],[hispanic_american]]/Table32356789101112132343210111213610[[#This Row],[total]]</f>
        <v>8.3333333333333329E-2</v>
      </c>
      <c r="P480" s="1">
        <v>0</v>
      </c>
      <c r="Q480" s="8">
        <f>Table32356789101112132343210111213610[[#This Row],[hawaiian_or_islander]]/Table32356789101112132343210111213610[[#This Row],[total]]</f>
        <v>0</v>
      </c>
      <c r="R480" s="1">
        <v>21</v>
      </c>
      <c r="S480" s="8">
        <f>Table32356789101112132343210111213610[[#This Row],[white]]/Table32356789101112132343210111213610[[#This Row],[total]]</f>
        <v>0.58333333333333337</v>
      </c>
      <c r="T480" s="1">
        <v>0</v>
      </c>
      <c r="U480" s="8">
        <f>Table32356789101112132343210111213610[[#This Row],[muti_racial]]/Table32356789101112132343210111213610[[#This Row],[total]]</f>
        <v>0</v>
      </c>
      <c r="V480" s="1">
        <v>7</v>
      </c>
      <c r="W480" s="8">
        <f>Table32356789101112132343210111213610[[#This Row],[international]]/Table32356789101112132343210111213610[[#This Row],[total]]</f>
        <v>0.19444444444444445</v>
      </c>
      <c r="X4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4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0.1388888888888889</v>
      </c>
    </row>
    <row r="481" spans="1:25" ht="20" customHeight="1">
      <c r="A481" s="12">
        <v>214041</v>
      </c>
      <c r="B481" s="12" t="s">
        <v>1075</v>
      </c>
      <c r="C481" s="12">
        <v>36</v>
      </c>
      <c r="D481" s="12">
        <v>30</v>
      </c>
      <c r="E481" s="14">
        <f>Table32356789101112132343210111213610[[#This Row],[men]]/Table32356789101112132343210111213610[[#This Row],[total]]</f>
        <v>0.83333333333333337</v>
      </c>
      <c r="F481" s="12">
        <v>6</v>
      </c>
      <c r="G481" s="14">
        <f>Table32356789101112132343210111213610[[#This Row],[women]]/Table32356789101112132343210111213610[[#This Row],[total]]</f>
        <v>0.16666666666666666</v>
      </c>
      <c r="H481" s="12">
        <v>0</v>
      </c>
      <c r="I481" s="14">
        <f>Table32356789101112132343210111213610[[#This Row],[alaskan_or_native]]/Table32356789101112132343210111213610[[#This Row],[total]]</f>
        <v>0</v>
      </c>
      <c r="J481" s="12">
        <v>1</v>
      </c>
      <c r="K481" s="14">
        <f>Table32356789101112132343210111213610[[#This Row],[asian_american]]/Table32356789101112132343210111213610[[#This Row],[total]]</f>
        <v>2.7777777777777776E-2</v>
      </c>
      <c r="L481" s="12">
        <v>0</v>
      </c>
      <c r="M481" s="14">
        <f>Table32356789101112132343210111213610[[#This Row],[african_amercian]]/Table32356789101112132343210111213610[[#This Row],[total]]</f>
        <v>0</v>
      </c>
      <c r="N481" s="12">
        <v>3</v>
      </c>
      <c r="O481" s="14">
        <f>Table32356789101112132343210111213610[[#This Row],[hispanic_american]]/Table32356789101112132343210111213610[[#This Row],[total]]</f>
        <v>8.3333333333333329E-2</v>
      </c>
      <c r="P481" s="12">
        <v>0</v>
      </c>
      <c r="Q481" s="14">
        <f>Table32356789101112132343210111213610[[#This Row],[hawaiian_or_islander]]/Table32356789101112132343210111213610[[#This Row],[total]]</f>
        <v>0</v>
      </c>
      <c r="R481" s="12">
        <v>31</v>
      </c>
      <c r="S481" s="14">
        <f>Table32356789101112132343210111213610[[#This Row],[white]]/Table32356789101112132343210111213610[[#This Row],[total]]</f>
        <v>0.86111111111111116</v>
      </c>
      <c r="T481" s="12">
        <v>0</v>
      </c>
      <c r="U481" s="14">
        <f>Table32356789101112132343210111213610[[#This Row],[muti_racial]]/Table32356789101112132343210111213610[[#This Row],[total]]</f>
        <v>0</v>
      </c>
      <c r="V481" s="12">
        <v>1</v>
      </c>
      <c r="W481" s="14">
        <f>Table32356789101112132343210111213610[[#This Row],[international]]/Table32356789101112132343210111213610[[#This Row],[total]]</f>
        <v>2.7777777777777776E-2</v>
      </c>
      <c r="X4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4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482" spans="1:25" ht="20" customHeight="1">
      <c r="A482" s="1">
        <v>215655</v>
      </c>
      <c r="B482" s="1" t="s">
        <v>1344</v>
      </c>
      <c r="C482" s="1">
        <v>36</v>
      </c>
      <c r="D482" s="1">
        <v>30</v>
      </c>
      <c r="E482" s="8">
        <f>Table32356789101112132343210111213610[[#This Row],[men]]/Table32356789101112132343210111213610[[#This Row],[total]]</f>
        <v>0.83333333333333337</v>
      </c>
      <c r="F482" s="1">
        <v>6</v>
      </c>
      <c r="G482" s="8">
        <f>Table32356789101112132343210111213610[[#This Row],[women]]/Table32356789101112132343210111213610[[#This Row],[total]]</f>
        <v>0.16666666666666666</v>
      </c>
      <c r="H482" s="1">
        <v>0</v>
      </c>
      <c r="I482" s="8">
        <f>Table32356789101112132343210111213610[[#This Row],[alaskan_or_native]]/Table32356789101112132343210111213610[[#This Row],[total]]</f>
        <v>0</v>
      </c>
      <c r="J482" s="1">
        <v>2</v>
      </c>
      <c r="K482" s="8">
        <f>Table32356789101112132343210111213610[[#This Row],[asian_american]]/Table32356789101112132343210111213610[[#This Row],[total]]</f>
        <v>5.5555555555555552E-2</v>
      </c>
      <c r="L482" s="1">
        <v>1</v>
      </c>
      <c r="M482" s="8">
        <f>Table32356789101112132343210111213610[[#This Row],[african_amercian]]/Table32356789101112132343210111213610[[#This Row],[total]]</f>
        <v>2.7777777777777776E-2</v>
      </c>
      <c r="N482" s="1">
        <v>0</v>
      </c>
      <c r="O482" s="8">
        <f>Table32356789101112132343210111213610[[#This Row],[hispanic_american]]/Table32356789101112132343210111213610[[#This Row],[total]]</f>
        <v>0</v>
      </c>
      <c r="P482" s="1">
        <v>0</v>
      </c>
      <c r="Q482" s="8">
        <f>Table32356789101112132343210111213610[[#This Row],[hawaiian_or_islander]]/Table32356789101112132343210111213610[[#This Row],[total]]</f>
        <v>0</v>
      </c>
      <c r="R482" s="1">
        <v>24</v>
      </c>
      <c r="S482" s="8">
        <f>Table32356789101112132343210111213610[[#This Row],[white]]/Table32356789101112132343210111213610[[#This Row],[total]]</f>
        <v>0.66666666666666663</v>
      </c>
      <c r="T482" s="1">
        <v>0</v>
      </c>
      <c r="U482" s="8">
        <f>Table32356789101112132343210111213610[[#This Row],[muti_racial]]/Table32356789101112132343210111213610[[#This Row],[total]]</f>
        <v>0</v>
      </c>
      <c r="V482" s="1">
        <v>9</v>
      </c>
      <c r="W482" s="8">
        <f>Table32356789101112132343210111213610[[#This Row],[international]]/Table32356789101112132343210111213610[[#This Row],[total]]</f>
        <v>0.25</v>
      </c>
      <c r="X4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4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2.7777777777777776E-2</v>
      </c>
    </row>
    <row r="483" spans="1:25" ht="20" customHeight="1">
      <c r="A483" s="12">
        <v>230047</v>
      </c>
      <c r="B483" s="12" t="s">
        <v>621</v>
      </c>
      <c r="C483" s="12">
        <v>36</v>
      </c>
      <c r="D483" s="12">
        <v>29</v>
      </c>
      <c r="E483" s="14">
        <f>Table32356789101112132343210111213610[[#This Row],[men]]/Table32356789101112132343210111213610[[#This Row],[total]]</f>
        <v>0.80555555555555558</v>
      </c>
      <c r="F483" s="12">
        <v>7</v>
      </c>
      <c r="G483" s="14">
        <f>Table32356789101112132343210111213610[[#This Row],[women]]/Table32356789101112132343210111213610[[#This Row],[total]]</f>
        <v>0.19444444444444445</v>
      </c>
      <c r="H483" s="12">
        <v>0</v>
      </c>
      <c r="I483" s="14">
        <f>Table32356789101112132343210111213610[[#This Row],[alaskan_or_native]]/Table32356789101112132343210111213610[[#This Row],[total]]</f>
        <v>0</v>
      </c>
      <c r="J483" s="12">
        <v>2</v>
      </c>
      <c r="K483" s="14">
        <f>Table32356789101112132343210111213610[[#This Row],[asian_american]]/Table32356789101112132343210111213610[[#This Row],[total]]</f>
        <v>5.5555555555555552E-2</v>
      </c>
      <c r="L483" s="12">
        <v>0</v>
      </c>
      <c r="M483" s="14">
        <f>Table32356789101112132343210111213610[[#This Row],[african_amercian]]/Table32356789101112132343210111213610[[#This Row],[total]]</f>
        <v>0</v>
      </c>
      <c r="N483" s="12">
        <v>2</v>
      </c>
      <c r="O483" s="14">
        <f>Table32356789101112132343210111213610[[#This Row],[hispanic_american]]/Table32356789101112132343210111213610[[#This Row],[total]]</f>
        <v>5.5555555555555552E-2</v>
      </c>
      <c r="P483" s="12">
        <v>2</v>
      </c>
      <c r="Q483" s="14">
        <f>Table32356789101112132343210111213610[[#This Row],[hawaiian_or_islander]]/Table32356789101112132343210111213610[[#This Row],[total]]</f>
        <v>5.5555555555555552E-2</v>
      </c>
      <c r="R483" s="12">
        <v>6</v>
      </c>
      <c r="S483" s="14">
        <f>Table32356789101112132343210111213610[[#This Row],[white]]/Table32356789101112132343210111213610[[#This Row],[total]]</f>
        <v>0.16666666666666666</v>
      </c>
      <c r="T483" s="12">
        <v>2</v>
      </c>
      <c r="U483" s="14">
        <f>Table32356789101112132343210111213610[[#This Row],[muti_racial]]/Table32356789101112132343210111213610[[#This Row],[total]]</f>
        <v>5.5555555555555552E-2</v>
      </c>
      <c r="V483" s="12">
        <v>22</v>
      </c>
      <c r="W483" s="14">
        <f>Table32356789101112132343210111213610[[#This Row],[international]]/Table32356789101112132343210111213610[[#This Row],[total]]</f>
        <v>0.61111111111111116</v>
      </c>
      <c r="X4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4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484" spans="1:25" ht="20" customHeight="1">
      <c r="A484" s="1">
        <v>409315</v>
      </c>
      <c r="B484" s="1" t="s">
        <v>1167</v>
      </c>
      <c r="C484" s="1">
        <v>36</v>
      </c>
      <c r="D484" s="1">
        <v>32</v>
      </c>
      <c r="E484" s="8">
        <f>Table32356789101112132343210111213610[[#This Row],[men]]/Table32356789101112132343210111213610[[#This Row],[total]]</f>
        <v>0.88888888888888884</v>
      </c>
      <c r="F484" s="1">
        <v>4</v>
      </c>
      <c r="G484" s="8">
        <f>Table32356789101112132343210111213610[[#This Row],[women]]/Table32356789101112132343210111213610[[#This Row],[total]]</f>
        <v>0.1111111111111111</v>
      </c>
      <c r="H484" s="1">
        <v>0</v>
      </c>
      <c r="I484" s="8">
        <f>Table32356789101112132343210111213610[[#This Row],[alaskan_or_native]]/Table32356789101112132343210111213610[[#This Row],[total]]</f>
        <v>0</v>
      </c>
      <c r="J484" s="1">
        <v>0</v>
      </c>
      <c r="K484" s="8">
        <f>Table32356789101112132343210111213610[[#This Row],[asian_american]]/Table32356789101112132343210111213610[[#This Row],[total]]</f>
        <v>0</v>
      </c>
      <c r="L484" s="1">
        <v>0</v>
      </c>
      <c r="M484" s="8">
        <f>Table32356789101112132343210111213610[[#This Row],[african_amercian]]/Table32356789101112132343210111213610[[#This Row],[total]]</f>
        <v>0</v>
      </c>
      <c r="N484" s="1">
        <v>35</v>
      </c>
      <c r="O484" s="8">
        <f>Table32356789101112132343210111213610[[#This Row],[hispanic_american]]/Table32356789101112132343210111213610[[#This Row],[total]]</f>
        <v>0.97222222222222221</v>
      </c>
      <c r="P484" s="1">
        <v>0</v>
      </c>
      <c r="Q484" s="8">
        <f>Table32356789101112132343210111213610[[#This Row],[hawaiian_or_islander]]/Table32356789101112132343210111213610[[#This Row],[total]]</f>
        <v>0</v>
      </c>
      <c r="R484" s="1">
        <v>1</v>
      </c>
      <c r="S484" s="8">
        <f>Table32356789101112132343210111213610[[#This Row],[white]]/Table32356789101112132343210111213610[[#This Row],[total]]</f>
        <v>2.7777777777777776E-2</v>
      </c>
      <c r="T484" s="1">
        <v>0</v>
      </c>
      <c r="U484" s="8">
        <f>Table32356789101112132343210111213610[[#This Row],[muti_racial]]/Table32356789101112132343210111213610[[#This Row],[total]]</f>
        <v>0</v>
      </c>
      <c r="V484" s="1">
        <v>0</v>
      </c>
      <c r="W484" s="8">
        <f>Table32356789101112132343210111213610[[#This Row],[international]]/Table32356789101112132343210111213610[[#This Row],[total]]</f>
        <v>0</v>
      </c>
      <c r="X4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0.97222222222222221</v>
      </c>
      <c r="Y4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0.97222222222222221</v>
      </c>
    </row>
    <row r="485" spans="1:25" ht="20" customHeight="1">
      <c r="A485" s="12">
        <v>100663</v>
      </c>
      <c r="B485" s="12" t="s">
        <v>76</v>
      </c>
      <c r="C485" s="12">
        <v>35</v>
      </c>
      <c r="D485" s="12">
        <v>30</v>
      </c>
      <c r="E485" s="14">
        <f>Table32356789101112132343210111213610[[#This Row],[men]]/Table32356789101112132343210111213610[[#This Row],[total]]</f>
        <v>0.8571428571428571</v>
      </c>
      <c r="F485" s="12">
        <v>5</v>
      </c>
      <c r="G485" s="14">
        <f>Table32356789101112132343210111213610[[#This Row],[women]]/Table32356789101112132343210111213610[[#This Row],[total]]</f>
        <v>0.14285714285714285</v>
      </c>
      <c r="H485" s="12">
        <v>0</v>
      </c>
      <c r="I485" s="14">
        <f>Table32356789101112132343210111213610[[#This Row],[alaskan_or_native]]/Table32356789101112132343210111213610[[#This Row],[total]]</f>
        <v>0</v>
      </c>
      <c r="J485" s="12">
        <v>2</v>
      </c>
      <c r="K485" s="14">
        <f>Table32356789101112132343210111213610[[#This Row],[asian_american]]/Table32356789101112132343210111213610[[#This Row],[total]]</f>
        <v>5.7142857142857141E-2</v>
      </c>
      <c r="L485" s="12">
        <v>9</v>
      </c>
      <c r="M485" s="14">
        <f>Table32356789101112132343210111213610[[#This Row],[african_amercian]]/Table32356789101112132343210111213610[[#This Row],[total]]</f>
        <v>0.25714285714285712</v>
      </c>
      <c r="N485" s="12">
        <v>2</v>
      </c>
      <c r="O485" s="14">
        <f>Table32356789101112132343210111213610[[#This Row],[hispanic_american]]/Table32356789101112132343210111213610[[#This Row],[total]]</f>
        <v>5.7142857142857141E-2</v>
      </c>
      <c r="P485" s="12">
        <v>0</v>
      </c>
      <c r="Q485" s="14">
        <f>Table32356789101112132343210111213610[[#This Row],[hawaiian_or_islander]]/Table32356789101112132343210111213610[[#This Row],[total]]</f>
        <v>0</v>
      </c>
      <c r="R485" s="12">
        <v>21</v>
      </c>
      <c r="S485" s="14">
        <f>Table32356789101112132343210111213610[[#This Row],[white]]/Table32356789101112132343210111213610[[#This Row],[total]]</f>
        <v>0.6</v>
      </c>
      <c r="T485" s="12">
        <v>0</v>
      </c>
      <c r="U485" s="14">
        <f>Table32356789101112132343210111213610[[#This Row],[muti_racial]]/Table32356789101112132343210111213610[[#This Row],[total]]</f>
        <v>0</v>
      </c>
      <c r="V485" s="12">
        <v>1</v>
      </c>
      <c r="W485" s="14">
        <f>Table32356789101112132343210111213610[[#This Row],[international]]/Table32356789101112132343210111213610[[#This Row],[total]]</f>
        <v>2.8571428571428571E-2</v>
      </c>
      <c r="X4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0.37142857142857144</v>
      </c>
      <c r="Y4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0.31428571428571428</v>
      </c>
    </row>
    <row r="486" spans="1:25" ht="20" customHeight="1">
      <c r="A486" s="1">
        <v>106458</v>
      </c>
      <c r="B486" s="1" t="s">
        <v>84</v>
      </c>
      <c r="C486" s="1">
        <v>35</v>
      </c>
      <c r="D486" s="1">
        <v>34</v>
      </c>
      <c r="E486" s="8">
        <f>Table32356789101112132343210111213610[[#This Row],[men]]/Table32356789101112132343210111213610[[#This Row],[total]]</f>
        <v>0.97142857142857142</v>
      </c>
      <c r="F486" s="1">
        <v>1</v>
      </c>
      <c r="G486" s="8">
        <f>Table32356789101112132343210111213610[[#This Row],[women]]/Table32356789101112132343210111213610[[#This Row],[total]]</f>
        <v>2.8571428571428571E-2</v>
      </c>
      <c r="H486" s="1">
        <v>0</v>
      </c>
      <c r="I486" s="8">
        <f>Table32356789101112132343210111213610[[#This Row],[alaskan_or_native]]/Table32356789101112132343210111213610[[#This Row],[total]]</f>
        <v>0</v>
      </c>
      <c r="J486" s="1">
        <v>1</v>
      </c>
      <c r="K486" s="8">
        <f>Table32356789101112132343210111213610[[#This Row],[asian_american]]/Table32356789101112132343210111213610[[#This Row],[total]]</f>
        <v>2.8571428571428571E-2</v>
      </c>
      <c r="L486" s="1">
        <v>1</v>
      </c>
      <c r="M486" s="8">
        <f>Table32356789101112132343210111213610[[#This Row],[african_amercian]]/Table32356789101112132343210111213610[[#This Row],[total]]</f>
        <v>2.8571428571428571E-2</v>
      </c>
      <c r="N486" s="1">
        <v>1</v>
      </c>
      <c r="O486" s="8">
        <f>Table32356789101112132343210111213610[[#This Row],[hispanic_american]]/Table32356789101112132343210111213610[[#This Row],[total]]</f>
        <v>2.8571428571428571E-2</v>
      </c>
      <c r="P486" s="1">
        <v>0</v>
      </c>
      <c r="Q486" s="8">
        <f>Table32356789101112132343210111213610[[#This Row],[hawaiian_or_islander]]/Table32356789101112132343210111213610[[#This Row],[total]]</f>
        <v>0</v>
      </c>
      <c r="R486" s="1">
        <v>27</v>
      </c>
      <c r="S486" s="8">
        <f>Table32356789101112132343210111213610[[#This Row],[white]]/Table32356789101112132343210111213610[[#This Row],[total]]</f>
        <v>0.77142857142857146</v>
      </c>
      <c r="T486" s="1">
        <v>0</v>
      </c>
      <c r="U486" s="8">
        <f>Table32356789101112132343210111213610[[#This Row],[muti_racial]]/Table32356789101112132343210111213610[[#This Row],[total]]</f>
        <v>0</v>
      </c>
      <c r="V486" s="1">
        <v>5</v>
      </c>
      <c r="W486" s="8">
        <f>Table32356789101112132343210111213610[[#This Row],[international]]/Table32356789101112132343210111213610[[#This Row],[total]]</f>
        <v>0.14285714285714285</v>
      </c>
      <c r="X4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8.5714285714285715E-2</v>
      </c>
      <c r="Y4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5.7142857142857141E-2</v>
      </c>
    </row>
    <row r="487" spans="1:25" ht="20" customHeight="1">
      <c r="A487" s="12">
        <v>133881</v>
      </c>
      <c r="B487" s="12" t="s">
        <v>121</v>
      </c>
      <c r="C487" s="12">
        <v>35</v>
      </c>
      <c r="D487" s="12">
        <v>26</v>
      </c>
      <c r="E487" s="14">
        <f>Table32356789101112132343210111213610[[#This Row],[men]]/Table32356789101112132343210111213610[[#This Row],[total]]</f>
        <v>0.74285714285714288</v>
      </c>
      <c r="F487" s="12">
        <v>9</v>
      </c>
      <c r="G487" s="14">
        <f>Table32356789101112132343210111213610[[#This Row],[women]]/Table32356789101112132343210111213610[[#This Row],[total]]</f>
        <v>0.25714285714285712</v>
      </c>
      <c r="H487" s="12">
        <v>0</v>
      </c>
      <c r="I487" s="14">
        <f>Table32356789101112132343210111213610[[#This Row],[alaskan_or_native]]/Table32356789101112132343210111213610[[#This Row],[total]]</f>
        <v>0</v>
      </c>
      <c r="J487" s="12">
        <v>1</v>
      </c>
      <c r="K487" s="14">
        <f>Table32356789101112132343210111213610[[#This Row],[asian_american]]/Table32356789101112132343210111213610[[#This Row],[total]]</f>
        <v>2.8571428571428571E-2</v>
      </c>
      <c r="L487" s="12">
        <v>1</v>
      </c>
      <c r="M487" s="14">
        <f>Table32356789101112132343210111213610[[#This Row],[african_amercian]]/Table32356789101112132343210111213610[[#This Row],[total]]</f>
        <v>2.8571428571428571E-2</v>
      </c>
      <c r="N487" s="12">
        <v>4</v>
      </c>
      <c r="O487" s="14">
        <f>Table32356789101112132343210111213610[[#This Row],[hispanic_american]]/Table32356789101112132343210111213610[[#This Row],[total]]</f>
        <v>0.11428571428571428</v>
      </c>
      <c r="P487" s="12">
        <v>0</v>
      </c>
      <c r="Q487" s="14">
        <f>Table32356789101112132343210111213610[[#This Row],[hawaiian_or_islander]]/Table32356789101112132343210111213610[[#This Row],[total]]</f>
        <v>0</v>
      </c>
      <c r="R487" s="12">
        <v>16</v>
      </c>
      <c r="S487" s="14">
        <f>Table32356789101112132343210111213610[[#This Row],[white]]/Table32356789101112132343210111213610[[#This Row],[total]]</f>
        <v>0.45714285714285713</v>
      </c>
      <c r="T487" s="12">
        <v>0</v>
      </c>
      <c r="U487" s="14">
        <f>Table32356789101112132343210111213610[[#This Row],[muti_racial]]/Table32356789101112132343210111213610[[#This Row],[total]]</f>
        <v>0</v>
      </c>
      <c r="V487" s="12">
        <v>13</v>
      </c>
      <c r="W487" s="14">
        <f>Table32356789101112132343210111213610[[#This Row],[international]]/Table32356789101112132343210111213610[[#This Row],[total]]</f>
        <v>0.37142857142857144</v>
      </c>
      <c r="X4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0.17142857142857143</v>
      </c>
      <c r="Y4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488" spans="1:25" ht="20" customHeight="1">
      <c r="A488" s="1">
        <v>172051</v>
      </c>
      <c r="B488" s="1" t="s">
        <v>457</v>
      </c>
      <c r="C488" s="1">
        <v>35</v>
      </c>
      <c r="D488" s="1">
        <v>32</v>
      </c>
      <c r="E488" s="8">
        <f>Table32356789101112132343210111213610[[#This Row],[men]]/Table32356789101112132343210111213610[[#This Row],[total]]</f>
        <v>0.91428571428571426</v>
      </c>
      <c r="F488" s="1">
        <v>3</v>
      </c>
      <c r="G488" s="8">
        <f>Table32356789101112132343210111213610[[#This Row],[women]]/Table32356789101112132343210111213610[[#This Row],[total]]</f>
        <v>8.5714285714285715E-2</v>
      </c>
      <c r="H488" s="1">
        <v>0</v>
      </c>
      <c r="I488" s="8">
        <f>Table32356789101112132343210111213610[[#This Row],[alaskan_or_native]]/Table32356789101112132343210111213610[[#This Row],[total]]</f>
        <v>0</v>
      </c>
      <c r="J488" s="1">
        <v>1</v>
      </c>
      <c r="K488" s="8">
        <f>Table32356789101112132343210111213610[[#This Row],[asian_american]]/Table32356789101112132343210111213610[[#This Row],[total]]</f>
        <v>2.8571428571428571E-2</v>
      </c>
      <c r="L488" s="1">
        <v>2</v>
      </c>
      <c r="M488" s="8">
        <f>Table32356789101112132343210111213610[[#This Row],[african_amercian]]/Table32356789101112132343210111213610[[#This Row],[total]]</f>
        <v>5.7142857142857141E-2</v>
      </c>
      <c r="N488" s="1">
        <v>1</v>
      </c>
      <c r="O488" s="8">
        <f>Table32356789101112132343210111213610[[#This Row],[hispanic_american]]/Table32356789101112132343210111213610[[#This Row],[total]]</f>
        <v>2.8571428571428571E-2</v>
      </c>
      <c r="P488" s="1">
        <v>0</v>
      </c>
      <c r="Q488" s="8">
        <f>Table32356789101112132343210111213610[[#This Row],[hawaiian_or_islander]]/Table32356789101112132343210111213610[[#This Row],[total]]</f>
        <v>0</v>
      </c>
      <c r="R488" s="1">
        <v>23</v>
      </c>
      <c r="S488" s="8">
        <f>Table32356789101112132343210111213610[[#This Row],[white]]/Table32356789101112132343210111213610[[#This Row],[total]]</f>
        <v>0.65714285714285714</v>
      </c>
      <c r="T488" s="1">
        <v>0</v>
      </c>
      <c r="U488" s="8">
        <f>Table32356789101112132343210111213610[[#This Row],[muti_racial]]/Table32356789101112132343210111213610[[#This Row],[total]]</f>
        <v>0</v>
      </c>
      <c r="V488" s="1">
        <v>3</v>
      </c>
      <c r="W488" s="8">
        <f>Table32356789101112132343210111213610[[#This Row],[international]]/Table32356789101112132343210111213610[[#This Row],[total]]</f>
        <v>8.5714285714285715E-2</v>
      </c>
      <c r="X4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0.11428571428571428</v>
      </c>
      <c r="Y4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8.5714285714285715E-2</v>
      </c>
    </row>
    <row r="489" spans="1:25" ht="20" customHeight="1">
      <c r="A489" s="12">
        <v>176017</v>
      </c>
      <c r="B489" s="12" t="s">
        <v>188</v>
      </c>
      <c r="C489" s="12">
        <v>35</v>
      </c>
      <c r="D489" s="12">
        <v>27</v>
      </c>
      <c r="E489" s="14">
        <f>Table32356789101112132343210111213610[[#This Row],[men]]/Table32356789101112132343210111213610[[#This Row],[total]]</f>
        <v>0.77142857142857146</v>
      </c>
      <c r="F489" s="12">
        <v>8</v>
      </c>
      <c r="G489" s="14">
        <f>Table32356789101112132343210111213610[[#This Row],[women]]/Table32356789101112132343210111213610[[#This Row],[total]]</f>
        <v>0.22857142857142856</v>
      </c>
      <c r="H489" s="12">
        <v>0</v>
      </c>
      <c r="I489" s="14">
        <f>Table32356789101112132343210111213610[[#This Row],[alaskan_or_native]]/Table32356789101112132343210111213610[[#This Row],[total]]</f>
        <v>0</v>
      </c>
      <c r="J489" s="12">
        <v>0</v>
      </c>
      <c r="K489" s="14">
        <f>Table32356789101112132343210111213610[[#This Row],[asian_american]]/Table32356789101112132343210111213610[[#This Row],[total]]</f>
        <v>0</v>
      </c>
      <c r="L489" s="12">
        <v>5</v>
      </c>
      <c r="M489" s="14">
        <f>Table32356789101112132343210111213610[[#This Row],[african_amercian]]/Table32356789101112132343210111213610[[#This Row],[total]]</f>
        <v>0.14285714285714285</v>
      </c>
      <c r="N489" s="12">
        <v>1</v>
      </c>
      <c r="O489" s="14">
        <f>Table32356789101112132343210111213610[[#This Row],[hispanic_american]]/Table32356789101112132343210111213610[[#This Row],[total]]</f>
        <v>2.8571428571428571E-2</v>
      </c>
      <c r="P489" s="12">
        <v>0</v>
      </c>
      <c r="Q489" s="14">
        <f>Table32356789101112132343210111213610[[#This Row],[hawaiian_or_islander]]/Table32356789101112132343210111213610[[#This Row],[total]]</f>
        <v>0</v>
      </c>
      <c r="R489" s="12">
        <v>25</v>
      </c>
      <c r="S489" s="14">
        <f>Table32356789101112132343210111213610[[#This Row],[white]]/Table32356789101112132343210111213610[[#This Row],[total]]</f>
        <v>0.7142857142857143</v>
      </c>
      <c r="T489" s="12">
        <v>2</v>
      </c>
      <c r="U489" s="14">
        <f>Table32356789101112132343210111213610[[#This Row],[muti_racial]]/Table32356789101112132343210111213610[[#This Row],[total]]</f>
        <v>5.7142857142857141E-2</v>
      </c>
      <c r="V489" s="12">
        <v>2</v>
      </c>
      <c r="W489" s="14">
        <f>Table32356789101112132343210111213610[[#This Row],[international]]/Table32356789101112132343210111213610[[#This Row],[total]]</f>
        <v>5.7142857142857141E-2</v>
      </c>
      <c r="X4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0.22857142857142856</v>
      </c>
      <c r="Y4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0.22857142857142856</v>
      </c>
    </row>
    <row r="490" spans="1:25" ht="20" customHeight="1">
      <c r="A490" s="1">
        <v>195474</v>
      </c>
      <c r="B490" s="1" t="s">
        <v>1007</v>
      </c>
      <c r="C490" s="1">
        <v>35</v>
      </c>
      <c r="D490" s="1">
        <v>28</v>
      </c>
      <c r="E490" s="8">
        <f>Table32356789101112132343210111213610[[#This Row],[men]]/Table32356789101112132343210111213610[[#This Row],[total]]</f>
        <v>0.8</v>
      </c>
      <c r="F490" s="1">
        <v>7</v>
      </c>
      <c r="G490" s="8">
        <f>Table32356789101112132343210111213610[[#This Row],[women]]/Table32356789101112132343210111213610[[#This Row],[total]]</f>
        <v>0.2</v>
      </c>
      <c r="H490" s="1">
        <v>0</v>
      </c>
      <c r="I490" s="8">
        <f>Table32356789101112132343210111213610[[#This Row],[alaskan_or_native]]/Table32356789101112132343210111213610[[#This Row],[total]]</f>
        <v>0</v>
      </c>
      <c r="J490" s="1">
        <v>1</v>
      </c>
      <c r="K490" s="8">
        <f>Table32356789101112132343210111213610[[#This Row],[asian_american]]/Table32356789101112132343210111213610[[#This Row],[total]]</f>
        <v>2.8571428571428571E-2</v>
      </c>
      <c r="L490" s="1">
        <v>0</v>
      </c>
      <c r="M490" s="8">
        <f>Table32356789101112132343210111213610[[#This Row],[african_amercian]]/Table32356789101112132343210111213610[[#This Row],[total]]</f>
        <v>0</v>
      </c>
      <c r="N490" s="1">
        <v>4</v>
      </c>
      <c r="O490" s="8">
        <f>Table32356789101112132343210111213610[[#This Row],[hispanic_american]]/Table32356789101112132343210111213610[[#This Row],[total]]</f>
        <v>0.11428571428571428</v>
      </c>
      <c r="P490" s="1">
        <v>0</v>
      </c>
      <c r="Q490" s="8">
        <f>Table32356789101112132343210111213610[[#This Row],[hawaiian_or_islander]]/Table32356789101112132343210111213610[[#This Row],[total]]</f>
        <v>0</v>
      </c>
      <c r="R490" s="1">
        <v>29</v>
      </c>
      <c r="S490" s="8">
        <f>Table32356789101112132343210111213610[[#This Row],[white]]/Table32356789101112132343210111213610[[#This Row],[total]]</f>
        <v>0.82857142857142863</v>
      </c>
      <c r="T490" s="1">
        <v>1</v>
      </c>
      <c r="U490" s="8">
        <f>Table32356789101112132343210111213610[[#This Row],[muti_racial]]/Table32356789101112132343210111213610[[#This Row],[total]]</f>
        <v>2.8571428571428571E-2</v>
      </c>
      <c r="V490" s="1">
        <v>0</v>
      </c>
      <c r="W490" s="8">
        <f>Table32356789101112132343210111213610[[#This Row],[international]]/Table32356789101112132343210111213610[[#This Row],[total]]</f>
        <v>0</v>
      </c>
      <c r="X4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0.17142857142857143</v>
      </c>
      <c r="Y4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491" spans="1:25" ht="20" customHeight="1">
      <c r="A491" s="12">
        <v>196246</v>
      </c>
      <c r="B491" s="12" t="s">
        <v>1017</v>
      </c>
      <c r="C491" s="12">
        <v>35</v>
      </c>
      <c r="D491" s="12">
        <v>33</v>
      </c>
      <c r="E491" s="14">
        <f>Table32356789101112132343210111213610[[#This Row],[men]]/Table32356789101112132343210111213610[[#This Row],[total]]</f>
        <v>0.94285714285714284</v>
      </c>
      <c r="F491" s="12">
        <v>2</v>
      </c>
      <c r="G491" s="14">
        <f>Table32356789101112132343210111213610[[#This Row],[women]]/Table32356789101112132343210111213610[[#This Row],[total]]</f>
        <v>5.7142857142857141E-2</v>
      </c>
      <c r="H491" s="12">
        <v>0</v>
      </c>
      <c r="I491" s="14">
        <f>Table32356789101112132343210111213610[[#This Row],[alaskan_or_native]]/Table32356789101112132343210111213610[[#This Row],[total]]</f>
        <v>0</v>
      </c>
      <c r="J491" s="12">
        <v>1</v>
      </c>
      <c r="K491" s="14">
        <f>Table32356789101112132343210111213610[[#This Row],[asian_american]]/Table32356789101112132343210111213610[[#This Row],[total]]</f>
        <v>2.8571428571428571E-2</v>
      </c>
      <c r="L491" s="12">
        <v>2</v>
      </c>
      <c r="M491" s="14">
        <f>Table32356789101112132343210111213610[[#This Row],[african_amercian]]/Table32356789101112132343210111213610[[#This Row],[total]]</f>
        <v>5.7142857142857141E-2</v>
      </c>
      <c r="N491" s="12">
        <v>5</v>
      </c>
      <c r="O491" s="14">
        <f>Table32356789101112132343210111213610[[#This Row],[hispanic_american]]/Table32356789101112132343210111213610[[#This Row],[total]]</f>
        <v>0.14285714285714285</v>
      </c>
      <c r="P491" s="12">
        <v>0</v>
      </c>
      <c r="Q491" s="14">
        <f>Table32356789101112132343210111213610[[#This Row],[hawaiian_or_islander]]/Table32356789101112132343210111213610[[#This Row],[total]]</f>
        <v>0</v>
      </c>
      <c r="R491" s="12">
        <v>21</v>
      </c>
      <c r="S491" s="14">
        <f>Table32356789101112132343210111213610[[#This Row],[white]]/Table32356789101112132343210111213610[[#This Row],[total]]</f>
        <v>0.6</v>
      </c>
      <c r="T491" s="12">
        <v>1</v>
      </c>
      <c r="U491" s="14">
        <f>Table32356789101112132343210111213610[[#This Row],[muti_racial]]/Table32356789101112132343210111213610[[#This Row],[total]]</f>
        <v>2.8571428571428571E-2</v>
      </c>
      <c r="V491" s="12">
        <v>3</v>
      </c>
      <c r="W491" s="14">
        <f>Table32356789101112132343210111213610[[#This Row],[international]]/Table32356789101112132343210111213610[[#This Row],[total]]</f>
        <v>8.5714285714285715E-2</v>
      </c>
      <c r="X4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0.25714285714285712</v>
      </c>
      <c r="Y4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0.22857142857142856</v>
      </c>
    </row>
    <row r="492" spans="1:25" ht="20" customHeight="1">
      <c r="A492" s="1">
        <v>200280</v>
      </c>
      <c r="B492" s="1" t="s">
        <v>212</v>
      </c>
      <c r="C492" s="1">
        <v>35</v>
      </c>
      <c r="D492" s="1">
        <v>35</v>
      </c>
      <c r="E492" s="8">
        <f>Table32356789101112132343210111213610[[#This Row],[men]]/Table32356789101112132343210111213610[[#This Row],[total]]</f>
        <v>1</v>
      </c>
      <c r="F492" s="1">
        <v>0</v>
      </c>
      <c r="G492" s="8">
        <f>Table32356789101112132343210111213610[[#This Row],[women]]/Table32356789101112132343210111213610[[#This Row],[total]]</f>
        <v>0</v>
      </c>
      <c r="H492" s="1">
        <v>0</v>
      </c>
      <c r="I492" s="8">
        <f>Table32356789101112132343210111213610[[#This Row],[alaskan_or_native]]/Table32356789101112132343210111213610[[#This Row],[total]]</f>
        <v>0</v>
      </c>
      <c r="J492" s="1">
        <v>1</v>
      </c>
      <c r="K492" s="8">
        <f>Table32356789101112132343210111213610[[#This Row],[asian_american]]/Table32356789101112132343210111213610[[#This Row],[total]]</f>
        <v>2.8571428571428571E-2</v>
      </c>
      <c r="L492" s="1">
        <v>1</v>
      </c>
      <c r="M492" s="8">
        <f>Table32356789101112132343210111213610[[#This Row],[african_amercian]]/Table32356789101112132343210111213610[[#This Row],[total]]</f>
        <v>2.8571428571428571E-2</v>
      </c>
      <c r="N492" s="1">
        <v>0</v>
      </c>
      <c r="O492" s="8">
        <f>Table32356789101112132343210111213610[[#This Row],[hispanic_american]]/Table32356789101112132343210111213610[[#This Row],[total]]</f>
        <v>0</v>
      </c>
      <c r="P492" s="1">
        <v>0</v>
      </c>
      <c r="Q492" s="8">
        <f>Table32356789101112132343210111213610[[#This Row],[hawaiian_or_islander]]/Table32356789101112132343210111213610[[#This Row],[total]]</f>
        <v>0</v>
      </c>
      <c r="R492" s="1">
        <v>30</v>
      </c>
      <c r="S492" s="8">
        <f>Table32356789101112132343210111213610[[#This Row],[white]]/Table32356789101112132343210111213610[[#This Row],[total]]</f>
        <v>0.8571428571428571</v>
      </c>
      <c r="T492" s="1">
        <v>0</v>
      </c>
      <c r="U492" s="8">
        <f>Table32356789101112132343210111213610[[#This Row],[muti_racial]]/Table32356789101112132343210111213610[[#This Row],[total]]</f>
        <v>0</v>
      </c>
      <c r="V492" s="1">
        <v>3</v>
      </c>
      <c r="W492" s="8">
        <f>Table32356789101112132343210111213610[[#This Row],[international]]/Table32356789101112132343210111213610[[#This Row],[total]]</f>
        <v>8.5714285714285715E-2</v>
      </c>
      <c r="X4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5.7142857142857141E-2</v>
      </c>
      <c r="Y4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2.8571428571428571E-2</v>
      </c>
    </row>
    <row r="493" spans="1:25" ht="20" customHeight="1">
      <c r="A493" s="12">
        <v>211158</v>
      </c>
      <c r="B493" s="12" t="s">
        <v>463</v>
      </c>
      <c r="C493" s="12">
        <v>35</v>
      </c>
      <c r="D493" s="12">
        <v>28</v>
      </c>
      <c r="E493" s="14">
        <f>Table32356789101112132343210111213610[[#This Row],[men]]/Table32356789101112132343210111213610[[#This Row],[total]]</f>
        <v>0.8</v>
      </c>
      <c r="F493" s="12">
        <v>7</v>
      </c>
      <c r="G493" s="14">
        <f>Table32356789101112132343210111213610[[#This Row],[women]]/Table32356789101112132343210111213610[[#This Row],[total]]</f>
        <v>0.2</v>
      </c>
      <c r="H493" s="12">
        <v>0</v>
      </c>
      <c r="I493" s="14">
        <f>Table32356789101112132343210111213610[[#This Row],[alaskan_or_native]]/Table32356789101112132343210111213610[[#This Row],[total]]</f>
        <v>0</v>
      </c>
      <c r="J493" s="12">
        <v>2</v>
      </c>
      <c r="K493" s="14">
        <f>Table32356789101112132343210111213610[[#This Row],[asian_american]]/Table32356789101112132343210111213610[[#This Row],[total]]</f>
        <v>5.7142857142857141E-2</v>
      </c>
      <c r="L493" s="12">
        <v>4</v>
      </c>
      <c r="M493" s="14">
        <f>Table32356789101112132343210111213610[[#This Row],[african_amercian]]/Table32356789101112132343210111213610[[#This Row],[total]]</f>
        <v>0.11428571428571428</v>
      </c>
      <c r="N493" s="12">
        <v>3</v>
      </c>
      <c r="O493" s="14">
        <f>Table32356789101112132343210111213610[[#This Row],[hispanic_american]]/Table32356789101112132343210111213610[[#This Row],[total]]</f>
        <v>8.5714285714285715E-2</v>
      </c>
      <c r="P493" s="12">
        <v>0</v>
      </c>
      <c r="Q493" s="14">
        <f>Table32356789101112132343210111213610[[#This Row],[hawaiian_or_islander]]/Table32356789101112132343210111213610[[#This Row],[total]]</f>
        <v>0</v>
      </c>
      <c r="R493" s="12">
        <v>25</v>
      </c>
      <c r="S493" s="14">
        <f>Table32356789101112132343210111213610[[#This Row],[white]]/Table32356789101112132343210111213610[[#This Row],[total]]</f>
        <v>0.7142857142857143</v>
      </c>
      <c r="T493" s="12">
        <v>1</v>
      </c>
      <c r="U493" s="14">
        <f>Table32356789101112132343210111213610[[#This Row],[muti_racial]]/Table32356789101112132343210111213610[[#This Row],[total]]</f>
        <v>2.8571428571428571E-2</v>
      </c>
      <c r="V493" s="12">
        <v>0</v>
      </c>
      <c r="W493" s="14">
        <f>Table32356789101112132343210111213610[[#This Row],[international]]/Table32356789101112132343210111213610[[#This Row],[total]]</f>
        <v>0</v>
      </c>
      <c r="X4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4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0.22857142857142856</v>
      </c>
    </row>
    <row r="494" spans="1:25" ht="20" customHeight="1">
      <c r="A494" s="1">
        <v>224776</v>
      </c>
      <c r="B494" s="1" t="s">
        <v>1403</v>
      </c>
      <c r="C494" s="1">
        <v>35</v>
      </c>
      <c r="D494" s="1">
        <v>16</v>
      </c>
      <c r="E494" s="8">
        <f>Table32356789101112132343210111213610[[#This Row],[men]]/Table32356789101112132343210111213610[[#This Row],[total]]</f>
        <v>0.45714285714285713</v>
      </c>
      <c r="F494" s="1">
        <v>19</v>
      </c>
      <c r="G494" s="8">
        <f>Table32356789101112132343210111213610[[#This Row],[women]]/Table32356789101112132343210111213610[[#This Row],[total]]</f>
        <v>0.54285714285714282</v>
      </c>
      <c r="H494" s="1">
        <v>0</v>
      </c>
      <c r="I494" s="8">
        <f>Table32356789101112132343210111213610[[#This Row],[alaskan_or_native]]/Table32356789101112132343210111213610[[#This Row],[total]]</f>
        <v>0</v>
      </c>
      <c r="J494" s="1">
        <v>2</v>
      </c>
      <c r="K494" s="8">
        <f>Table32356789101112132343210111213610[[#This Row],[asian_american]]/Table32356789101112132343210111213610[[#This Row],[total]]</f>
        <v>5.7142857142857141E-2</v>
      </c>
      <c r="L494" s="1">
        <v>1</v>
      </c>
      <c r="M494" s="8">
        <f>Table32356789101112132343210111213610[[#This Row],[african_amercian]]/Table32356789101112132343210111213610[[#This Row],[total]]</f>
        <v>2.8571428571428571E-2</v>
      </c>
      <c r="N494" s="1">
        <v>8</v>
      </c>
      <c r="O494" s="8">
        <f>Table32356789101112132343210111213610[[#This Row],[hispanic_american]]/Table32356789101112132343210111213610[[#This Row],[total]]</f>
        <v>0.22857142857142856</v>
      </c>
      <c r="P494" s="1">
        <v>1</v>
      </c>
      <c r="Q494" s="8">
        <f>Table32356789101112132343210111213610[[#This Row],[hawaiian_or_islander]]/Table32356789101112132343210111213610[[#This Row],[total]]</f>
        <v>2.8571428571428571E-2</v>
      </c>
      <c r="R494" s="1">
        <v>12</v>
      </c>
      <c r="S494" s="8">
        <f>Table32356789101112132343210111213610[[#This Row],[white]]/Table32356789101112132343210111213610[[#This Row],[total]]</f>
        <v>0.34285714285714286</v>
      </c>
      <c r="T494" s="1">
        <v>0</v>
      </c>
      <c r="U494" s="8">
        <f>Table32356789101112132343210111213610[[#This Row],[muti_racial]]/Table32356789101112132343210111213610[[#This Row],[total]]</f>
        <v>0</v>
      </c>
      <c r="V494" s="1">
        <v>0</v>
      </c>
      <c r="W494" s="8">
        <f>Table32356789101112132343210111213610[[#This Row],[international]]/Table32356789101112132343210111213610[[#This Row],[total]]</f>
        <v>0</v>
      </c>
      <c r="X4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0.34285714285714286</v>
      </c>
      <c r="Y4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</row>
    <row r="495" spans="1:25" ht="20" customHeight="1">
      <c r="A495" s="12">
        <v>240268</v>
      </c>
      <c r="B495" s="12" t="s">
        <v>1150</v>
      </c>
      <c r="C495" s="12">
        <v>35</v>
      </c>
      <c r="D495" s="12">
        <v>32</v>
      </c>
      <c r="E495" s="14">
        <f>Table32356789101112132343210111213610[[#This Row],[men]]/Table32356789101112132343210111213610[[#This Row],[total]]</f>
        <v>0.91428571428571426</v>
      </c>
      <c r="F495" s="12">
        <v>3</v>
      </c>
      <c r="G495" s="14">
        <f>Table32356789101112132343210111213610[[#This Row],[women]]/Table32356789101112132343210111213610[[#This Row],[total]]</f>
        <v>8.5714285714285715E-2</v>
      </c>
      <c r="H495" s="12">
        <v>0</v>
      </c>
      <c r="I495" s="14">
        <f>Table32356789101112132343210111213610[[#This Row],[alaskan_or_native]]/Table32356789101112132343210111213610[[#This Row],[total]]</f>
        <v>0</v>
      </c>
      <c r="J495" s="12">
        <v>1</v>
      </c>
      <c r="K495" s="14">
        <f>Table32356789101112132343210111213610[[#This Row],[asian_american]]/Table32356789101112132343210111213610[[#This Row],[total]]</f>
        <v>2.8571428571428571E-2</v>
      </c>
      <c r="L495" s="12">
        <v>0</v>
      </c>
      <c r="M495" s="14">
        <f>Table32356789101112132343210111213610[[#This Row],[african_amercian]]/Table32356789101112132343210111213610[[#This Row],[total]]</f>
        <v>0</v>
      </c>
      <c r="N495" s="12">
        <v>0</v>
      </c>
      <c r="O495" s="14">
        <f>Table32356789101112132343210111213610[[#This Row],[hispanic_american]]/Table32356789101112132343210111213610[[#This Row],[total]]</f>
        <v>0</v>
      </c>
      <c r="P495" s="12">
        <v>0</v>
      </c>
      <c r="Q495" s="14">
        <f>Table32356789101112132343210111213610[[#This Row],[hawaiian_or_islander]]/Table32356789101112132343210111213610[[#This Row],[total]]</f>
        <v>0</v>
      </c>
      <c r="R495" s="12">
        <v>33</v>
      </c>
      <c r="S495" s="14">
        <f>Table32356789101112132343210111213610[[#This Row],[white]]/Table32356789101112132343210111213610[[#This Row],[total]]</f>
        <v>0.94285714285714284</v>
      </c>
      <c r="T495" s="12">
        <v>0</v>
      </c>
      <c r="U495" s="14">
        <f>Table32356789101112132343210111213610[[#This Row],[muti_racial]]/Table32356789101112132343210111213610[[#This Row],[total]]</f>
        <v>0</v>
      </c>
      <c r="V495" s="12">
        <v>1</v>
      </c>
      <c r="W495" s="14">
        <f>Table32356789101112132343210111213610[[#This Row],[international]]/Table32356789101112132343210111213610[[#This Row],[total]]</f>
        <v>2.8571428571428571E-2</v>
      </c>
      <c r="X4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2.8571428571428571E-2</v>
      </c>
      <c r="Y4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496" spans="1:25" ht="20" customHeight="1">
      <c r="A496" s="1">
        <v>168263</v>
      </c>
      <c r="B496" s="1" t="s">
        <v>602</v>
      </c>
      <c r="C496" s="1">
        <v>34</v>
      </c>
      <c r="D496" s="1">
        <v>28</v>
      </c>
      <c r="E496" s="8">
        <f>Table32356789101112132343210111213610[[#This Row],[men]]/Table32356789101112132343210111213610[[#This Row],[total]]</f>
        <v>0.82352941176470584</v>
      </c>
      <c r="F496" s="1">
        <v>6</v>
      </c>
      <c r="G496" s="8">
        <f>Table32356789101112132343210111213610[[#This Row],[women]]/Table32356789101112132343210111213610[[#This Row],[total]]</f>
        <v>0.17647058823529413</v>
      </c>
      <c r="H496" s="1">
        <v>0</v>
      </c>
      <c r="I496" s="8">
        <f>Table32356789101112132343210111213610[[#This Row],[alaskan_or_native]]/Table32356789101112132343210111213610[[#This Row],[total]]</f>
        <v>0</v>
      </c>
      <c r="J496" s="1">
        <v>0</v>
      </c>
      <c r="K496" s="8">
        <f>Table32356789101112132343210111213610[[#This Row],[asian_american]]/Table32356789101112132343210111213610[[#This Row],[total]]</f>
        <v>0</v>
      </c>
      <c r="L496" s="1">
        <v>0</v>
      </c>
      <c r="M496" s="8">
        <f>Table32356789101112132343210111213610[[#This Row],[african_amercian]]/Table32356789101112132343210111213610[[#This Row],[total]]</f>
        <v>0</v>
      </c>
      <c r="N496" s="1">
        <v>2</v>
      </c>
      <c r="O496" s="8">
        <f>Table32356789101112132343210111213610[[#This Row],[hispanic_american]]/Table32356789101112132343210111213610[[#This Row],[total]]</f>
        <v>5.8823529411764705E-2</v>
      </c>
      <c r="P496" s="1">
        <v>0</v>
      </c>
      <c r="Q496" s="8">
        <f>Table32356789101112132343210111213610[[#This Row],[hawaiian_or_islander]]/Table32356789101112132343210111213610[[#This Row],[total]]</f>
        <v>0</v>
      </c>
      <c r="R496" s="1">
        <v>28</v>
      </c>
      <c r="S496" s="8">
        <f>Table32356789101112132343210111213610[[#This Row],[white]]/Table32356789101112132343210111213610[[#This Row],[total]]</f>
        <v>0.82352941176470584</v>
      </c>
      <c r="T496" s="1">
        <v>4</v>
      </c>
      <c r="U496" s="8">
        <f>Table32356789101112132343210111213610[[#This Row],[muti_racial]]/Table32356789101112132343210111213610[[#This Row],[total]]</f>
        <v>0.11764705882352941</v>
      </c>
      <c r="V496" s="1">
        <v>0</v>
      </c>
      <c r="W496" s="8">
        <f>Table32356789101112132343210111213610[[#This Row],[international]]/Table32356789101112132343210111213610[[#This Row],[total]]</f>
        <v>0</v>
      </c>
      <c r="X4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0.17647058823529413</v>
      </c>
      <c r="Y4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0.17647058823529413</v>
      </c>
    </row>
    <row r="497" spans="1:25" ht="20" customHeight="1">
      <c r="A497" s="12">
        <v>201441</v>
      </c>
      <c r="B497" s="12" t="s">
        <v>424</v>
      </c>
      <c r="C497" s="12">
        <v>34</v>
      </c>
      <c r="D497" s="12">
        <v>24</v>
      </c>
      <c r="E497" s="14">
        <f>Table32356789101112132343210111213610[[#This Row],[men]]/Table32356789101112132343210111213610[[#This Row],[total]]</f>
        <v>0.70588235294117652</v>
      </c>
      <c r="F497" s="12">
        <v>10</v>
      </c>
      <c r="G497" s="14">
        <f>Table32356789101112132343210111213610[[#This Row],[women]]/Table32356789101112132343210111213610[[#This Row],[total]]</f>
        <v>0.29411764705882354</v>
      </c>
      <c r="H497" s="12">
        <v>0</v>
      </c>
      <c r="I497" s="14">
        <f>Table32356789101112132343210111213610[[#This Row],[alaskan_or_native]]/Table32356789101112132343210111213610[[#This Row],[total]]</f>
        <v>0</v>
      </c>
      <c r="J497" s="12">
        <v>0</v>
      </c>
      <c r="K497" s="14">
        <f>Table32356789101112132343210111213610[[#This Row],[asian_american]]/Table32356789101112132343210111213610[[#This Row],[total]]</f>
        <v>0</v>
      </c>
      <c r="L497" s="12">
        <v>0</v>
      </c>
      <c r="M497" s="14">
        <f>Table32356789101112132343210111213610[[#This Row],[african_amercian]]/Table32356789101112132343210111213610[[#This Row],[total]]</f>
        <v>0</v>
      </c>
      <c r="N497" s="12">
        <v>0</v>
      </c>
      <c r="O497" s="14">
        <f>Table32356789101112132343210111213610[[#This Row],[hispanic_american]]/Table32356789101112132343210111213610[[#This Row],[total]]</f>
        <v>0</v>
      </c>
      <c r="P497" s="12">
        <v>0</v>
      </c>
      <c r="Q497" s="14">
        <f>Table32356789101112132343210111213610[[#This Row],[hawaiian_or_islander]]/Table32356789101112132343210111213610[[#This Row],[total]]</f>
        <v>0</v>
      </c>
      <c r="R497" s="12">
        <v>32</v>
      </c>
      <c r="S497" s="14">
        <f>Table32356789101112132343210111213610[[#This Row],[white]]/Table32356789101112132343210111213610[[#This Row],[total]]</f>
        <v>0.94117647058823528</v>
      </c>
      <c r="T497" s="12">
        <v>0</v>
      </c>
      <c r="U497" s="14">
        <f>Table32356789101112132343210111213610[[#This Row],[muti_racial]]/Table32356789101112132343210111213610[[#This Row],[total]]</f>
        <v>0</v>
      </c>
      <c r="V497" s="12">
        <v>1</v>
      </c>
      <c r="W497" s="14">
        <f>Table32356789101112132343210111213610[[#This Row],[international]]/Table32356789101112132343210111213610[[#This Row],[total]]</f>
        <v>2.9411764705882353E-2</v>
      </c>
      <c r="X4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4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498" spans="1:25" ht="20" customHeight="1">
      <c r="A498" s="1">
        <v>240392</v>
      </c>
      <c r="B498" s="1" t="s">
        <v>1260</v>
      </c>
      <c r="C498" s="1">
        <v>34</v>
      </c>
      <c r="D498" s="1">
        <v>32</v>
      </c>
      <c r="E498" s="8">
        <f>Table32356789101112132343210111213610[[#This Row],[men]]/Table32356789101112132343210111213610[[#This Row],[total]]</f>
        <v>0.94117647058823528</v>
      </c>
      <c r="F498" s="1">
        <v>2</v>
      </c>
      <c r="G498" s="8">
        <f>Table32356789101112132343210111213610[[#This Row],[women]]/Table32356789101112132343210111213610[[#This Row],[total]]</f>
        <v>5.8823529411764705E-2</v>
      </c>
      <c r="H498" s="1">
        <v>0</v>
      </c>
      <c r="I498" s="8">
        <f>Table32356789101112132343210111213610[[#This Row],[alaskan_or_native]]/Table32356789101112132343210111213610[[#This Row],[total]]</f>
        <v>0</v>
      </c>
      <c r="J498" s="1">
        <v>1</v>
      </c>
      <c r="K498" s="8">
        <f>Table32356789101112132343210111213610[[#This Row],[asian_american]]/Table32356789101112132343210111213610[[#This Row],[total]]</f>
        <v>2.9411764705882353E-2</v>
      </c>
      <c r="L498" s="1">
        <v>4</v>
      </c>
      <c r="M498" s="8">
        <f>Table32356789101112132343210111213610[[#This Row],[african_amercian]]/Table32356789101112132343210111213610[[#This Row],[total]]</f>
        <v>0.11764705882352941</v>
      </c>
      <c r="N498" s="1">
        <v>1</v>
      </c>
      <c r="O498" s="8">
        <f>Table32356789101112132343210111213610[[#This Row],[hispanic_american]]/Table32356789101112132343210111213610[[#This Row],[total]]</f>
        <v>2.9411764705882353E-2</v>
      </c>
      <c r="P498" s="1">
        <v>0</v>
      </c>
      <c r="Q498" s="8">
        <f>Table32356789101112132343210111213610[[#This Row],[hawaiian_or_islander]]/Table32356789101112132343210111213610[[#This Row],[total]]</f>
        <v>0</v>
      </c>
      <c r="R498" s="1">
        <v>21</v>
      </c>
      <c r="S498" s="8">
        <f>Table32356789101112132343210111213610[[#This Row],[white]]/Table32356789101112132343210111213610[[#This Row],[total]]</f>
        <v>0.61764705882352944</v>
      </c>
      <c r="T498" s="1">
        <v>2</v>
      </c>
      <c r="U498" s="8">
        <f>Table32356789101112132343210111213610[[#This Row],[muti_racial]]/Table32356789101112132343210111213610[[#This Row],[total]]</f>
        <v>5.8823529411764705E-2</v>
      </c>
      <c r="V498" s="1">
        <v>0</v>
      </c>
      <c r="W498" s="8">
        <f>Table32356789101112132343210111213610[[#This Row],[international]]/Table32356789101112132343210111213610[[#This Row],[total]]</f>
        <v>0</v>
      </c>
      <c r="X4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0.23529411764705882</v>
      </c>
      <c r="Y4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0.20588235294117646</v>
      </c>
    </row>
    <row r="499" spans="1:25" ht="20" customHeight="1">
      <c r="A499" s="12">
        <v>420574</v>
      </c>
      <c r="B499" s="12" t="s">
        <v>305</v>
      </c>
      <c r="C499" s="12">
        <v>34</v>
      </c>
      <c r="D499" s="12">
        <v>31</v>
      </c>
      <c r="E499" s="14">
        <f>Table32356789101112132343210111213610[[#This Row],[men]]/Table32356789101112132343210111213610[[#This Row],[total]]</f>
        <v>0.91176470588235292</v>
      </c>
      <c r="F499" s="12">
        <v>3</v>
      </c>
      <c r="G499" s="14">
        <f>Table32356789101112132343210111213610[[#This Row],[women]]/Table32356789101112132343210111213610[[#This Row],[total]]</f>
        <v>8.8235294117647065E-2</v>
      </c>
      <c r="H499" s="12">
        <v>0</v>
      </c>
      <c r="I499" s="14">
        <f>Table32356789101112132343210111213610[[#This Row],[alaskan_or_native]]/Table32356789101112132343210111213610[[#This Row],[total]]</f>
        <v>0</v>
      </c>
      <c r="J499" s="12">
        <v>3</v>
      </c>
      <c r="K499" s="14">
        <f>Table32356789101112132343210111213610[[#This Row],[asian_american]]/Table32356789101112132343210111213610[[#This Row],[total]]</f>
        <v>8.8235294117647065E-2</v>
      </c>
      <c r="L499" s="12">
        <v>1</v>
      </c>
      <c r="M499" s="14">
        <f>Table32356789101112132343210111213610[[#This Row],[african_amercian]]/Table32356789101112132343210111213610[[#This Row],[total]]</f>
        <v>2.9411764705882353E-2</v>
      </c>
      <c r="N499" s="12">
        <v>6</v>
      </c>
      <c r="O499" s="14">
        <f>Table32356789101112132343210111213610[[#This Row],[hispanic_american]]/Table32356789101112132343210111213610[[#This Row],[total]]</f>
        <v>0.17647058823529413</v>
      </c>
      <c r="P499" s="12">
        <v>0</v>
      </c>
      <c r="Q499" s="14">
        <f>Table32356789101112132343210111213610[[#This Row],[hawaiian_or_islander]]/Table32356789101112132343210111213610[[#This Row],[total]]</f>
        <v>0</v>
      </c>
      <c r="R499" s="12">
        <v>18</v>
      </c>
      <c r="S499" s="14">
        <f>Table32356789101112132343210111213610[[#This Row],[white]]/Table32356789101112132343210111213610[[#This Row],[total]]</f>
        <v>0.52941176470588236</v>
      </c>
      <c r="T499" s="12">
        <v>1</v>
      </c>
      <c r="U499" s="14">
        <f>Table32356789101112132343210111213610[[#This Row],[muti_racial]]/Table32356789101112132343210111213610[[#This Row],[total]]</f>
        <v>2.9411764705882353E-2</v>
      </c>
      <c r="V499" s="12">
        <v>5</v>
      </c>
      <c r="W499" s="14">
        <f>Table32356789101112132343210111213610[[#This Row],[international]]/Table32356789101112132343210111213610[[#This Row],[total]]</f>
        <v>0.14705882352941177</v>
      </c>
      <c r="X4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0.3235294117647059</v>
      </c>
      <c r="Y4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0.23529411764705882</v>
      </c>
    </row>
    <row r="500" spans="1:25" ht="20" customHeight="1">
      <c r="A500" s="1">
        <v>453163</v>
      </c>
      <c r="B500" s="1" t="s">
        <v>1352</v>
      </c>
      <c r="C500" s="1">
        <v>34</v>
      </c>
      <c r="D500" s="1">
        <v>22</v>
      </c>
      <c r="E500" s="8">
        <f>Table32356789101112132343210111213610[[#This Row],[men]]/Table32356789101112132343210111213610[[#This Row],[total]]</f>
        <v>0.6470588235294118</v>
      </c>
      <c r="F500" s="1">
        <v>12</v>
      </c>
      <c r="G500" s="8">
        <f>Table32356789101112132343210111213610[[#This Row],[women]]/Table32356789101112132343210111213610[[#This Row],[total]]</f>
        <v>0.35294117647058826</v>
      </c>
      <c r="H500" s="1">
        <v>1</v>
      </c>
      <c r="I500" s="8">
        <f>Table32356789101112132343210111213610[[#This Row],[alaskan_or_native]]/Table32356789101112132343210111213610[[#This Row],[total]]</f>
        <v>2.9411764705882353E-2</v>
      </c>
      <c r="J500" s="1">
        <v>2</v>
      </c>
      <c r="K500" s="8">
        <f>Table32356789101112132343210111213610[[#This Row],[asian_american]]/Table32356789101112132343210111213610[[#This Row],[total]]</f>
        <v>5.8823529411764705E-2</v>
      </c>
      <c r="L500" s="1">
        <v>13</v>
      </c>
      <c r="M500" s="8">
        <f>Table32356789101112132343210111213610[[#This Row],[african_amercian]]/Table32356789101112132343210111213610[[#This Row],[total]]</f>
        <v>0.38235294117647056</v>
      </c>
      <c r="N500" s="1">
        <v>1</v>
      </c>
      <c r="O500" s="8">
        <f>Table32356789101112132343210111213610[[#This Row],[hispanic_american]]/Table32356789101112132343210111213610[[#This Row],[total]]</f>
        <v>2.9411764705882353E-2</v>
      </c>
      <c r="P500" s="1">
        <v>0</v>
      </c>
      <c r="Q500" s="8">
        <f>Table32356789101112132343210111213610[[#This Row],[hawaiian_or_islander]]/Table32356789101112132343210111213610[[#This Row],[total]]</f>
        <v>0</v>
      </c>
      <c r="R500" s="1">
        <v>15</v>
      </c>
      <c r="S500" s="8">
        <f>Table32356789101112132343210111213610[[#This Row],[white]]/Table32356789101112132343210111213610[[#This Row],[total]]</f>
        <v>0.44117647058823528</v>
      </c>
      <c r="T500" s="1">
        <v>0</v>
      </c>
      <c r="U500" s="8">
        <f>Table32356789101112132343210111213610[[#This Row],[muti_racial]]/Table32356789101112132343210111213610[[#This Row],[total]]</f>
        <v>0</v>
      </c>
      <c r="V500" s="1">
        <v>0</v>
      </c>
      <c r="W500" s="8">
        <f>Table32356789101112132343210111213610[[#This Row],[international]]/Table32356789101112132343210111213610[[#This Row],[total]]</f>
        <v>0</v>
      </c>
      <c r="X5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5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0.44117647058823528</v>
      </c>
    </row>
    <row r="501" spans="1:25" ht="20" customHeight="1">
      <c r="A501" s="12">
        <v>101480</v>
      </c>
      <c r="B501" s="12" t="s">
        <v>815</v>
      </c>
      <c r="C501" s="12">
        <v>33</v>
      </c>
      <c r="D501" s="12">
        <v>24</v>
      </c>
      <c r="E501" s="14">
        <f>Table32356789101112132343210111213610[[#This Row],[men]]/Table32356789101112132343210111213610[[#This Row],[total]]</f>
        <v>0.72727272727272729</v>
      </c>
      <c r="F501" s="12">
        <v>9</v>
      </c>
      <c r="G501" s="14">
        <f>Table32356789101112132343210111213610[[#This Row],[women]]/Table32356789101112132343210111213610[[#This Row],[total]]</f>
        <v>0.27272727272727271</v>
      </c>
      <c r="H501" s="12">
        <v>0</v>
      </c>
      <c r="I501" s="14">
        <f>Table32356789101112132343210111213610[[#This Row],[alaskan_or_native]]/Table32356789101112132343210111213610[[#This Row],[total]]</f>
        <v>0</v>
      </c>
      <c r="J501" s="12">
        <v>1</v>
      </c>
      <c r="K501" s="14">
        <f>Table32356789101112132343210111213610[[#This Row],[asian_american]]/Table32356789101112132343210111213610[[#This Row],[total]]</f>
        <v>3.0303030303030304E-2</v>
      </c>
      <c r="L501" s="12">
        <v>4</v>
      </c>
      <c r="M501" s="14">
        <f>Table32356789101112132343210111213610[[#This Row],[african_amercian]]/Table32356789101112132343210111213610[[#This Row],[total]]</f>
        <v>0.12121212121212122</v>
      </c>
      <c r="N501" s="12">
        <v>0</v>
      </c>
      <c r="O501" s="14">
        <f>Table32356789101112132343210111213610[[#This Row],[hispanic_american]]/Table32356789101112132343210111213610[[#This Row],[total]]</f>
        <v>0</v>
      </c>
      <c r="P501" s="12">
        <v>0</v>
      </c>
      <c r="Q501" s="14">
        <f>Table32356789101112132343210111213610[[#This Row],[hawaiian_or_islander]]/Table32356789101112132343210111213610[[#This Row],[total]]</f>
        <v>0</v>
      </c>
      <c r="R501" s="12">
        <v>23</v>
      </c>
      <c r="S501" s="14">
        <f>Table32356789101112132343210111213610[[#This Row],[white]]/Table32356789101112132343210111213610[[#This Row],[total]]</f>
        <v>0.69696969696969702</v>
      </c>
      <c r="T501" s="12">
        <v>0</v>
      </c>
      <c r="U501" s="14">
        <f>Table32356789101112132343210111213610[[#This Row],[muti_racial]]/Table32356789101112132343210111213610[[#This Row],[total]]</f>
        <v>0</v>
      </c>
      <c r="V501" s="12">
        <v>2</v>
      </c>
      <c r="W501" s="14">
        <f>Table32356789101112132343210111213610[[#This Row],[international]]/Table32356789101112132343210111213610[[#This Row],[total]]</f>
        <v>6.0606060606060608E-2</v>
      </c>
      <c r="X5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0.15151515151515152</v>
      </c>
      <c r="Y5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0.12121212121212122</v>
      </c>
    </row>
    <row r="502" spans="1:25" ht="20" customHeight="1">
      <c r="A502" s="1">
        <v>115755</v>
      </c>
      <c r="B502" s="1" t="s">
        <v>537</v>
      </c>
      <c r="C502" s="1">
        <v>33</v>
      </c>
      <c r="D502" s="1">
        <v>32</v>
      </c>
      <c r="E502" s="8">
        <f>Table32356789101112132343210111213610[[#This Row],[men]]/Table32356789101112132343210111213610[[#This Row],[total]]</f>
        <v>0.96969696969696972</v>
      </c>
      <c r="F502" s="1">
        <v>1</v>
      </c>
      <c r="G502" s="8">
        <f>Table32356789101112132343210111213610[[#This Row],[women]]/Table32356789101112132343210111213610[[#This Row],[total]]</f>
        <v>3.0303030303030304E-2</v>
      </c>
      <c r="H502" s="1">
        <v>0</v>
      </c>
      <c r="I502" s="8">
        <f>Table32356789101112132343210111213610[[#This Row],[alaskan_or_native]]/Table32356789101112132343210111213610[[#This Row],[total]]</f>
        <v>0</v>
      </c>
      <c r="J502" s="1">
        <v>1</v>
      </c>
      <c r="K502" s="8">
        <f>Table32356789101112132343210111213610[[#This Row],[asian_american]]/Table32356789101112132343210111213610[[#This Row],[total]]</f>
        <v>3.0303030303030304E-2</v>
      </c>
      <c r="L502" s="1">
        <v>0</v>
      </c>
      <c r="M502" s="8">
        <f>Table32356789101112132343210111213610[[#This Row],[african_amercian]]/Table32356789101112132343210111213610[[#This Row],[total]]</f>
        <v>0</v>
      </c>
      <c r="N502" s="1">
        <v>7</v>
      </c>
      <c r="O502" s="8">
        <f>Table32356789101112132343210111213610[[#This Row],[hispanic_american]]/Table32356789101112132343210111213610[[#This Row],[total]]</f>
        <v>0.21212121212121213</v>
      </c>
      <c r="P502" s="1">
        <v>0</v>
      </c>
      <c r="Q502" s="8">
        <f>Table32356789101112132343210111213610[[#This Row],[hawaiian_or_islander]]/Table32356789101112132343210111213610[[#This Row],[total]]</f>
        <v>0</v>
      </c>
      <c r="R502" s="1">
        <v>18</v>
      </c>
      <c r="S502" s="8">
        <f>Table32356789101112132343210111213610[[#This Row],[white]]/Table32356789101112132343210111213610[[#This Row],[total]]</f>
        <v>0.54545454545454541</v>
      </c>
      <c r="T502" s="1">
        <v>1</v>
      </c>
      <c r="U502" s="8">
        <f>Table32356789101112132343210111213610[[#This Row],[muti_racial]]/Table32356789101112132343210111213610[[#This Row],[total]]</f>
        <v>3.0303030303030304E-2</v>
      </c>
      <c r="V502" s="1">
        <v>2</v>
      </c>
      <c r="W502" s="8">
        <f>Table32356789101112132343210111213610[[#This Row],[international]]/Table32356789101112132343210111213610[[#This Row],[total]]</f>
        <v>6.0606060606060608E-2</v>
      </c>
      <c r="X5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  <c r="Y5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0.24242424242424243</v>
      </c>
    </row>
    <row r="503" spans="1:25" ht="20" customHeight="1">
      <c r="A503" s="12">
        <v>120883</v>
      </c>
      <c r="B503" s="12" t="s">
        <v>98</v>
      </c>
      <c r="C503" s="12">
        <v>33</v>
      </c>
      <c r="D503" s="12">
        <v>28</v>
      </c>
      <c r="E503" s="14">
        <f>Table32356789101112132343210111213610[[#This Row],[men]]/Table32356789101112132343210111213610[[#This Row],[total]]</f>
        <v>0.84848484848484851</v>
      </c>
      <c r="F503" s="12">
        <v>5</v>
      </c>
      <c r="G503" s="14">
        <f>Table32356789101112132343210111213610[[#This Row],[women]]/Table32356789101112132343210111213610[[#This Row],[total]]</f>
        <v>0.15151515151515152</v>
      </c>
      <c r="H503" s="12">
        <v>0</v>
      </c>
      <c r="I503" s="14">
        <f>Table32356789101112132343210111213610[[#This Row],[alaskan_or_native]]/Table32356789101112132343210111213610[[#This Row],[total]]</f>
        <v>0</v>
      </c>
      <c r="J503" s="12">
        <v>15</v>
      </c>
      <c r="K503" s="14">
        <f>Table32356789101112132343210111213610[[#This Row],[asian_american]]/Table32356789101112132343210111213610[[#This Row],[total]]</f>
        <v>0.45454545454545453</v>
      </c>
      <c r="L503" s="12">
        <v>0</v>
      </c>
      <c r="M503" s="14">
        <f>Table32356789101112132343210111213610[[#This Row],[african_amercian]]/Table32356789101112132343210111213610[[#This Row],[total]]</f>
        <v>0</v>
      </c>
      <c r="N503" s="12">
        <v>5</v>
      </c>
      <c r="O503" s="14">
        <f>Table32356789101112132343210111213610[[#This Row],[hispanic_american]]/Table32356789101112132343210111213610[[#This Row],[total]]</f>
        <v>0.15151515151515152</v>
      </c>
      <c r="P503" s="12">
        <v>0</v>
      </c>
      <c r="Q503" s="14">
        <f>Table32356789101112132343210111213610[[#This Row],[hawaiian_or_islander]]/Table32356789101112132343210111213610[[#This Row],[total]]</f>
        <v>0</v>
      </c>
      <c r="R503" s="12">
        <v>8</v>
      </c>
      <c r="S503" s="14">
        <f>Table32356789101112132343210111213610[[#This Row],[white]]/Table32356789101112132343210111213610[[#This Row],[total]]</f>
        <v>0.24242424242424243</v>
      </c>
      <c r="T503" s="12">
        <v>2</v>
      </c>
      <c r="U503" s="14">
        <f>Table32356789101112132343210111213610[[#This Row],[muti_racial]]/Table32356789101112132343210111213610[[#This Row],[total]]</f>
        <v>6.0606060606060608E-2</v>
      </c>
      <c r="V503" s="12">
        <v>3</v>
      </c>
      <c r="W503" s="14">
        <f>Table32356789101112132343210111213610[[#This Row],[international]]/Table32356789101112132343210111213610[[#This Row],[total]]</f>
        <v>9.0909090909090912E-2</v>
      </c>
      <c r="X5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5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0.21212121212121213</v>
      </c>
    </row>
    <row r="504" spans="1:25" ht="20" customHeight="1">
      <c r="A504" s="1">
        <v>159993</v>
      </c>
      <c r="B504" s="1" t="s">
        <v>538</v>
      </c>
      <c r="C504" s="1">
        <v>33</v>
      </c>
      <c r="D504" s="1">
        <v>26</v>
      </c>
      <c r="E504" s="8">
        <f>Table32356789101112132343210111213610[[#This Row],[men]]/Table32356789101112132343210111213610[[#This Row],[total]]</f>
        <v>0.78787878787878785</v>
      </c>
      <c r="F504" s="1">
        <v>7</v>
      </c>
      <c r="G504" s="8">
        <f>Table32356789101112132343210111213610[[#This Row],[women]]/Table32356789101112132343210111213610[[#This Row],[total]]</f>
        <v>0.21212121212121213</v>
      </c>
      <c r="H504" s="1">
        <v>0</v>
      </c>
      <c r="I504" s="8">
        <f>Table32356789101112132343210111213610[[#This Row],[alaskan_or_native]]/Table32356789101112132343210111213610[[#This Row],[total]]</f>
        <v>0</v>
      </c>
      <c r="J504" s="1">
        <v>1</v>
      </c>
      <c r="K504" s="8">
        <f>Table32356789101112132343210111213610[[#This Row],[asian_american]]/Table32356789101112132343210111213610[[#This Row],[total]]</f>
        <v>3.0303030303030304E-2</v>
      </c>
      <c r="L504" s="1">
        <v>1</v>
      </c>
      <c r="M504" s="8">
        <f>Table32356789101112132343210111213610[[#This Row],[african_amercian]]/Table32356789101112132343210111213610[[#This Row],[total]]</f>
        <v>3.0303030303030304E-2</v>
      </c>
      <c r="N504" s="1">
        <v>0</v>
      </c>
      <c r="O504" s="8">
        <f>Table32356789101112132343210111213610[[#This Row],[hispanic_american]]/Table32356789101112132343210111213610[[#This Row],[total]]</f>
        <v>0</v>
      </c>
      <c r="P504" s="1">
        <v>0</v>
      </c>
      <c r="Q504" s="8">
        <f>Table32356789101112132343210111213610[[#This Row],[hawaiian_or_islander]]/Table32356789101112132343210111213610[[#This Row],[total]]</f>
        <v>0</v>
      </c>
      <c r="R504" s="1">
        <v>14</v>
      </c>
      <c r="S504" s="8">
        <f>Table32356789101112132343210111213610[[#This Row],[white]]/Table32356789101112132343210111213610[[#This Row],[total]]</f>
        <v>0.42424242424242425</v>
      </c>
      <c r="T504" s="1">
        <v>1</v>
      </c>
      <c r="U504" s="8">
        <f>Table32356789101112132343210111213610[[#This Row],[muti_racial]]/Table32356789101112132343210111213610[[#This Row],[total]]</f>
        <v>3.0303030303030304E-2</v>
      </c>
      <c r="V504" s="1">
        <v>15</v>
      </c>
      <c r="W504" s="8">
        <f>Table32356789101112132343210111213610[[#This Row],[international]]/Table32356789101112132343210111213610[[#This Row],[total]]</f>
        <v>0.45454545454545453</v>
      </c>
      <c r="X5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5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6.0606060606060608E-2</v>
      </c>
    </row>
    <row r="505" spans="1:25" ht="20" customHeight="1">
      <c r="A505" s="12">
        <v>168430</v>
      </c>
      <c r="B505" s="12" t="s">
        <v>934</v>
      </c>
      <c r="C505" s="12">
        <v>33</v>
      </c>
      <c r="D505" s="12">
        <v>29</v>
      </c>
      <c r="E505" s="14">
        <f>Table32356789101112132343210111213610[[#This Row],[men]]/Table32356789101112132343210111213610[[#This Row],[total]]</f>
        <v>0.87878787878787878</v>
      </c>
      <c r="F505" s="12">
        <v>4</v>
      </c>
      <c r="G505" s="14">
        <f>Table32356789101112132343210111213610[[#This Row],[women]]/Table32356789101112132343210111213610[[#This Row],[total]]</f>
        <v>0.12121212121212122</v>
      </c>
      <c r="H505" s="12">
        <v>0</v>
      </c>
      <c r="I505" s="14">
        <f>Table32356789101112132343210111213610[[#This Row],[alaskan_or_native]]/Table32356789101112132343210111213610[[#This Row],[total]]</f>
        <v>0</v>
      </c>
      <c r="J505" s="12">
        <v>9</v>
      </c>
      <c r="K505" s="14">
        <f>Table32356789101112132343210111213610[[#This Row],[asian_american]]/Table32356789101112132343210111213610[[#This Row],[total]]</f>
        <v>0.27272727272727271</v>
      </c>
      <c r="L505" s="12">
        <v>5</v>
      </c>
      <c r="M505" s="14">
        <f>Table32356789101112132343210111213610[[#This Row],[african_amercian]]/Table32356789101112132343210111213610[[#This Row],[total]]</f>
        <v>0.15151515151515152</v>
      </c>
      <c r="N505" s="12">
        <v>0</v>
      </c>
      <c r="O505" s="14">
        <f>Table32356789101112132343210111213610[[#This Row],[hispanic_american]]/Table32356789101112132343210111213610[[#This Row],[total]]</f>
        <v>0</v>
      </c>
      <c r="P505" s="12">
        <v>0</v>
      </c>
      <c r="Q505" s="14">
        <f>Table32356789101112132343210111213610[[#This Row],[hawaiian_or_islander]]/Table32356789101112132343210111213610[[#This Row],[total]]</f>
        <v>0</v>
      </c>
      <c r="R505" s="12">
        <v>18</v>
      </c>
      <c r="S505" s="14">
        <f>Table32356789101112132343210111213610[[#This Row],[white]]/Table32356789101112132343210111213610[[#This Row],[total]]</f>
        <v>0.54545454545454541</v>
      </c>
      <c r="T505" s="12">
        <v>0</v>
      </c>
      <c r="U505" s="14">
        <f>Table32356789101112132343210111213610[[#This Row],[muti_racial]]/Table32356789101112132343210111213610[[#This Row],[total]]</f>
        <v>0</v>
      </c>
      <c r="V505" s="12">
        <v>1</v>
      </c>
      <c r="W505" s="14">
        <f>Table32356789101112132343210111213610[[#This Row],[international]]/Table32356789101112132343210111213610[[#This Row],[total]]</f>
        <v>3.0303030303030304E-2</v>
      </c>
      <c r="X5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0.42424242424242425</v>
      </c>
      <c r="Y5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0.15151515151515152</v>
      </c>
    </row>
    <row r="506" spans="1:25" ht="20" customHeight="1">
      <c r="A506" s="1">
        <v>172608</v>
      </c>
      <c r="B506" s="1" t="s">
        <v>942</v>
      </c>
      <c r="C506" s="1">
        <v>33</v>
      </c>
      <c r="D506" s="1">
        <v>29</v>
      </c>
      <c r="E506" s="8">
        <f>Table32356789101112132343210111213610[[#This Row],[men]]/Table32356789101112132343210111213610[[#This Row],[total]]</f>
        <v>0.87878787878787878</v>
      </c>
      <c r="F506" s="1">
        <v>4</v>
      </c>
      <c r="G506" s="8">
        <f>Table32356789101112132343210111213610[[#This Row],[women]]/Table32356789101112132343210111213610[[#This Row],[total]]</f>
        <v>0.12121212121212122</v>
      </c>
      <c r="H506" s="1">
        <v>0</v>
      </c>
      <c r="I506" s="8">
        <f>Table32356789101112132343210111213610[[#This Row],[alaskan_or_native]]/Table32356789101112132343210111213610[[#This Row],[total]]</f>
        <v>0</v>
      </c>
      <c r="J506" s="1">
        <v>2</v>
      </c>
      <c r="K506" s="8">
        <f>Table32356789101112132343210111213610[[#This Row],[asian_american]]/Table32356789101112132343210111213610[[#This Row],[total]]</f>
        <v>6.0606060606060608E-2</v>
      </c>
      <c r="L506" s="1">
        <v>0</v>
      </c>
      <c r="M506" s="8">
        <f>Table32356789101112132343210111213610[[#This Row],[african_amercian]]/Table32356789101112132343210111213610[[#This Row],[total]]</f>
        <v>0</v>
      </c>
      <c r="N506" s="1">
        <v>0</v>
      </c>
      <c r="O506" s="8">
        <f>Table32356789101112132343210111213610[[#This Row],[hispanic_american]]/Table32356789101112132343210111213610[[#This Row],[total]]</f>
        <v>0</v>
      </c>
      <c r="P506" s="1">
        <v>0</v>
      </c>
      <c r="Q506" s="8">
        <f>Table32356789101112132343210111213610[[#This Row],[hawaiian_or_islander]]/Table32356789101112132343210111213610[[#This Row],[total]]</f>
        <v>0</v>
      </c>
      <c r="R506" s="1">
        <v>28</v>
      </c>
      <c r="S506" s="8">
        <f>Table32356789101112132343210111213610[[#This Row],[white]]/Table32356789101112132343210111213610[[#This Row],[total]]</f>
        <v>0.84848484848484851</v>
      </c>
      <c r="T506" s="1">
        <v>1</v>
      </c>
      <c r="U506" s="8">
        <f>Table32356789101112132343210111213610[[#This Row],[muti_racial]]/Table32356789101112132343210111213610[[#This Row],[total]]</f>
        <v>3.0303030303030304E-2</v>
      </c>
      <c r="V506" s="1">
        <v>2</v>
      </c>
      <c r="W506" s="8">
        <f>Table32356789101112132343210111213610[[#This Row],[international]]/Table32356789101112132343210111213610[[#This Row],[total]]</f>
        <v>6.0606060606060608E-2</v>
      </c>
      <c r="X5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5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3.0303030303030304E-2</v>
      </c>
    </row>
    <row r="507" spans="1:25" ht="20" customHeight="1">
      <c r="A507" s="12">
        <v>174899</v>
      </c>
      <c r="B507" s="12" t="s">
        <v>947</v>
      </c>
      <c r="C507" s="12">
        <v>33</v>
      </c>
      <c r="D507" s="12">
        <v>20</v>
      </c>
      <c r="E507" s="14">
        <f>Table32356789101112132343210111213610[[#This Row],[men]]/Table32356789101112132343210111213610[[#This Row],[total]]</f>
        <v>0.60606060606060608</v>
      </c>
      <c r="F507" s="12">
        <v>13</v>
      </c>
      <c r="G507" s="14">
        <f>Table32356789101112132343210111213610[[#This Row],[women]]/Table32356789101112132343210111213610[[#This Row],[total]]</f>
        <v>0.39393939393939392</v>
      </c>
      <c r="H507" s="12">
        <v>0</v>
      </c>
      <c r="I507" s="14">
        <f>Table32356789101112132343210111213610[[#This Row],[alaskan_or_native]]/Table32356789101112132343210111213610[[#This Row],[total]]</f>
        <v>0</v>
      </c>
      <c r="J507" s="12">
        <v>1</v>
      </c>
      <c r="K507" s="14">
        <f>Table32356789101112132343210111213610[[#This Row],[asian_american]]/Table32356789101112132343210111213610[[#This Row],[total]]</f>
        <v>3.0303030303030304E-2</v>
      </c>
      <c r="L507" s="12">
        <v>1</v>
      </c>
      <c r="M507" s="14">
        <f>Table32356789101112132343210111213610[[#This Row],[african_amercian]]/Table32356789101112132343210111213610[[#This Row],[total]]</f>
        <v>3.0303030303030304E-2</v>
      </c>
      <c r="N507" s="12">
        <v>1</v>
      </c>
      <c r="O507" s="14">
        <f>Table32356789101112132343210111213610[[#This Row],[hispanic_american]]/Table32356789101112132343210111213610[[#This Row],[total]]</f>
        <v>3.0303030303030304E-2</v>
      </c>
      <c r="P507" s="12">
        <v>0</v>
      </c>
      <c r="Q507" s="14">
        <f>Table32356789101112132343210111213610[[#This Row],[hawaiian_or_islander]]/Table32356789101112132343210111213610[[#This Row],[total]]</f>
        <v>0</v>
      </c>
      <c r="R507" s="12">
        <v>29</v>
      </c>
      <c r="S507" s="14">
        <f>Table32356789101112132343210111213610[[#This Row],[white]]/Table32356789101112132343210111213610[[#This Row],[total]]</f>
        <v>0.87878787878787878</v>
      </c>
      <c r="T507" s="12">
        <v>1</v>
      </c>
      <c r="U507" s="14">
        <f>Table32356789101112132343210111213610[[#This Row],[muti_racial]]/Table32356789101112132343210111213610[[#This Row],[total]]</f>
        <v>3.0303030303030304E-2</v>
      </c>
      <c r="V507" s="12">
        <v>0</v>
      </c>
      <c r="W507" s="14">
        <f>Table32356789101112132343210111213610[[#This Row],[international]]/Table32356789101112132343210111213610[[#This Row],[total]]</f>
        <v>0</v>
      </c>
      <c r="X5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0.12121212121212122</v>
      </c>
      <c r="Y5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508" spans="1:25" ht="20" customHeight="1">
      <c r="A508" s="1">
        <v>225627</v>
      </c>
      <c r="B508" s="1" t="s">
        <v>262</v>
      </c>
      <c r="C508" s="1">
        <v>33</v>
      </c>
      <c r="D508" s="1">
        <v>29</v>
      </c>
      <c r="E508" s="8">
        <f>Table32356789101112132343210111213610[[#This Row],[men]]/Table32356789101112132343210111213610[[#This Row],[total]]</f>
        <v>0.87878787878787878</v>
      </c>
      <c r="F508" s="1">
        <v>4</v>
      </c>
      <c r="G508" s="8">
        <f>Table32356789101112132343210111213610[[#This Row],[women]]/Table32356789101112132343210111213610[[#This Row],[total]]</f>
        <v>0.12121212121212122</v>
      </c>
      <c r="H508" s="1">
        <v>0</v>
      </c>
      <c r="I508" s="8">
        <f>Table32356789101112132343210111213610[[#This Row],[alaskan_or_native]]/Table32356789101112132343210111213610[[#This Row],[total]]</f>
        <v>0</v>
      </c>
      <c r="J508" s="1">
        <v>1</v>
      </c>
      <c r="K508" s="8">
        <f>Table32356789101112132343210111213610[[#This Row],[asian_american]]/Table32356789101112132343210111213610[[#This Row],[total]]</f>
        <v>3.0303030303030304E-2</v>
      </c>
      <c r="L508" s="1">
        <v>2</v>
      </c>
      <c r="M508" s="8">
        <f>Table32356789101112132343210111213610[[#This Row],[african_amercian]]/Table32356789101112132343210111213610[[#This Row],[total]]</f>
        <v>6.0606060606060608E-2</v>
      </c>
      <c r="N508" s="1">
        <v>12</v>
      </c>
      <c r="O508" s="8">
        <f>Table32356789101112132343210111213610[[#This Row],[hispanic_american]]/Table32356789101112132343210111213610[[#This Row],[total]]</f>
        <v>0.36363636363636365</v>
      </c>
      <c r="P508" s="1">
        <v>0</v>
      </c>
      <c r="Q508" s="8">
        <f>Table32356789101112132343210111213610[[#This Row],[hawaiian_or_islander]]/Table32356789101112132343210111213610[[#This Row],[total]]</f>
        <v>0</v>
      </c>
      <c r="R508" s="1">
        <v>5</v>
      </c>
      <c r="S508" s="8">
        <f>Table32356789101112132343210111213610[[#This Row],[white]]/Table32356789101112132343210111213610[[#This Row],[total]]</f>
        <v>0.15151515151515152</v>
      </c>
      <c r="T508" s="1">
        <v>1</v>
      </c>
      <c r="U508" s="8">
        <f>Table32356789101112132343210111213610[[#This Row],[muti_racial]]/Table32356789101112132343210111213610[[#This Row],[total]]</f>
        <v>3.0303030303030304E-2</v>
      </c>
      <c r="V508" s="1">
        <v>10</v>
      </c>
      <c r="W508" s="8">
        <f>Table32356789101112132343210111213610[[#This Row],[international]]/Table32356789101112132343210111213610[[#This Row],[total]]</f>
        <v>0.30303030303030304</v>
      </c>
      <c r="X5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0.48484848484848486</v>
      </c>
      <c r="Y5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0.45454545454545453</v>
      </c>
    </row>
    <row r="509" spans="1:25" ht="20" customHeight="1">
      <c r="A509" s="12">
        <v>227845</v>
      </c>
      <c r="B509" s="12" t="s">
        <v>563</v>
      </c>
      <c r="C509" s="12">
        <v>33</v>
      </c>
      <c r="D509" s="12">
        <v>28</v>
      </c>
      <c r="E509" s="14">
        <f>Table32356789101112132343210111213610[[#This Row],[men]]/Table32356789101112132343210111213610[[#This Row],[total]]</f>
        <v>0.84848484848484851</v>
      </c>
      <c r="F509" s="12">
        <v>5</v>
      </c>
      <c r="G509" s="14">
        <f>Table32356789101112132343210111213610[[#This Row],[women]]/Table32356789101112132343210111213610[[#This Row],[total]]</f>
        <v>0.15151515151515152</v>
      </c>
      <c r="H509" s="12">
        <v>0</v>
      </c>
      <c r="I509" s="14">
        <f>Table32356789101112132343210111213610[[#This Row],[alaskan_or_native]]/Table32356789101112132343210111213610[[#This Row],[total]]</f>
        <v>0</v>
      </c>
      <c r="J509" s="12">
        <v>0</v>
      </c>
      <c r="K509" s="14">
        <f>Table32356789101112132343210111213610[[#This Row],[asian_american]]/Table32356789101112132343210111213610[[#This Row],[total]]</f>
        <v>0</v>
      </c>
      <c r="L509" s="12">
        <v>4</v>
      </c>
      <c r="M509" s="14">
        <f>Table32356789101112132343210111213610[[#This Row],[african_amercian]]/Table32356789101112132343210111213610[[#This Row],[total]]</f>
        <v>0.12121212121212122</v>
      </c>
      <c r="N509" s="12">
        <v>15</v>
      </c>
      <c r="O509" s="14">
        <f>Table32356789101112132343210111213610[[#This Row],[hispanic_american]]/Table32356789101112132343210111213610[[#This Row],[total]]</f>
        <v>0.45454545454545453</v>
      </c>
      <c r="P509" s="12">
        <v>0</v>
      </c>
      <c r="Q509" s="14">
        <f>Table32356789101112132343210111213610[[#This Row],[hawaiian_or_islander]]/Table32356789101112132343210111213610[[#This Row],[total]]</f>
        <v>0</v>
      </c>
      <c r="R509" s="12">
        <v>12</v>
      </c>
      <c r="S509" s="14">
        <f>Table32356789101112132343210111213610[[#This Row],[white]]/Table32356789101112132343210111213610[[#This Row],[total]]</f>
        <v>0.36363636363636365</v>
      </c>
      <c r="T509" s="12">
        <v>0</v>
      </c>
      <c r="U509" s="14">
        <f>Table32356789101112132343210111213610[[#This Row],[muti_racial]]/Table32356789101112132343210111213610[[#This Row],[total]]</f>
        <v>0</v>
      </c>
      <c r="V509" s="12">
        <v>2</v>
      </c>
      <c r="W509" s="14">
        <f>Table32356789101112132343210111213610[[#This Row],[international]]/Table32356789101112132343210111213610[[#This Row],[total]]</f>
        <v>6.0606060606060608E-2</v>
      </c>
      <c r="X5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0.5757575757575758</v>
      </c>
      <c r="Y5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0.5757575757575758</v>
      </c>
    </row>
    <row r="510" spans="1:25" ht="20" customHeight="1">
      <c r="A510" s="1">
        <v>234979</v>
      </c>
      <c r="B510" s="1" t="s">
        <v>1255</v>
      </c>
      <c r="C510" s="1">
        <v>33</v>
      </c>
      <c r="D510" s="1">
        <v>24</v>
      </c>
      <c r="E510" s="8">
        <f>Table32356789101112132343210111213610[[#This Row],[men]]/Table32356789101112132343210111213610[[#This Row],[total]]</f>
        <v>0.72727272727272729</v>
      </c>
      <c r="F510" s="1">
        <v>9</v>
      </c>
      <c r="G510" s="8">
        <f>Table32356789101112132343210111213610[[#This Row],[women]]/Table32356789101112132343210111213610[[#This Row],[total]]</f>
        <v>0.27272727272727271</v>
      </c>
      <c r="H510" s="1">
        <v>0</v>
      </c>
      <c r="I510" s="8">
        <f>Table32356789101112132343210111213610[[#This Row],[alaskan_or_native]]/Table32356789101112132343210111213610[[#This Row],[total]]</f>
        <v>0</v>
      </c>
      <c r="J510" s="1">
        <v>1</v>
      </c>
      <c r="K510" s="8">
        <f>Table32356789101112132343210111213610[[#This Row],[asian_american]]/Table32356789101112132343210111213610[[#This Row],[total]]</f>
        <v>3.0303030303030304E-2</v>
      </c>
      <c r="L510" s="1">
        <v>0</v>
      </c>
      <c r="M510" s="8">
        <f>Table32356789101112132343210111213610[[#This Row],[african_amercian]]/Table32356789101112132343210111213610[[#This Row],[total]]</f>
        <v>0</v>
      </c>
      <c r="N510" s="1">
        <v>7</v>
      </c>
      <c r="O510" s="8">
        <f>Table32356789101112132343210111213610[[#This Row],[hispanic_american]]/Table32356789101112132343210111213610[[#This Row],[total]]</f>
        <v>0.21212121212121213</v>
      </c>
      <c r="P510" s="1">
        <v>0</v>
      </c>
      <c r="Q510" s="8">
        <f>Table32356789101112132343210111213610[[#This Row],[hawaiian_or_islander]]/Table32356789101112132343210111213610[[#This Row],[total]]</f>
        <v>0</v>
      </c>
      <c r="R510" s="1">
        <v>20</v>
      </c>
      <c r="S510" s="8">
        <f>Table32356789101112132343210111213610[[#This Row],[white]]/Table32356789101112132343210111213610[[#This Row],[total]]</f>
        <v>0.60606060606060608</v>
      </c>
      <c r="T510" s="1">
        <v>4</v>
      </c>
      <c r="U510" s="8">
        <f>Table32356789101112132343210111213610[[#This Row],[muti_racial]]/Table32356789101112132343210111213610[[#This Row],[total]]</f>
        <v>0.12121212121212122</v>
      </c>
      <c r="V510" s="1">
        <v>0</v>
      </c>
      <c r="W510" s="8">
        <f>Table32356789101112132343210111213610[[#This Row],[international]]/Table32356789101112132343210111213610[[#This Row],[total]]</f>
        <v>0</v>
      </c>
      <c r="X5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  <c r="Y5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511" spans="1:25" ht="20" customHeight="1">
      <c r="A511" s="12">
        <v>367884</v>
      </c>
      <c r="B511" s="12" t="s">
        <v>1263</v>
      </c>
      <c r="C511" s="12">
        <v>33</v>
      </c>
      <c r="D511" s="12">
        <v>27</v>
      </c>
      <c r="E511" s="14">
        <f>Table32356789101112132343210111213610[[#This Row],[men]]/Table32356789101112132343210111213610[[#This Row],[total]]</f>
        <v>0.81818181818181823</v>
      </c>
      <c r="F511" s="12">
        <v>6</v>
      </c>
      <c r="G511" s="14">
        <f>Table32356789101112132343210111213610[[#This Row],[women]]/Table32356789101112132343210111213610[[#This Row],[total]]</f>
        <v>0.18181818181818182</v>
      </c>
      <c r="H511" s="12">
        <v>0</v>
      </c>
      <c r="I511" s="14">
        <f>Table32356789101112132343210111213610[[#This Row],[alaskan_or_native]]/Table32356789101112132343210111213610[[#This Row],[total]]</f>
        <v>0</v>
      </c>
      <c r="J511" s="12">
        <v>1</v>
      </c>
      <c r="K511" s="14">
        <f>Table32356789101112132343210111213610[[#This Row],[asian_american]]/Table32356789101112132343210111213610[[#This Row],[total]]</f>
        <v>3.0303030303030304E-2</v>
      </c>
      <c r="L511" s="12">
        <v>1</v>
      </c>
      <c r="M511" s="14">
        <f>Table32356789101112132343210111213610[[#This Row],[african_amercian]]/Table32356789101112132343210111213610[[#This Row],[total]]</f>
        <v>3.0303030303030304E-2</v>
      </c>
      <c r="N511" s="12">
        <v>10</v>
      </c>
      <c r="O511" s="14">
        <f>Table32356789101112132343210111213610[[#This Row],[hispanic_american]]/Table32356789101112132343210111213610[[#This Row],[total]]</f>
        <v>0.30303030303030304</v>
      </c>
      <c r="P511" s="12">
        <v>0</v>
      </c>
      <c r="Q511" s="14">
        <f>Table32356789101112132343210111213610[[#This Row],[hawaiian_or_islander]]/Table32356789101112132343210111213610[[#This Row],[total]]</f>
        <v>0</v>
      </c>
      <c r="R511" s="12">
        <v>20</v>
      </c>
      <c r="S511" s="14">
        <f>Table32356789101112132343210111213610[[#This Row],[white]]/Table32356789101112132343210111213610[[#This Row],[total]]</f>
        <v>0.60606060606060608</v>
      </c>
      <c r="T511" s="12">
        <v>1</v>
      </c>
      <c r="U511" s="14">
        <f>Table32356789101112132343210111213610[[#This Row],[muti_racial]]/Table32356789101112132343210111213610[[#This Row],[total]]</f>
        <v>3.0303030303030304E-2</v>
      </c>
      <c r="V511" s="12">
        <v>0</v>
      </c>
      <c r="W511" s="14">
        <f>Table32356789101112132343210111213610[[#This Row],[international]]/Table32356789101112132343210111213610[[#This Row],[total]]</f>
        <v>0</v>
      </c>
      <c r="X5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0.39393939393939392</v>
      </c>
      <c r="Y5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</row>
    <row r="512" spans="1:25" ht="20" customHeight="1">
      <c r="A512" s="1">
        <v>104717</v>
      </c>
      <c r="B512" s="1" t="s">
        <v>616</v>
      </c>
      <c r="C512" s="1">
        <v>32</v>
      </c>
      <c r="D512" s="1">
        <v>27</v>
      </c>
      <c r="E512" s="8">
        <f>Table32356789101112132343210111213610[[#This Row],[men]]/Table32356789101112132343210111213610[[#This Row],[total]]</f>
        <v>0.84375</v>
      </c>
      <c r="F512" s="1">
        <v>5</v>
      </c>
      <c r="G512" s="8">
        <f>Table32356789101112132343210111213610[[#This Row],[women]]/Table32356789101112132343210111213610[[#This Row],[total]]</f>
        <v>0.15625</v>
      </c>
      <c r="H512" s="1">
        <v>0</v>
      </c>
      <c r="I512" s="8">
        <f>Table32356789101112132343210111213610[[#This Row],[alaskan_or_native]]/Table32356789101112132343210111213610[[#This Row],[total]]</f>
        <v>0</v>
      </c>
      <c r="J512" s="1">
        <v>2</v>
      </c>
      <c r="K512" s="8">
        <f>Table32356789101112132343210111213610[[#This Row],[asian_american]]/Table32356789101112132343210111213610[[#This Row],[total]]</f>
        <v>6.25E-2</v>
      </c>
      <c r="L512" s="1">
        <v>2</v>
      </c>
      <c r="M512" s="8">
        <f>Table32356789101112132343210111213610[[#This Row],[african_amercian]]/Table32356789101112132343210111213610[[#This Row],[total]]</f>
        <v>6.25E-2</v>
      </c>
      <c r="N512" s="1">
        <v>7</v>
      </c>
      <c r="O512" s="8">
        <f>Table32356789101112132343210111213610[[#This Row],[hispanic_american]]/Table32356789101112132343210111213610[[#This Row],[total]]</f>
        <v>0.21875</v>
      </c>
      <c r="P512" s="1">
        <v>0</v>
      </c>
      <c r="Q512" s="8">
        <f>Table32356789101112132343210111213610[[#This Row],[hawaiian_or_islander]]/Table32356789101112132343210111213610[[#This Row],[total]]</f>
        <v>0</v>
      </c>
      <c r="R512" s="1">
        <v>20</v>
      </c>
      <c r="S512" s="8">
        <f>Table32356789101112132343210111213610[[#This Row],[white]]/Table32356789101112132343210111213610[[#This Row],[total]]</f>
        <v>0.625</v>
      </c>
      <c r="T512" s="1">
        <v>1</v>
      </c>
      <c r="U512" s="8">
        <f>Table32356789101112132343210111213610[[#This Row],[muti_racial]]/Table32356789101112132343210111213610[[#This Row],[total]]</f>
        <v>3.125E-2</v>
      </c>
      <c r="V512" s="1">
        <v>0</v>
      </c>
      <c r="W512" s="8">
        <f>Table32356789101112132343210111213610[[#This Row],[international]]/Table32356789101112132343210111213610[[#This Row],[total]]</f>
        <v>0</v>
      </c>
      <c r="X5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  <c r="Y5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0.3125</v>
      </c>
    </row>
    <row r="513" spans="1:25" ht="20" customHeight="1">
      <c r="A513" s="12">
        <v>130253</v>
      </c>
      <c r="B513" s="12" t="s">
        <v>841</v>
      </c>
      <c r="C513" s="12">
        <v>32</v>
      </c>
      <c r="D513" s="12">
        <v>25</v>
      </c>
      <c r="E513" s="14">
        <f>Table32356789101112132343210111213610[[#This Row],[men]]/Table32356789101112132343210111213610[[#This Row],[total]]</f>
        <v>0.78125</v>
      </c>
      <c r="F513" s="12">
        <v>7</v>
      </c>
      <c r="G513" s="14">
        <f>Table32356789101112132343210111213610[[#This Row],[women]]/Table32356789101112132343210111213610[[#This Row],[total]]</f>
        <v>0.21875</v>
      </c>
      <c r="H513" s="12">
        <v>0</v>
      </c>
      <c r="I513" s="14">
        <f>Table32356789101112132343210111213610[[#This Row],[alaskan_or_native]]/Table32356789101112132343210111213610[[#This Row],[total]]</f>
        <v>0</v>
      </c>
      <c r="J513" s="12">
        <v>1</v>
      </c>
      <c r="K513" s="14">
        <f>Table32356789101112132343210111213610[[#This Row],[asian_american]]/Table32356789101112132343210111213610[[#This Row],[total]]</f>
        <v>3.125E-2</v>
      </c>
      <c r="L513" s="12">
        <v>0</v>
      </c>
      <c r="M513" s="14">
        <f>Table32356789101112132343210111213610[[#This Row],[african_amercian]]/Table32356789101112132343210111213610[[#This Row],[total]]</f>
        <v>0</v>
      </c>
      <c r="N513" s="12">
        <v>1</v>
      </c>
      <c r="O513" s="14">
        <f>Table32356789101112132343210111213610[[#This Row],[hispanic_american]]/Table32356789101112132343210111213610[[#This Row],[total]]</f>
        <v>3.125E-2</v>
      </c>
      <c r="P513" s="12">
        <v>0</v>
      </c>
      <c r="Q513" s="14">
        <f>Table32356789101112132343210111213610[[#This Row],[hawaiian_or_islander]]/Table32356789101112132343210111213610[[#This Row],[total]]</f>
        <v>0</v>
      </c>
      <c r="R513" s="12">
        <v>21</v>
      </c>
      <c r="S513" s="14">
        <f>Table32356789101112132343210111213610[[#This Row],[white]]/Table32356789101112132343210111213610[[#This Row],[total]]</f>
        <v>0.65625</v>
      </c>
      <c r="T513" s="12">
        <v>2</v>
      </c>
      <c r="U513" s="14">
        <f>Table32356789101112132343210111213610[[#This Row],[muti_racial]]/Table32356789101112132343210111213610[[#This Row],[total]]</f>
        <v>6.25E-2</v>
      </c>
      <c r="V513" s="12">
        <v>3</v>
      </c>
      <c r="W513" s="14">
        <f>Table32356789101112132343210111213610[[#This Row],[international]]/Table32356789101112132343210111213610[[#This Row],[total]]</f>
        <v>9.375E-2</v>
      </c>
      <c r="X5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5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9.375E-2</v>
      </c>
    </row>
    <row r="514" spans="1:25" ht="20" customHeight="1">
      <c r="A514" s="1">
        <v>131496</v>
      </c>
      <c r="B514" s="1" t="s">
        <v>539</v>
      </c>
      <c r="C514" s="1">
        <v>32</v>
      </c>
      <c r="D514" s="1">
        <v>16</v>
      </c>
      <c r="E514" s="8">
        <f>Table32356789101112132343210111213610[[#This Row],[men]]/Table32356789101112132343210111213610[[#This Row],[total]]</f>
        <v>0.5</v>
      </c>
      <c r="F514" s="1">
        <v>16</v>
      </c>
      <c r="G514" s="8">
        <f>Table32356789101112132343210111213610[[#This Row],[women]]/Table32356789101112132343210111213610[[#This Row],[total]]</f>
        <v>0.5</v>
      </c>
      <c r="H514" s="1">
        <v>0</v>
      </c>
      <c r="I514" s="8">
        <f>Table32356789101112132343210111213610[[#This Row],[alaskan_or_native]]/Table32356789101112132343210111213610[[#This Row],[total]]</f>
        <v>0</v>
      </c>
      <c r="J514" s="1">
        <v>7</v>
      </c>
      <c r="K514" s="8">
        <f>Table32356789101112132343210111213610[[#This Row],[asian_american]]/Table32356789101112132343210111213610[[#This Row],[total]]</f>
        <v>0.21875</v>
      </c>
      <c r="L514" s="1">
        <v>3</v>
      </c>
      <c r="M514" s="8">
        <f>Table32356789101112132343210111213610[[#This Row],[african_amercian]]/Table32356789101112132343210111213610[[#This Row],[total]]</f>
        <v>9.375E-2</v>
      </c>
      <c r="N514" s="1">
        <v>2</v>
      </c>
      <c r="O514" s="8">
        <f>Table32356789101112132343210111213610[[#This Row],[hispanic_american]]/Table32356789101112132343210111213610[[#This Row],[total]]</f>
        <v>6.25E-2</v>
      </c>
      <c r="P514" s="1">
        <v>0</v>
      </c>
      <c r="Q514" s="8">
        <f>Table32356789101112132343210111213610[[#This Row],[hawaiian_or_islander]]/Table32356789101112132343210111213610[[#This Row],[total]]</f>
        <v>0</v>
      </c>
      <c r="R514" s="1">
        <v>17</v>
      </c>
      <c r="S514" s="8">
        <f>Table32356789101112132343210111213610[[#This Row],[white]]/Table32356789101112132343210111213610[[#This Row],[total]]</f>
        <v>0.53125</v>
      </c>
      <c r="T514" s="1">
        <v>1</v>
      </c>
      <c r="U514" s="8">
        <f>Table32356789101112132343210111213610[[#This Row],[muti_racial]]/Table32356789101112132343210111213610[[#This Row],[total]]</f>
        <v>3.125E-2</v>
      </c>
      <c r="V514" s="1">
        <v>2</v>
      </c>
      <c r="W514" s="8">
        <f>Table32356789101112132343210111213610[[#This Row],[international]]/Table32356789101112132343210111213610[[#This Row],[total]]</f>
        <v>6.25E-2</v>
      </c>
      <c r="X5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0.40625</v>
      </c>
      <c r="Y5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0.1875</v>
      </c>
    </row>
    <row r="515" spans="1:25" ht="20" customHeight="1">
      <c r="A515" s="12">
        <v>142285</v>
      </c>
      <c r="B515" s="12" t="s">
        <v>132</v>
      </c>
      <c r="C515" s="12">
        <v>32</v>
      </c>
      <c r="D515" s="12">
        <v>27</v>
      </c>
      <c r="E515" s="14">
        <f>Table32356789101112132343210111213610[[#This Row],[men]]/Table32356789101112132343210111213610[[#This Row],[total]]</f>
        <v>0.84375</v>
      </c>
      <c r="F515" s="12">
        <v>5</v>
      </c>
      <c r="G515" s="14">
        <f>Table32356789101112132343210111213610[[#This Row],[women]]/Table32356789101112132343210111213610[[#This Row],[total]]</f>
        <v>0.15625</v>
      </c>
      <c r="H515" s="12">
        <v>0</v>
      </c>
      <c r="I515" s="14">
        <f>Table32356789101112132343210111213610[[#This Row],[alaskan_or_native]]/Table32356789101112132343210111213610[[#This Row],[total]]</f>
        <v>0</v>
      </c>
      <c r="J515" s="12">
        <v>0</v>
      </c>
      <c r="K515" s="14">
        <f>Table32356789101112132343210111213610[[#This Row],[asian_american]]/Table32356789101112132343210111213610[[#This Row],[total]]</f>
        <v>0</v>
      </c>
      <c r="L515" s="12">
        <v>0</v>
      </c>
      <c r="M515" s="14">
        <f>Table32356789101112132343210111213610[[#This Row],[african_amercian]]/Table32356789101112132343210111213610[[#This Row],[total]]</f>
        <v>0</v>
      </c>
      <c r="N515" s="12">
        <v>0</v>
      </c>
      <c r="O515" s="14">
        <f>Table32356789101112132343210111213610[[#This Row],[hispanic_american]]/Table32356789101112132343210111213610[[#This Row],[total]]</f>
        <v>0</v>
      </c>
      <c r="P515" s="12">
        <v>0</v>
      </c>
      <c r="Q515" s="14">
        <f>Table32356789101112132343210111213610[[#This Row],[hawaiian_or_islander]]/Table32356789101112132343210111213610[[#This Row],[total]]</f>
        <v>0</v>
      </c>
      <c r="R515" s="12">
        <v>31</v>
      </c>
      <c r="S515" s="14">
        <f>Table32356789101112132343210111213610[[#This Row],[white]]/Table32356789101112132343210111213610[[#This Row],[total]]</f>
        <v>0.96875</v>
      </c>
      <c r="T515" s="12">
        <v>0</v>
      </c>
      <c r="U515" s="14">
        <f>Table32356789101112132343210111213610[[#This Row],[muti_racial]]/Table32356789101112132343210111213610[[#This Row],[total]]</f>
        <v>0</v>
      </c>
      <c r="V515" s="12">
        <v>0</v>
      </c>
      <c r="W515" s="14">
        <f>Table32356789101112132343210111213610[[#This Row],[international]]/Table32356789101112132343210111213610[[#This Row],[total]]</f>
        <v>0</v>
      </c>
      <c r="X5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5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516" spans="1:25" ht="20" customHeight="1">
      <c r="A516" s="1">
        <v>153278</v>
      </c>
      <c r="B516" s="1" t="s">
        <v>885</v>
      </c>
      <c r="C516" s="1">
        <v>32</v>
      </c>
      <c r="D516" s="1">
        <v>25</v>
      </c>
      <c r="E516" s="8">
        <f>Table32356789101112132343210111213610[[#This Row],[men]]/Table32356789101112132343210111213610[[#This Row],[total]]</f>
        <v>0.78125</v>
      </c>
      <c r="F516" s="1">
        <v>7</v>
      </c>
      <c r="G516" s="8">
        <f>Table32356789101112132343210111213610[[#This Row],[women]]/Table32356789101112132343210111213610[[#This Row],[total]]</f>
        <v>0.21875</v>
      </c>
      <c r="H516" s="1">
        <v>0</v>
      </c>
      <c r="I516" s="8">
        <f>Table32356789101112132343210111213610[[#This Row],[alaskan_or_native]]/Table32356789101112132343210111213610[[#This Row],[total]]</f>
        <v>0</v>
      </c>
      <c r="J516" s="1">
        <v>3</v>
      </c>
      <c r="K516" s="8">
        <f>Table32356789101112132343210111213610[[#This Row],[asian_american]]/Table32356789101112132343210111213610[[#This Row],[total]]</f>
        <v>9.375E-2</v>
      </c>
      <c r="L516" s="1">
        <v>1</v>
      </c>
      <c r="M516" s="8">
        <f>Table32356789101112132343210111213610[[#This Row],[african_amercian]]/Table32356789101112132343210111213610[[#This Row],[total]]</f>
        <v>3.125E-2</v>
      </c>
      <c r="N516" s="1">
        <v>2</v>
      </c>
      <c r="O516" s="8">
        <f>Table32356789101112132343210111213610[[#This Row],[hispanic_american]]/Table32356789101112132343210111213610[[#This Row],[total]]</f>
        <v>6.25E-2</v>
      </c>
      <c r="P516" s="1">
        <v>0</v>
      </c>
      <c r="Q516" s="8">
        <f>Table32356789101112132343210111213610[[#This Row],[hawaiian_or_islander]]/Table32356789101112132343210111213610[[#This Row],[total]]</f>
        <v>0</v>
      </c>
      <c r="R516" s="1">
        <v>20</v>
      </c>
      <c r="S516" s="8">
        <f>Table32356789101112132343210111213610[[#This Row],[white]]/Table32356789101112132343210111213610[[#This Row],[total]]</f>
        <v>0.625</v>
      </c>
      <c r="T516" s="1">
        <v>1</v>
      </c>
      <c r="U516" s="8">
        <f>Table32356789101112132343210111213610[[#This Row],[muti_racial]]/Table32356789101112132343210111213610[[#This Row],[total]]</f>
        <v>3.125E-2</v>
      </c>
      <c r="V516" s="1">
        <v>4</v>
      </c>
      <c r="W516" s="8">
        <f>Table32356789101112132343210111213610[[#This Row],[international]]/Table32356789101112132343210111213610[[#This Row],[total]]</f>
        <v>0.125</v>
      </c>
      <c r="X5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0.21875</v>
      </c>
      <c r="Y5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517" spans="1:25" ht="20" customHeight="1">
      <c r="A517" s="12">
        <v>161554</v>
      </c>
      <c r="B517" s="12" t="s">
        <v>455</v>
      </c>
      <c r="C517" s="12">
        <v>32</v>
      </c>
      <c r="D517" s="12">
        <v>25</v>
      </c>
      <c r="E517" s="14">
        <f>Table32356789101112132343210111213610[[#This Row],[men]]/Table32356789101112132343210111213610[[#This Row],[total]]</f>
        <v>0.78125</v>
      </c>
      <c r="F517" s="12">
        <v>7</v>
      </c>
      <c r="G517" s="14">
        <f>Table32356789101112132343210111213610[[#This Row],[women]]/Table32356789101112132343210111213610[[#This Row],[total]]</f>
        <v>0.21875</v>
      </c>
      <c r="H517" s="12">
        <v>1</v>
      </c>
      <c r="I517" s="14">
        <f>Table32356789101112132343210111213610[[#This Row],[alaskan_or_native]]/Table32356789101112132343210111213610[[#This Row],[total]]</f>
        <v>3.125E-2</v>
      </c>
      <c r="J517" s="12">
        <v>1</v>
      </c>
      <c r="K517" s="14">
        <f>Table32356789101112132343210111213610[[#This Row],[asian_american]]/Table32356789101112132343210111213610[[#This Row],[total]]</f>
        <v>3.125E-2</v>
      </c>
      <c r="L517" s="12">
        <v>0</v>
      </c>
      <c r="M517" s="14">
        <f>Table32356789101112132343210111213610[[#This Row],[african_amercian]]/Table32356789101112132343210111213610[[#This Row],[total]]</f>
        <v>0</v>
      </c>
      <c r="N517" s="12">
        <v>0</v>
      </c>
      <c r="O517" s="14">
        <f>Table32356789101112132343210111213610[[#This Row],[hispanic_american]]/Table32356789101112132343210111213610[[#This Row],[total]]</f>
        <v>0</v>
      </c>
      <c r="P517" s="12">
        <v>0</v>
      </c>
      <c r="Q517" s="14">
        <f>Table32356789101112132343210111213610[[#This Row],[hawaiian_or_islander]]/Table32356789101112132343210111213610[[#This Row],[total]]</f>
        <v>0</v>
      </c>
      <c r="R517" s="12">
        <v>23</v>
      </c>
      <c r="S517" s="14">
        <f>Table32356789101112132343210111213610[[#This Row],[white]]/Table32356789101112132343210111213610[[#This Row],[total]]</f>
        <v>0.71875</v>
      </c>
      <c r="T517" s="12">
        <v>1</v>
      </c>
      <c r="U517" s="14">
        <f>Table32356789101112132343210111213610[[#This Row],[muti_racial]]/Table32356789101112132343210111213610[[#This Row],[total]]</f>
        <v>3.125E-2</v>
      </c>
      <c r="V517" s="12">
        <v>1</v>
      </c>
      <c r="W517" s="14">
        <f>Table32356789101112132343210111213610[[#This Row],[international]]/Table32356789101112132343210111213610[[#This Row],[total]]</f>
        <v>3.125E-2</v>
      </c>
      <c r="X5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9.375E-2</v>
      </c>
      <c r="Y5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6.25E-2</v>
      </c>
    </row>
    <row r="518" spans="1:25" ht="20" customHeight="1">
      <c r="A518" s="1">
        <v>168254</v>
      </c>
      <c r="B518" s="1" t="s">
        <v>174</v>
      </c>
      <c r="C518" s="1">
        <v>32</v>
      </c>
      <c r="D518" s="1">
        <v>29</v>
      </c>
      <c r="E518" s="8">
        <f>Table32356789101112132343210111213610[[#This Row],[men]]/Table32356789101112132343210111213610[[#This Row],[total]]</f>
        <v>0.90625</v>
      </c>
      <c r="F518" s="1">
        <v>3</v>
      </c>
      <c r="G518" s="8">
        <f>Table32356789101112132343210111213610[[#This Row],[women]]/Table32356789101112132343210111213610[[#This Row],[total]]</f>
        <v>9.375E-2</v>
      </c>
      <c r="H518" s="1">
        <v>0</v>
      </c>
      <c r="I518" s="8">
        <f>Table32356789101112132343210111213610[[#This Row],[alaskan_or_native]]/Table32356789101112132343210111213610[[#This Row],[total]]</f>
        <v>0</v>
      </c>
      <c r="J518" s="1">
        <v>2</v>
      </c>
      <c r="K518" s="8">
        <f>Table32356789101112132343210111213610[[#This Row],[asian_american]]/Table32356789101112132343210111213610[[#This Row],[total]]</f>
        <v>6.25E-2</v>
      </c>
      <c r="L518" s="1">
        <v>1</v>
      </c>
      <c r="M518" s="8">
        <f>Table32356789101112132343210111213610[[#This Row],[african_amercian]]/Table32356789101112132343210111213610[[#This Row],[total]]</f>
        <v>3.125E-2</v>
      </c>
      <c r="N518" s="1">
        <v>4</v>
      </c>
      <c r="O518" s="8">
        <f>Table32356789101112132343210111213610[[#This Row],[hispanic_american]]/Table32356789101112132343210111213610[[#This Row],[total]]</f>
        <v>0.125</v>
      </c>
      <c r="P518" s="1">
        <v>0</v>
      </c>
      <c r="Q518" s="8">
        <f>Table32356789101112132343210111213610[[#This Row],[hawaiian_or_islander]]/Table32356789101112132343210111213610[[#This Row],[total]]</f>
        <v>0</v>
      </c>
      <c r="R518" s="1">
        <v>24</v>
      </c>
      <c r="S518" s="8">
        <f>Table32356789101112132343210111213610[[#This Row],[white]]/Table32356789101112132343210111213610[[#This Row],[total]]</f>
        <v>0.75</v>
      </c>
      <c r="T518" s="1">
        <v>1</v>
      </c>
      <c r="U518" s="8">
        <f>Table32356789101112132343210111213610[[#This Row],[muti_racial]]/Table32356789101112132343210111213610[[#This Row],[total]]</f>
        <v>3.125E-2</v>
      </c>
      <c r="V518" s="1">
        <v>0</v>
      </c>
      <c r="W518" s="8">
        <f>Table32356789101112132343210111213610[[#This Row],[international]]/Table32356789101112132343210111213610[[#This Row],[total]]</f>
        <v>0</v>
      </c>
      <c r="X5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5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0.1875</v>
      </c>
    </row>
    <row r="519" spans="1:25" ht="20" customHeight="1">
      <c r="A519" s="12">
        <v>187134</v>
      </c>
      <c r="B519" s="12" t="s">
        <v>330</v>
      </c>
      <c r="C519" s="12">
        <v>32</v>
      </c>
      <c r="D519" s="12">
        <v>23</v>
      </c>
      <c r="E519" s="14">
        <f>Table32356789101112132343210111213610[[#This Row],[men]]/Table32356789101112132343210111213610[[#This Row],[total]]</f>
        <v>0.71875</v>
      </c>
      <c r="F519" s="12">
        <v>9</v>
      </c>
      <c r="G519" s="14">
        <f>Table32356789101112132343210111213610[[#This Row],[women]]/Table32356789101112132343210111213610[[#This Row],[total]]</f>
        <v>0.28125</v>
      </c>
      <c r="H519" s="12">
        <v>0</v>
      </c>
      <c r="I519" s="14">
        <f>Table32356789101112132343210111213610[[#This Row],[alaskan_or_native]]/Table32356789101112132343210111213610[[#This Row],[total]]</f>
        <v>0</v>
      </c>
      <c r="J519" s="12">
        <v>5</v>
      </c>
      <c r="K519" s="14">
        <f>Table32356789101112132343210111213610[[#This Row],[asian_american]]/Table32356789101112132343210111213610[[#This Row],[total]]</f>
        <v>0.15625</v>
      </c>
      <c r="L519" s="12">
        <v>0</v>
      </c>
      <c r="M519" s="14">
        <f>Table32356789101112132343210111213610[[#This Row],[african_amercian]]/Table32356789101112132343210111213610[[#This Row],[total]]</f>
        <v>0</v>
      </c>
      <c r="N519" s="12">
        <v>3</v>
      </c>
      <c r="O519" s="14">
        <f>Table32356789101112132343210111213610[[#This Row],[hispanic_american]]/Table32356789101112132343210111213610[[#This Row],[total]]</f>
        <v>9.375E-2</v>
      </c>
      <c r="P519" s="12">
        <v>0</v>
      </c>
      <c r="Q519" s="14">
        <f>Table32356789101112132343210111213610[[#This Row],[hawaiian_or_islander]]/Table32356789101112132343210111213610[[#This Row],[total]]</f>
        <v>0</v>
      </c>
      <c r="R519" s="12">
        <v>23</v>
      </c>
      <c r="S519" s="14">
        <f>Table32356789101112132343210111213610[[#This Row],[white]]/Table32356789101112132343210111213610[[#This Row],[total]]</f>
        <v>0.71875</v>
      </c>
      <c r="T519" s="12">
        <v>0</v>
      </c>
      <c r="U519" s="14">
        <f>Table32356789101112132343210111213610[[#This Row],[muti_racial]]/Table32356789101112132343210111213610[[#This Row],[total]]</f>
        <v>0</v>
      </c>
      <c r="V519" s="12">
        <v>0</v>
      </c>
      <c r="W519" s="14">
        <f>Table32356789101112132343210111213610[[#This Row],[international]]/Table32356789101112132343210111213610[[#This Row],[total]]</f>
        <v>0</v>
      </c>
      <c r="X5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5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9.375E-2</v>
      </c>
    </row>
    <row r="520" spans="1:25" ht="20" customHeight="1">
      <c r="A520" s="1">
        <v>190576</v>
      </c>
      <c r="B520" s="1" t="s">
        <v>1327</v>
      </c>
      <c r="C520" s="1">
        <v>32</v>
      </c>
      <c r="D520" s="1">
        <v>20</v>
      </c>
      <c r="E520" s="8">
        <f>Table32356789101112132343210111213610[[#This Row],[men]]/Table32356789101112132343210111213610[[#This Row],[total]]</f>
        <v>0.625</v>
      </c>
      <c r="F520" s="1">
        <v>12</v>
      </c>
      <c r="G520" s="8">
        <f>Table32356789101112132343210111213610[[#This Row],[women]]/Table32356789101112132343210111213610[[#This Row],[total]]</f>
        <v>0.375</v>
      </c>
      <c r="H520" s="1">
        <v>0</v>
      </c>
      <c r="I520" s="8">
        <f>Table32356789101112132343210111213610[[#This Row],[alaskan_or_native]]/Table32356789101112132343210111213610[[#This Row],[total]]</f>
        <v>0</v>
      </c>
      <c r="J520" s="1">
        <v>2</v>
      </c>
      <c r="K520" s="8">
        <f>Table32356789101112132343210111213610[[#This Row],[asian_american]]/Table32356789101112132343210111213610[[#This Row],[total]]</f>
        <v>6.25E-2</v>
      </c>
      <c r="L520" s="1">
        <v>3</v>
      </c>
      <c r="M520" s="8">
        <f>Table32356789101112132343210111213610[[#This Row],[african_amercian]]/Table32356789101112132343210111213610[[#This Row],[total]]</f>
        <v>9.375E-2</v>
      </c>
      <c r="N520" s="1">
        <v>7</v>
      </c>
      <c r="O520" s="8">
        <f>Table32356789101112132343210111213610[[#This Row],[hispanic_american]]/Table32356789101112132343210111213610[[#This Row],[total]]</f>
        <v>0.21875</v>
      </c>
      <c r="P520" s="1">
        <v>0</v>
      </c>
      <c r="Q520" s="8">
        <f>Table32356789101112132343210111213610[[#This Row],[hawaiian_or_islander]]/Table32356789101112132343210111213610[[#This Row],[total]]</f>
        <v>0</v>
      </c>
      <c r="R520" s="1">
        <v>15</v>
      </c>
      <c r="S520" s="8">
        <f>Table32356789101112132343210111213610[[#This Row],[white]]/Table32356789101112132343210111213610[[#This Row],[total]]</f>
        <v>0.46875</v>
      </c>
      <c r="T520" s="1">
        <v>1</v>
      </c>
      <c r="U520" s="8">
        <f>Table32356789101112132343210111213610[[#This Row],[muti_racial]]/Table32356789101112132343210111213610[[#This Row],[total]]</f>
        <v>3.125E-2</v>
      </c>
      <c r="V520" s="1">
        <v>4</v>
      </c>
      <c r="W520" s="8">
        <f>Table32356789101112132343210111213610[[#This Row],[international]]/Table32356789101112132343210111213610[[#This Row],[total]]</f>
        <v>0.125</v>
      </c>
      <c r="X5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0.40625</v>
      </c>
      <c r="Y5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0.34375</v>
      </c>
    </row>
    <row r="521" spans="1:25" ht="20" customHeight="1">
      <c r="A521" s="12">
        <v>195562</v>
      </c>
      <c r="B521" s="12" t="s">
        <v>604</v>
      </c>
      <c r="C521" s="12">
        <v>32</v>
      </c>
      <c r="D521" s="12">
        <v>25</v>
      </c>
      <c r="E521" s="14">
        <f>Table32356789101112132343210111213610[[#This Row],[men]]/Table32356789101112132343210111213610[[#This Row],[total]]</f>
        <v>0.78125</v>
      </c>
      <c r="F521" s="12">
        <v>7</v>
      </c>
      <c r="G521" s="14">
        <f>Table32356789101112132343210111213610[[#This Row],[women]]/Table32356789101112132343210111213610[[#This Row],[total]]</f>
        <v>0.21875</v>
      </c>
      <c r="H521" s="12">
        <v>0</v>
      </c>
      <c r="I521" s="14">
        <f>Table32356789101112132343210111213610[[#This Row],[alaskan_or_native]]/Table32356789101112132343210111213610[[#This Row],[total]]</f>
        <v>0</v>
      </c>
      <c r="J521" s="12">
        <v>1</v>
      </c>
      <c r="K521" s="14">
        <f>Table32356789101112132343210111213610[[#This Row],[asian_american]]/Table32356789101112132343210111213610[[#This Row],[total]]</f>
        <v>3.125E-2</v>
      </c>
      <c r="L521" s="12">
        <v>1</v>
      </c>
      <c r="M521" s="14">
        <f>Table32356789101112132343210111213610[[#This Row],[african_amercian]]/Table32356789101112132343210111213610[[#This Row],[total]]</f>
        <v>3.125E-2</v>
      </c>
      <c r="N521" s="12">
        <v>4</v>
      </c>
      <c r="O521" s="14">
        <f>Table32356789101112132343210111213610[[#This Row],[hispanic_american]]/Table32356789101112132343210111213610[[#This Row],[total]]</f>
        <v>0.125</v>
      </c>
      <c r="P521" s="12">
        <v>0</v>
      </c>
      <c r="Q521" s="14">
        <f>Table32356789101112132343210111213610[[#This Row],[hawaiian_or_islander]]/Table32356789101112132343210111213610[[#This Row],[total]]</f>
        <v>0</v>
      </c>
      <c r="R521" s="12">
        <v>21</v>
      </c>
      <c r="S521" s="14">
        <f>Table32356789101112132343210111213610[[#This Row],[white]]/Table32356789101112132343210111213610[[#This Row],[total]]</f>
        <v>0.65625</v>
      </c>
      <c r="T521" s="12">
        <v>0</v>
      </c>
      <c r="U521" s="14">
        <f>Table32356789101112132343210111213610[[#This Row],[muti_racial]]/Table32356789101112132343210111213610[[#This Row],[total]]</f>
        <v>0</v>
      </c>
      <c r="V521" s="12">
        <v>0</v>
      </c>
      <c r="W521" s="14">
        <f>Table32356789101112132343210111213610[[#This Row],[international]]/Table32356789101112132343210111213610[[#This Row],[total]]</f>
        <v>0</v>
      </c>
      <c r="X5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0.1875</v>
      </c>
      <c r="Y5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0.15625</v>
      </c>
    </row>
    <row r="522" spans="1:25" ht="20" customHeight="1">
      <c r="A522" s="1">
        <v>211644</v>
      </c>
      <c r="B522" s="1" t="s">
        <v>1062</v>
      </c>
      <c r="C522" s="1">
        <v>32</v>
      </c>
      <c r="D522" s="1">
        <v>25</v>
      </c>
      <c r="E522" s="8">
        <f>Table32356789101112132343210111213610[[#This Row],[men]]/Table32356789101112132343210111213610[[#This Row],[total]]</f>
        <v>0.78125</v>
      </c>
      <c r="F522" s="1">
        <v>7</v>
      </c>
      <c r="G522" s="8">
        <f>Table32356789101112132343210111213610[[#This Row],[women]]/Table32356789101112132343210111213610[[#This Row],[total]]</f>
        <v>0.21875</v>
      </c>
      <c r="H522" s="1">
        <v>0</v>
      </c>
      <c r="I522" s="8">
        <f>Table32356789101112132343210111213610[[#This Row],[alaskan_or_native]]/Table32356789101112132343210111213610[[#This Row],[total]]</f>
        <v>0</v>
      </c>
      <c r="J522" s="1">
        <v>1</v>
      </c>
      <c r="K522" s="8">
        <f>Table32356789101112132343210111213610[[#This Row],[asian_american]]/Table32356789101112132343210111213610[[#This Row],[total]]</f>
        <v>3.125E-2</v>
      </c>
      <c r="L522" s="1">
        <v>2</v>
      </c>
      <c r="M522" s="8">
        <f>Table32356789101112132343210111213610[[#This Row],[african_amercian]]/Table32356789101112132343210111213610[[#This Row],[total]]</f>
        <v>6.25E-2</v>
      </c>
      <c r="N522" s="1">
        <v>0</v>
      </c>
      <c r="O522" s="8">
        <f>Table32356789101112132343210111213610[[#This Row],[hispanic_american]]/Table32356789101112132343210111213610[[#This Row],[total]]</f>
        <v>0</v>
      </c>
      <c r="P522" s="1">
        <v>0</v>
      </c>
      <c r="Q522" s="8">
        <f>Table32356789101112132343210111213610[[#This Row],[hawaiian_or_islander]]/Table32356789101112132343210111213610[[#This Row],[total]]</f>
        <v>0</v>
      </c>
      <c r="R522" s="1">
        <v>27</v>
      </c>
      <c r="S522" s="8">
        <f>Table32356789101112132343210111213610[[#This Row],[white]]/Table32356789101112132343210111213610[[#This Row],[total]]</f>
        <v>0.84375</v>
      </c>
      <c r="T522" s="1">
        <v>1</v>
      </c>
      <c r="U522" s="8">
        <f>Table32356789101112132343210111213610[[#This Row],[muti_racial]]/Table32356789101112132343210111213610[[#This Row],[total]]</f>
        <v>3.125E-2</v>
      </c>
      <c r="V522" s="1">
        <v>0</v>
      </c>
      <c r="W522" s="8">
        <f>Table32356789101112132343210111213610[[#This Row],[international]]/Table32356789101112132343210111213610[[#This Row],[total]]</f>
        <v>0</v>
      </c>
      <c r="X5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5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9.375E-2</v>
      </c>
    </row>
    <row r="523" spans="1:25" ht="20" customHeight="1">
      <c r="A523" s="12">
        <v>213367</v>
      </c>
      <c r="B523" s="12" t="s">
        <v>587</v>
      </c>
      <c r="C523" s="12">
        <v>32</v>
      </c>
      <c r="D523" s="12">
        <v>28</v>
      </c>
      <c r="E523" s="14">
        <f>Table32356789101112132343210111213610[[#This Row],[men]]/Table32356789101112132343210111213610[[#This Row],[total]]</f>
        <v>0.875</v>
      </c>
      <c r="F523" s="12">
        <v>4</v>
      </c>
      <c r="G523" s="14">
        <f>Table32356789101112132343210111213610[[#This Row],[women]]/Table32356789101112132343210111213610[[#This Row],[total]]</f>
        <v>0.125</v>
      </c>
      <c r="H523" s="12">
        <v>0</v>
      </c>
      <c r="I523" s="14">
        <f>Table32356789101112132343210111213610[[#This Row],[alaskan_or_native]]/Table32356789101112132343210111213610[[#This Row],[total]]</f>
        <v>0</v>
      </c>
      <c r="J523" s="12">
        <v>3</v>
      </c>
      <c r="K523" s="14">
        <f>Table32356789101112132343210111213610[[#This Row],[asian_american]]/Table32356789101112132343210111213610[[#This Row],[total]]</f>
        <v>9.375E-2</v>
      </c>
      <c r="L523" s="12">
        <v>5</v>
      </c>
      <c r="M523" s="14">
        <f>Table32356789101112132343210111213610[[#This Row],[african_amercian]]/Table32356789101112132343210111213610[[#This Row],[total]]</f>
        <v>0.15625</v>
      </c>
      <c r="N523" s="12">
        <v>4</v>
      </c>
      <c r="O523" s="14">
        <f>Table32356789101112132343210111213610[[#This Row],[hispanic_american]]/Table32356789101112132343210111213610[[#This Row],[total]]</f>
        <v>0.125</v>
      </c>
      <c r="P523" s="12">
        <v>0</v>
      </c>
      <c r="Q523" s="14">
        <f>Table32356789101112132343210111213610[[#This Row],[hawaiian_or_islander]]/Table32356789101112132343210111213610[[#This Row],[total]]</f>
        <v>0</v>
      </c>
      <c r="R523" s="12">
        <v>13</v>
      </c>
      <c r="S523" s="14">
        <f>Table32356789101112132343210111213610[[#This Row],[white]]/Table32356789101112132343210111213610[[#This Row],[total]]</f>
        <v>0.40625</v>
      </c>
      <c r="T523" s="12">
        <v>3</v>
      </c>
      <c r="U523" s="14">
        <f>Table32356789101112132343210111213610[[#This Row],[muti_racial]]/Table32356789101112132343210111213610[[#This Row],[total]]</f>
        <v>9.375E-2</v>
      </c>
      <c r="V523" s="12">
        <v>1</v>
      </c>
      <c r="W523" s="14">
        <f>Table32356789101112132343210111213610[[#This Row],[international]]/Table32356789101112132343210111213610[[#This Row],[total]]</f>
        <v>3.125E-2</v>
      </c>
      <c r="X5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0.46875</v>
      </c>
      <c r="Y5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</row>
    <row r="524" spans="1:25" ht="20" customHeight="1">
      <c r="A524" s="1">
        <v>237367</v>
      </c>
      <c r="B524" s="1" t="s">
        <v>1141</v>
      </c>
      <c r="C524" s="1">
        <v>32</v>
      </c>
      <c r="D524" s="1">
        <v>26</v>
      </c>
      <c r="E524" s="8">
        <f>Table32356789101112132343210111213610[[#This Row],[men]]/Table32356789101112132343210111213610[[#This Row],[total]]</f>
        <v>0.8125</v>
      </c>
      <c r="F524" s="1">
        <v>6</v>
      </c>
      <c r="G524" s="8">
        <f>Table32356789101112132343210111213610[[#This Row],[women]]/Table32356789101112132343210111213610[[#This Row],[total]]</f>
        <v>0.1875</v>
      </c>
      <c r="H524" s="1">
        <v>0</v>
      </c>
      <c r="I524" s="8">
        <f>Table32356789101112132343210111213610[[#This Row],[alaskan_or_native]]/Table32356789101112132343210111213610[[#This Row],[total]]</f>
        <v>0</v>
      </c>
      <c r="J524" s="1">
        <v>1</v>
      </c>
      <c r="K524" s="8">
        <f>Table32356789101112132343210111213610[[#This Row],[asian_american]]/Table32356789101112132343210111213610[[#This Row],[total]]</f>
        <v>3.125E-2</v>
      </c>
      <c r="L524" s="1">
        <v>0</v>
      </c>
      <c r="M524" s="8">
        <f>Table32356789101112132343210111213610[[#This Row],[african_amercian]]/Table32356789101112132343210111213610[[#This Row],[total]]</f>
        <v>0</v>
      </c>
      <c r="N524" s="1">
        <v>0</v>
      </c>
      <c r="O524" s="8">
        <f>Table32356789101112132343210111213610[[#This Row],[hispanic_american]]/Table32356789101112132343210111213610[[#This Row],[total]]</f>
        <v>0</v>
      </c>
      <c r="P524" s="1">
        <v>0</v>
      </c>
      <c r="Q524" s="8">
        <f>Table32356789101112132343210111213610[[#This Row],[hawaiian_or_islander]]/Table32356789101112132343210111213610[[#This Row],[total]]</f>
        <v>0</v>
      </c>
      <c r="R524" s="1">
        <v>25</v>
      </c>
      <c r="S524" s="8">
        <f>Table32356789101112132343210111213610[[#This Row],[white]]/Table32356789101112132343210111213610[[#This Row],[total]]</f>
        <v>0.78125</v>
      </c>
      <c r="T524" s="1">
        <v>4</v>
      </c>
      <c r="U524" s="8">
        <f>Table32356789101112132343210111213610[[#This Row],[muti_racial]]/Table32356789101112132343210111213610[[#This Row],[total]]</f>
        <v>0.125</v>
      </c>
      <c r="V524" s="1">
        <v>2</v>
      </c>
      <c r="W524" s="8">
        <f>Table32356789101112132343210111213610[[#This Row],[international]]/Table32356789101112132343210111213610[[#This Row],[total]]</f>
        <v>6.25E-2</v>
      </c>
      <c r="X5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0.15625</v>
      </c>
      <c r="Y5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525" spans="1:25" ht="20" customHeight="1">
      <c r="A525" s="12">
        <v>240277</v>
      </c>
      <c r="B525" s="12" t="s">
        <v>553</v>
      </c>
      <c r="C525" s="12">
        <v>32</v>
      </c>
      <c r="D525" s="12">
        <v>26</v>
      </c>
      <c r="E525" s="14">
        <f>Table32356789101112132343210111213610[[#This Row],[men]]/Table32356789101112132343210111213610[[#This Row],[total]]</f>
        <v>0.8125</v>
      </c>
      <c r="F525" s="12">
        <v>6</v>
      </c>
      <c r="G525" s="14">
        <f>Table32356789101112132343210111213610[[#This Row],[women]]/Table32356789101112132343210111213610[[#This Row],[total]]</f>
        <v>0.1875</v>
      </c>
      <c r="H525" s="12">
        <v>0</v>
      </c>
      <c r="I525" s="14">
        <f>Table32356789101112132343210111213610[[#This Row],[alaskan_or_native]]/Table32356789101112132343210111213610[[#This Row],[total]]</f>
        <v>0</v>
      </c>
      <c r="J525" s="12">
        <v>2</v>
      </c>
      <c r="K525" s="14">
        <f>Table32356789101112132343210111213610[[#This Row],[asian_american]]/Table32356789101112132343210111213610[[#This Row],[total]]</f>
        <v>6.25E-2</v>
      </c>
      <c r="L525" s="12">
        <v>2</v>
      </c>
      <c r="M525" s="14">
        <f>Table32356789101112132343210111213610[[#This Row],[african_amercian]]/Table32356789101112132343210111213610[[#This Row],[total]]</f>
        <v>6.25E-2</v>
      </c>
      <c r="N525" s="12">
        <v>0</v>
      </c>
      <c r="O525" s="14">
        <f>Table32356789101112132343210111213610[[#This Row],[hispanic_american]]/Table32356789101112132343210111213610[[#This Row],[total]]</f>
        <v>0</v>
      </c>
      <c r="P525" s="12">
        <v>0</v>
      </c>
      <c r="Q525" s="14">
        <f>Table32356789101112132343210111213610[[#This Row],[hawaiian_or_islander]]/Table32356789101112132343210111213610[[#This Row],[total]]</f>
        <v>0</v>
      </c>
      <c r="R525" s="12">
        <v>27</v>
      </c>
      <c r="S525" s="14">
        <f>Table32356789101112132343210111213610[[#This Row],[white]]/Table32356789101112132343210111213610[[#This Row],[total]]</f>
        <v>0.84375</v>
      </c>
      <c r="T525" s="12">
        <v>1</v>
      </c>
      <c r="U525" s="14">
        <f>Table32356789101112132343210111213610[[#This Row],[muti_racial]]/Table32356789101112132343210111213610[[#This Row],[total]]</f>
        <v>3.125E-2</v>
      </c>
      <c r="V525" s="12">
        <v>0</v>
      </c>
      <c r="W525" s="14">
        <f>Table32356789101112132343210111213610[[#This Row],[international]]/Table32356789101112132343210111213610[[#This Row],[total]]</f>
        <v>0</v>
      </c>
      <c r="X5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0.15625</v>
      </c>
      <c r="Y5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9.375E-2</v>
      </c>
    </row>
    <row r="526" spans="1:25" ht="20" customHeight="1">
      <c r="A526" s="1">
        <v>240727</v>
      </c>
      <c r="B526" s="1" t="s">
        <v>304</v>
      </c>
      <c r="C526" s="1">
        <v>32</v>
      </c>
      <c r="D526" s="1">
        <v>29</v>
      </c>
      <c r="E526" s="8">
        <f>Table32356789101112132343210111213610[[#This Row],[men]]/Table32356789101112132343210111213610[[#This Row],[total]]</f>
        <v>0.90625</v>
      </c>
      <c r="F526" s="1">
        <v>3</v>
      </c>
      <c r="G526" s="8">
        <f>Table32356789101112132343210111213610[[#This Row],[women]]/Table32356789101112132343210111213610[[#This Row],[total]]</f>
        <v>9.375E-2</v>
      </c>
      <c r="H526" s="1">
        <v>0</v>
      </c>
      <c r="I526" s="8">
        <f>Table32356789101112132343210111213610[[#This Row],[alaskan_or_native]]/Table32356789101112132343210111213610[[#This Row],[total]]</f>
        <v>0</v>
      </c>
      <c r="J526" s="1">
        <v>0</v>
      </c>
      <c r="K526" s="8">
        <f>Table32356789101112132343210111213610[[#This Row],[asian_american]]/Table32356789101112132343210111213610[[#This Row],[total]]</f>
        <v>0</v>
      </c>
      <c r="L526" s="1">
        <v>0</v>
      </c>
      <c r="M526" s="8">
        <f>Table32356789101112132343210111213610[[#This Row],[african_amercian]]/Table32356789101112132343210111213610[[#This Row],[total]]</f>
        <v>0</v>
      </c>
      <c r="N526" s="1">
        <v>3</v>
      </c>
      <c r="O526" s="8">
        <f>Table32356789101112132343210111213610[[#This Row],[hispanic_american]]/Table32356789101112132343210111213610[[#This Row],[total]]</f>
        <v>9.375E-2</v>
      </c>
      <c r="P526" s="1">
        <v>0</v>
      </c>
      <c r="Q526" s="8">
        <f>Table32356789101112132343210111213610[[#This Row],[hawaiian_or_islander]]/Table32356789101112132343210111213610[[#This Row],[total]]</f>
        <v>0</v>
      </c>
      <c r="R526" s="1">
        <v>27</v>
      </c>
      <c r="S526" s="8">
        <f>Table32356789101112132343210111213610[[#This Row],[white]]/Table32356789101112132343210111213610[[#This Row],[total]]</f>
        <v>0.84375</v>
      </c>
      <c r="T526" s="1">
        <v>1</v>
      </c>
      <c r="U526" s="8">
        <f>Table32356789101112132343210111213610[[#This Row],[muti_racial]]/Table32356789101112132343210111213610[[#This Row],[total]]</f>
        <v>3.125E-2</v>
      </c>
      <c r="V526" s="1">
        <v>0</v>
      </c>
      <c r="W526" s="8">
        <f>Table32356789101112132343210111213610[[#This Row],[international]]/Table32356789101112132343210111213610[[#This Row],[total]]</f>
        <v>0</v>
      </c>
      <c r="X5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5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527" spans="1:25" ht="20" customHeight="1">
      <c r="A527" s="12">
        <v>458973</v>
      </c>
      <c r="B527" s="12" t="s">
        <v>1196</v>
      </c>
      <c r="C527" s="12">
        <v>32</v>
      </c>
      <c r="D527" s="12">
        <v>23</v>
      </c>
      <c r="E527" s="14">
        <f>Table32356789101112132343210111213610[[#This Row],[men]]/Table32356789101112132343210111213610[[#This Row],[total]]</f>
        <v>0.71875</v>
      </c>
      <c r="F527" s="12">
        <v>9</v>
      </c>
      <c r="G527" s="14">
        <f>Table32356789101112132343210111213610[[#This Row],[women]]/Table32356789101112132343210111213610[[#This Row],[total]]</f>
        <v>0.28125</v>
      </c>
      <c r="H527" s="12">
        <v>0</v>
      </c>
      <c r="I527" s="14">
        <f>Table32356789101112132343210111213610[[#This Row],[alaskan_or_native]]/Table32356789101112132343210111213610[[#This Row],[total]]</f>
        <v>0</v>
      </c>
      <c r="J527" s="12">
        <v>2</v>
      </c>
      <c r="K527" s="14">
        <f>Table32356789101112132343210111213610[[#This Row],[asian_american]]/Table32356789101112132343210111213610[[#This Row],[total]]</f>
        <v>6.25E-2</v>
      </c>
      <c r="L527" s="12">
        <v>9</v>
      </c>
      <c r="M527" s="14">
        <f>Table32356789101112132343210111213610[[#This Row],[african_amercian]]/Table32356789101112132343210111213610[[#This Row],[total]]</f>
        <v>0.28125</v>
      </c>
      <c r="N527" s="12">
        <v>8</v>
      </c>
      <c r="O527" s="14">
        <f>Table32356789101112132343210111213610[[#This Row],[hispanic_american]]/Table32356789101112132343210111213610[[#This Row],[total]]</f>
        <v>0.25</v>
      </c>
      <c r="P527" s="12">
        <v>0</v>
      </c>
      <c r="Q527" s="14">
        <f>Table32356789101112132343210111213610[[#This Row],[hawaiian_or_islander]]/Table32356789101112132343210111213610[[#This Row],[total]]</f>
        <v>0</v>
      </c>
      <c r="R527" s="12">
        <v>9</v>
      </c>
      <c r="S527" s="14">
        <f>Table32356789101112132343210111213610[[#This Row],[white]]/Table32356789101112132343210111213610[[#This Row],[total]]</f>
        <v>0.28125</v>
      </c>
      <c r="T527" s="12">
        <v>1</v>
      </c>
      <c r="U527" s="14">
        <f>Table32356789101112132343210111213610[[#This Row],[muti_racial]]/Table32356789101112132343210111213610[[#This Row],[total]]</f>
        <v>3.125E-2</v>
      </c>
      <c r="V527" s="12">
        <v>2</v>
      </c>
      <c r="W527" s="14">
        <f>Table32356789101112132343210111213610[[#This Row],[international]]/Table32356789101112132343210111213610[[#This Row],[total]]</f>
        <v>6.25E-2</v>
      </c>
      <c r="X5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0.625</v>
      </c>
      <c r="Y5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0.5625</v>
      </c>
    </row>
    <row r="528" spans="1:25" ht="20" customHeight="1">
      <c r="A528" s="1">
        <v>126562</v>
      </c>
      <c r="B528" s="1" t="s">
        <v>103</v>
      </c>
      <c r="C528" s="1">
        <v>31</v>
      </c>
      <c r="D528" s="1">
        <v>25</v>
      </c>
      <c r="E528" s="8">
        <f>Table32356789101112132343210111213610[[#This Row],[men]]/Table32356789101112132343210111213610[[#This Row],[total]]</f>
        <v>0.80645161290322576</v>
      </c>
      <c r="F528" s="1">
        <v>6</v>
      </c>
      <c r="G528" s="8">
        <f>Table32356789101112132343210111213610[[#This Row],[women]]/Table32356789101112132343210111213610[[#This Row],[total]]</f>
        <v>0.19354838709677419</v>
      </c>
      <c r="H528" s="1">
        <v>0</v>
      </c>
      <c r="I528" s="8">
        <f>Table32356789101112132343210111213610[[#This Row],[alaskan_or_native]]/Table32356789101112132343210111213610[[#This Row],[total]]</f>
        <v>0</v>
      </c>
      <c r="J528" s="1">
        <v>9</v>
      </c>
      <c r="K528" s="8">
        <f>Table32356789101112132343210111213610[[#This Row],[asian_american]]/Table32356789101112132343210111213610[[#This Row],[total]]</f>
        <v>0.29032258064516131</v>
      </c>
      <c r="L528" s="1">
        <v>0</v>
      </c>
      <c r="M528" s="8">
        <f>Table32356789101112132343210111213610[[#This Row],[african_amercian]]/Table32356789101112132343210111213610[[#This Row],[total]]</f>
        <v>0</v>
      </c>
      <c r="N528" s="1">
        <v>1</v>
      </c>
      <c r="O528" s="8">
        <f>Table32356789101112132343210111213610[[#This Row],[hispanic_american]]/Table32356789101112132343210111213610[[#This Row],[total]]</f>
        <v>3.2258064516129031E-2</v>
      </c>
      <c r="P528" s="1">
        <v>0</v>
      </c>
      <c r="Q528" s="8">
        <f>Table32356789101112132343210111213610[[#This Row],[hawaiian_or_islander]]/Table32356789101112132343210111213610[[#This Row],[total]]</f>
        <v>0</v>
      </c>
      <c r="R528" s="1">
        <v>20</v>
      </c>
      <c r="S528" s="8">
        <f>Table32356789101112132343210111213610[[#This Row],[white]]/Table32356789101112132343210111213610[[#This Row],[total]]</f>
        <v>0.64516129032258063</v>
      </c>
      <c r="T528" s="1">
        <v>0</v>
      </c>
      <c r="U528" s="8">
        <f>Table32356789101112132343210111213610[[#This Row],[muti_racial]]/Table32356789101112132343210111213610[[#This Row],[total]]</f>
        <v>0</v>
      </c>
      <c r="V528" s="1">
        <v>0</v>
      </c>
      <c r="W528" s="8">
        <f>Table32356789101112132343210111213610[[#This Row],[international]]/Table32356789101112132343210111213610[[#This Row],[total]]</f>
        <v>0</v>
      </c>
      <c r="X5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0.32258064516129031</v>
      </c>
      <c r="Y5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3.2258064516129031E-2</v>
      </c>
    </row>
    <row r="529" spans="1:25" ht="20" customHeight="1">
      <c r="A529" s="12">
        <v>141264</v>
      </c>
      <c r="B529" s="12" t="s">
        <v>865</v>
      </c>
      <c r="C529" s="12">
        <v>31</v>
      </c>
      <c r="D529" s="12">
        <v>27</v>
      </c>
      <c r="E529" s="14">
        <f>Table32356789101112132343210111213610[[#This Row],[men]]/Table32356789101112132343210111213610[[#This Row],[total]]</f>
        <v>0.87096774193548387</v>
      </c>
      <c r="F529" s="12">
        <v>4</v>
      </c>
      <c r="G529" s="14">
        <f>Table32356789101112132343210111213610[[#This Row],[women]]/Table32356789101112132343210111213610[[#This Row],[total]]</f>
        <v>0.12903225806451613</v>
      </c>
      <c r="H529" s="12">
        <v>0</v>
      </c>
      <c r="I529" s="14">
        <f>Table32356789101112132343210111213610[[#This Row],[alaskan_or_native]]/Table32356789101112132343210111213610[[#This Row],[total]]</f>
        <v>0</v>
      </c>
      <c r="J529" s="12">
        <v>1</v>
      </c>
      <c r="K529" s="14">
        <f>Table32356789101112132343210111213610[[#This Row],[asian_american]]/Table32356789101112132343210111213610[[#This Row],[total]]</f>
        <v>3.2258064516129031E-2</v>
      </c>
      <c r="L529" s="12">
        <v>9</v>
      </c>
      <c r="M529" s="14">
        <f>Table32356789101112132343210111213610[[#This Row],[african_amercian]]/Table32356789101112132343210111213610[[#This Row],[total]]</f>
        <v>0.29032258064516131</v>
      </c>
      <c r="N529" s="12">
        <v>2</v>
      </c>
      <c r="O529" s="14">
        <f>Table32356789101112132343210111213610[[#This Row],[hispanic_american]]/Table32356789101112132343210111213610[[#This Row],[total]]</f>
        <v>6.4516129032258063E-2</v>
      </c>
      <c r="P529" s="12">
        <v>0</v>
      </c>
      <c r="Q529" s="14">
        <f>Table32356789101112132343210111213610[[#This Row],[hawaiian_or_islander]]/Table32356789101112132343210111213610[[#This Row],[total]]</f>
        <v>0</v>
      </c>
      <c r="R529" s="12">
        <v>13</v>
      </c>
      <c r="S529" s="14">
        <f>Table32356789101112132343210111213610[[#This Row],[white]]/Table32356789101112132343210111213610[[#This Row],[total]]</f>
        <v>0.41935483870967744</v>
      </c>
      <c r="T529" s="12">
        <v>0</v>
      </c>
      <c r="U529" s="14">
        <f>Table32356789101112132343210111213610[[#This Row],[muti_racial]]/Table32356789101112132343210111213610[[#This Row],[total]]</f>
        <v>0</v>
      </c>
      <c r="V529" s="12">
        <v>6</v>
      </c>
      <c r="W529" s="14">
        <f>Table32356789101112132343210111213610[[#This Row],[international]]/Table32356789101112132343210111213610[[#This Row],[total]]</f>
        <v>0.19354838709677419</v>
      </c>
      <c r="X5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0.38709677419354838</v>
      </c>
      <c r="Y5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0.35483870967741937</v>
      </c>
    </row>
    <row r="530" spans="1:25" ht="20" customHeight="1">
      <c r="A530" s="1">
        <v>150400</v>
      </c>
      <c r="B530" s="1" t="s">
        <v>355</v>
      </c>
      <c r="C530" s="1">
        <v>31</v>
      </c>
      <c r="D530" s="1">
        <v>22</v>
      </c>
      <c r="E530" s="8">
        <f>Table32356789101112132343210111213610[[#This Row],[men]]/Table32356789101112132343210111213610[[#This Row],[total]]</f>
        <v>0.70967741935483875</v>
      </c>
      <c r="F530" s="1">
        <v>9</v>
      </c>
      <c r="G530" s="8">
        <f>Table32356789101112132343210111213610[[#This Row],[women]]/Table32356789101112132343210111213610[[#This Row],[total]]</f>
        <v>0.29032258064516131</v>
      </c>
      <c r="H530" s="1">
        <v>0</v>
      </c>
      <c r="I530" s="8">
        <f>Table32356789101112132343210111213610[[#This Row],[alaskan_or_native]]/Table32356789101112132343210111213610[[#This Row],[total]]</f>
        <v>0</v>
      </c>
      <c r="J530" s="1">
        <v>1</v>
      </c>
      <c r="K530" s="8">
        <f>Table32356789101112132343210111213610[[#This Row],[asian_american]]/Table32356789101112132343210111213610[[#This Row],[total]]</f>
        <v>3.2258064516129031E-2</v>
      </c>
      <c r="L530" s="1">
        <v>2</v>
      </c>
      <c r="M530" s="8">
        <f>Table32356789101112132343210111213610[[#This Row],[african_amercian]]/Table32356789101112132343210111213610[[#This Row],[total]]</f>
        <v>6.4516129032258063E-2</v>
      </c>
      <c r="N530" s="1">
        <v>0</v>
      </c>
      <c r="O530" s="8">
        <f>Table32356789101112132343210111213610[[#This Row],[hispanic_american]]/Table32356789101112132343210111213610[[#This Row],[total]]</f>
        <v>0</v>
      </c>
      <c r="P530" s="1">
        <v>0</v>
      </c>
      <c r="Q530" s="8">
        <f>Table32356789101112132343210111213610[[#This Row],[hawaiian_or_islander]]/Table32356789101112132343210111213610[[#This Row],[total]]</f>
        <v>0</v>
      </c>
      <c r="R530" s="1">
        <v>21</v>
      </c>
      <c r="S530" s="8">
        <f>Table32356789101112132343210111213610[[#This Row],[white]]/Table32356789101112132343210111213610[[#This Row],[total]]</f>
        <v>0.67741935483870963</v>
      </c>
      <c r="T530" s="1">
        <v>2</v>
      </c>
      <c r="U530" s="8">
        <f>Table32356789101112132343210111213610[[#This Row],[muti_racial]]/Table32356789101112132343210111213610[[#This Row],[total]]</f>
        <v>6.4516129032258063E-2</v>
      </c>
      <c r="V530" s="1">
        <v>4</v>
      </c>
      <c r="W530" s="8">
        <f>Table32356789101112132343210111213610[[#This Row],[international]]/Table32356789101112132343210111213610[[#This Row],[total]]</f>
        <v>0.12903225806451613</v>
      </c>
      <c r="X5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0.16129032258064516</v>
      </c>
      <c r="Y5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0.12903225806451613</v>
      </c>
    </row>
    <row r="531" spans="1:25" ht="20" customHeight="1">
      <c r="A531" s="12">
        <v>165866</v>
      </c>
      <c r="B531" s="12" t="s">
        <v>927</v>
      </c>
      <c r="C531" s="12">
        <v>31</v>
      </c>
      <c r="D531" s="12">
        <v>25</v>
      </c>
      <c r="E531" s="14">
        <f>Table32356789101112132343210111213610[[#This Row],[men]]/Table32356789101112132343210111213610[[#This Row],[total]]</f>
        <v>0.80645161290322576</v>
      </c>
      <c r="F531" s="12">
        <v>6</v>
      </c>
      <c r="G531" s="14">
        <f>Table32356789101112132343210111213610[[#This Row],[women]]/Table32356789101112132343210111213610[[#This Row],[total]]</f>
        <v>0.19354838709677419</v>
      </c>
      <c r="H531" s="12">
        <v>0</v>
      </c>
      <c r="I531" s="14">
        <f>Table32356789101112132343210111213610[[#This Row],[alaskan_or_native]]/Table32356789101112132343210111213610[[#This Row],[total]]</f>
        <v>0</v>
      </c>
      <c r="J531" s="12">
        <v>5</v>
      </c>
      <c r="K531" s="14">
        <f>Table32356789101112132343210111213610[[#This Row],[asian_american]]/Table32356789101112132343210111213610[[#This Row],[total]]</f>
        <v>0.16129032258064516</v>
      </c>
      <c r="L531" s="12">
        <v>1</v>
      </c>
      <c r="M531" s="14">
        <f>Table32356789101112132343210111213610[[#This Row],[african_amercian]]/Table32356789101112132343210111213610[[#This Row],[total]]</f>
        <v>3.2258064516129031E-2</v>
      </c>
      <c r="N531" s="12">
        <v>1</v>
      </c>
      <c r="O531" s="14">
        <f>Table32356789101112132343210111213610[[#This Row],[hispanic_american]]/Table32356789101112132343210111213610[[#This Row],[total]]</f>
        <v>3.2258064516129031E-2</v>
      </c>
      <c r="P531" s="12">
        <v>0</v>
      </c>
      <c r="Q531" s="14">
        <f>Table32356789101112132343210111213610[[#This Row],[hawaiian_or_islander]]/Table32356789101112132343210111213610[[#This Row],[total]]</f>
        <v>0</v>
      </c>
      <c r="R531" s="12">
        <v>22</v>
      </c>
      <c r="S531" s="14">
        <f>Table32356789101112132343210111213610[[#This Row],[white]]/Table32356789101112132343210111213610[[#This Row],[total]]</f>
        <v>0.70967741935483875</v>
      </c>
      <c r="T531" s="12">
        <v>1</v>
      </c>
      <c r="U531" s="14">
        <f>Table32356789101112132343210111213610[[#This Row],[muti_racial]]/Table32356789101112132343210111213610[[#This Row],[total]]</f>
        <v>3.2258064516129031E-2</v>
      </c>
      <c r="V531" s="12">
        <v>0</v>
      </c>
      <c r="W531" s="14">
        <f>Table32356789101112132343210111213610[[#This Row],[international]]/Table32356789101112132343210111213610[[#This Row],[total]]</f>
        <v>0</v>
      </c>
      <c r="X5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0.25806451612903225</v>
      </c>
      <c r="Y5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9.6774193548387094E-2</v>
      </c>
    </row>
    <row r="532" spans="1:25" ht="20" customHeight="1">
      <c r="A532" s="1">
        <v>174914</v>
      </c>
      <c r="B532" s="1" t="s">
        <v>416</v>
      </c>
      <c r="C532" s="1">
        <v>31</v>
      </c>
      <c r="D532" s="1">
        <v>26</v>
      </c>
      <c r="E532" s="8">
        <f>Table32356789101112132343210111213610[[#This Row],[men]]/Table32356789101112132343210111213610[[#This Row],[total]]</f>
        <v>0.83870967741935487</v>
      </c>
      <c r="F532" s="1">
        <v>5</v>
      </c>
      <c r="G532" s="8">
        <f>Table32356789101112132343210111213610[[#This Row],[women]]/Table32356789101112132343210111213610[[#This Row],[total]]</f>
        <v>0.16129032258064516</v>
      </c>
      <c r="H532" s="1">
        <v>0</v>
      </c>
      <c r="I532" s="8">
        <f>Table32356789101112132343210111213610[[#This Row],[alaskan_or_native]]/Table32356789101112132343210111213610[[#This Row],[total]]</f>
        <v>0</v>
      </c>
      <c r="J532" s="1">
        <v>2</v>
      </c>
      <c r="K532" s="8">
        <f>Table32356789101112132343210111213610[[#This Row],[asian_american]]/Table32356789101112132343210111213610[[#This Row],[total]]</f>
        <v>6.4516129032258063E-2</v>
      </c>
      <c r="L532" s="1">
        <v>0</v>
      </c>
      <c r="M532" s="8">
        <f>Table32356789101112132343210111213610[[#This Row],[african_amercian]]/Table32356789101112132343210111213610[[#This Row],[total]]</f>
        <v>0</v>
      </c>
      <c r="N532" s="1">
        <v>2</v>
      </c>
      <c r="O532" s="8">
        <f>Table32356789101112132343210111213610[[#This Row],[hispanic_american]]/Table32356789101112132343210111213610[[#This Row],[total]]</f>
        <v>6.4516129032258063E-2</v>
      </c>
      <c r="P532" s="1">
        <v>0</v>
      </c>
      <c r="Q532" s="8">
        <f>Table32356789101112132343210111213610[[#This Row],[hawaiian_or_islander]]/Table32356789101112132343210111213610[[#This Row],[total]]</f>
        <v>0</v>
      </c>
      <c r="R532" s="1">
        <v>23</v>
      </c>
      <c r="S532" s="8">
        <f>Table32356789101112132343210111213610[[#This Row],[white]]/Table32356789101112132343210111213610[[#This Row],[total]]</f>
        <v>0.74193548387096775</v>
      </c>
      <c r="T532" s="1">
        <v>1</v>
      </c>
      <c r="U532" s="8">
        <f>Table32356789101112132343210111213610[[#This Row],[muti_racial]]/Table32356789101112132343210111213610[[#This Row],[total]]</f>
        <v>3.2258064516129031E-2</v>
      </c>
      <c r="V532" s="1">
        <v>3</v>
      </c>
      <c r="W532" s="8">
        <f>Table32356789101112132343210111213610[[#This Row],[international]]/Table32356789101112132343210111213610[[#This Row],[total]]</f>
        <v>9.6774193548387094E-2</v>
      </c>
      <c r="X5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0.16129032258064516</v>
      </c>
      <c r="Y5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9.6774193548387094E-2</v>
      </c>
    </row>
    <row r="533" spans="1:25" ht="20" customHeight="1">
      <c r="A533" s="12">
        <v>199281</v>
      </c>
      <c r="B533" s="12" t="s">
        <v>606</v>
      </c>
      <c r="C533" s="12">
        <v>31</v>
      </c>
      <c r="D533" s="12">
        <v>23</v>
      </c>
      <c r="E533" s="14">
        <f>Table32356789101112132343210111213610[[#This Row],[men]]/Table32356789101112132343210111213610[[#This Row],[total]]</f>
        <v>0.74193548387096775</v>
      </c>
      <c r="F533" s="12">
        <v>8</v>
      </c>
      <c r="G533" s="14">
        <f>Table32356789101112132343210111213610[[#This Row],[women]]/Table32356789101112132343210111213610[[#This Row],[total]]</f>
        <v>0.25806451612903225</v>
      </c>
      <c r="H533" s="12">
        <v>3</v>
      </c>
      <c r="I533" s="14">
        <f>Table32356789101112132343210111213610[[#This Row],[alaskan_or_native]]/Table32356789101112132343210111213610[[#This Row],[total]]</f>
        <v>9.6774193548387094E-2</v>
      </c>
      <c r="J533" s="12">
        <v>2</v>
      </c>
      <c r="K533" s="14">
        <f>Table32356789101112132343210111213610[[#This Row],[asian_american]]/Table32356789101112132343210111213610[[#This Row],[total]]</f>
        <v>6.4516129032258063E-2</v>
      </c>
      <c r="L533" s="12">
        <v>13</v>
      </c>
      <c r="M533" s="14">
        <f>Table32356789101112132343210111213610[[#This Row],[african_amercian]]/Table32356789101112132343210111213610[[#This Row],[total]]</f>
        <v>0.41935483870967744</v>
      </c>
      <c r="N533" s="12">
        <v>2</v>
      </c>
      <c r="O533" s="14">
        <f>Table32356789101112132343210111213610[[#This Row],[hispanic_american]]/Table32356789101112132343210111213610[[#This Row],[total]]</f>
        <v>6.4516129032258063E-2</v>
      </c>
      <c r="P533" s="12">
        <v>0</v>
      </c>
      <c r="Q533" s="14">
        <f>Table32356789101112132343210111213610[[#This Row],[hawaiian_or_islander]]/Table32356789101112132343210111213610[[#This Row],[total]]</f>
        <v>0</v>
      </c>
      <c r="R533" s="12">
        <v>9</v>
      </c>
      <c r="S533" s="14">
        <f>Table32356789101112132343210111213610[[#This Row],[white]]/Table32356789101112132343210111213610[[#This Row],[total]]</f>
        <v>0.29032258064516131</v>
      </c>
      <c r="T533" s="12">
        <v>0</v>
      </c>
      <c r="U533" s="14">
        <f>Table32356789101112132343210111213610[[#This Row],[muti_racial]]/Table32356789101112132343210111213610[[#This Row],[total]]</f>
        <v>0</v>
      </c>
      <c r="V533" s="12">
        <v>0</v>
      </c>
      <c r="W533" s="14">
        <f>Table32356789101112132343210111213610[[#This Row],[international]]/Table32356789101112132343210111213610[[#This Row],[total]]</f>
        <v>0</v>
      </c>
      <c r="X5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0.64516129032258063</v>
      </c>
      <c r="Y5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0.58064516129032262</v>
      </c>
    </row>
    <row r="534" spans="1:25" ht="20" customHeight="1">
      <c r="A534" s="1">
        <v>207041</v>
      </c>
      <c r="B534" s="1" t="s">
        <v>1043</v>
      </c>
      <c r="C534" s="1">
        <v>31</v>
      </c>
      <c r="D534" s="1">
        <v>25</v>
      </c>
      <c r="E534" s="8">
        <f>Table32356789101112132343210111213610[[#This Row],[men]]/Table32356789101112132343210111213610[[#This Row],[total]]</f>
        <v>0.80645161290322576</v>
      </c>
      <c r="F534" s="1">
        <v>6</v>
      </c>
      <c r="G534" s="8">
        <f>Table32356789101112132343210111213610[[#This Row],[women]]/Table32356789101112132343210111213610[[#This Row],[total]]</f>
        <v>0.19354838709677419</v>
      </c>
      <c r="H534" s="1">
        <v>2</v>
      </c>
      <c r="I534" s="8">
        <f>Table32356789101112132343210111213610[[#This Row],[alaskan_or_native]]/Table32356789101112132343210111213610[[#This Row],[total]]</f>
        <v>6.4516129032258063E-2</v>
      </c>
      <c r="J534" s="1">
        <v>0</v>
      </c>
      <c r="K534" s="8">
        <f>Table32356789101112132343210111213610[[#This Row],[asian_american]]/Table32356789101112132343210111213610[[#This Row],[total]]</f>
        <v>0</v>
      </c>
      <c r="L534" s="1">
        <v>0</v>
      </c>
      <c r="M534" s="8">
        <f>Table32356789101112132343210111213610[[#This Row],[african_amercian]]/Table32356789101112132343210111213610[[#This Row],[total]]</f>
        <v>0</v>
      </c>
      <c r="N534" s="1">
        <v>1</v>
      </c>
      <c r="O534" s="8">
        <f>Table32356789101112132343210111213610[[#This Row],[hispanic_american]]/Table32356789101112132343210111213610[[#This Row],[total]]</f>
        <v>3.2258064516129031E-2</v>
      </c>
      <c r="P534" s="1">
        <v>0</v>
      </c>
      <c r="Q534" s="8">
        <f>Table32356789101112132343210111213610[[#This Row],[hawaiian_or_islander]]/Table32356789101112132343210111213610[[#This Row],[total]]</f>
        <v>0</v>
      </c>
      <c r="R534" s="1">
        <v>12</v>
      </c>
      <c r="S534" s="8">
        <f>Table32356789101112132343210111213610[[#This Row],[white]]/Table32356789101112132343210111213610[[#This Row],[total]]</f>
        <v>0.38709677419354838</v>
      </c>
      <c r="T534" s="1">
        <v>2</v>
      </c>
      <c r="U534" s="8">
        <f>Table32356789101112132343210111213610[[#This Row],[muti_racial]]/Table32356789101112132343210111213610[[#This Row],[total]]</f>
        <v>6.4516129032258063E-2</v>
      </c>
      <c r="V534" s="1">
        <v>13</v>
      </c>
      <c r="W534" s="8">
        <f>Table32356789101112132343210111213610[[#This Row],[international]]/Table32356789101112132343210111213610[[#This Row],[total]]</f>
        <v>0.41935483870967744</v>
      </c>
      <c r="X5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0.16129032258064516</v>
      </c>
      <c r="Y5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0.16129032258064516</v>
      </c>
    </row>
    <row r="535" spans="1:25" ht="20" customHeight="1">
      <c r="A535" s="12">
        <v>208239</v>
      </c>
      <c r="B535" s="12" t="s">
        <v>1399</v>
      </c>
      <c r="C535" s="12">
        <v>31</v>
      </c>
      <c r="D535" s="12">
        <v>19</v>
      </c>
      <c r="E535" s="14">
        <f>Table32356789101112132343210111213610[[#This Row],[men]]/Table32356789101112132343210111213610[[#This Row],[total]]</f>
        <v>0.61290322580645162</v>
      </c>
      <c r="F535" s="12">
        <v>12</v>
      </c>
      <c r="G535" s="14">
        <f>Table32356789101112132343210111213610[[#This Row],[women]]/Table32356789101112132343210111213610[[#This Row],[total]]</f>
        <v>0.38709677419354838</v>
      </c>
      <c r="H535" s="12">
        <v>0</v>
      </c>
      <c r="I535" s="14">
        <f>Table32356789101112132343210111213610[[#This Row],[alaskan_or_native]]/Table32356789101112132343210111213610[[#This Row],[total]]</f>
        <v>0</v>
      </c>
      <c r="J535" s="12">
        <v>1</v>
      </c>
      <c r="K535" s="14">
        <f>Table32356789101112132343210111213610[[#This Row],[asian_american]]/Table32356789101112132343210111213610[[#This Row],[total]]</f>
        <v>3.2258064516129031E-2</v>
      </c>
      <c r="L535" s="12">
        <v>0</v>
      </c>
      <c r="M535" s="14">
        <f>Table32356789101112132343210111213610[[#This Row],[african_amercian]]/Table32356789101112132343210111213610[[#This Row],[total]]</f>
        <v>0</v>
      </c>
      <c r="N535" s="12">
        <v>2</v>
      </c>
      <c r="O535" s="14">
        <f>Table32356789101112132343210111213610[[#This Row],[hispanic_american]]/Table32356789101112132343210111213610[[#This Row],[total]]</f>
        <v>6.4516129032258063E-2</v>
      </c>
      <c r="P535" s="12">
        <v>0</v>
      </c>
      <c r="Q535" s="14">
        <f>Table32356789101112132343210111213610[[#This Row],[hawaiian_or_islander]]/Table32356789101112132343210111213610[[#This Row],[total]]</f>
        <v>0</v>
      </c>
      <c r="R535" s="12">
        <v>8</v>
      </c>
      <c r="S535" s="14">
        <f>Table32356789101112132343210111213610[[#This Row],[white]]/Table32356789101112132343210111213610[[#This Row],[total]]</f>
        <v>0.25806451612903225</v>
      </c>
      <c r="T535" s="12">
        <v>0</v>
      </c>
      <c r="U535" s="14">
        <f>Table32356789101112132343210111213610[[#This Row],[muti_racial]]/Table32356789101112132343210111213610[[#This Row],[total]]</f>
        <v>0</v>
      </c>
      <c r="V535" s="12">
        <v>1</v>
      </c>
      <c r="W535" s="14">
        <f>Table32356789101112132343210111213610[[#This Row],[international]]/Table32356789101112132343210111213610[[#This Row],[total]]</f>
        <v>3.2258064516129031E-2</v>
      </c>
      <c r="X5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9.6774193548387094E-2</v>
      </c>
      <c r="Y5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6.4516129032258063E-2</v>
      </c>
    </row>
    <row r="536" spans="1:25" ht="20" customHeight="1">
      <c r="A536" s="1">
        <v>220862</v>
      </c>
      <c r="B536" s="1" t="s">
        <v>253</v>
      </c>
      <c r="C536" s="1">
        <v>31</v>
      </c>
      <c r="D536" s="1">
        <v>29</v>
      </c>
      <c r="E536" s="8">
        <f>Table32356789101112132343210111213610[[#This Row],[men]]/Table32356789101112132343210111213610[[#This Row],[total]]</f>
        <v>0.93548387096774188</v>
      </c>
      <c r="F536" s="1">
        <v>2</v>
      </c>
      <c r="G536" s="8">
        <f>Table32356789101112132343210111213610[[#This Row],[women]]/Table32356789101112132343210111213610[[#This Row],[total]]</f>
        <v>6.4516129032258063E-2</v>
      </c>
      <c r="H536" s="1">
        <v>0</v>
      </c>
      <c r="I536" s="8">
        <f>Table32356789101112132343210111213610[[#This Row],[alaskan_or_native]]/Table32356789101112132343210111213610[[#This Row],[total]]</f>
        <v>0</v>
      </c>
      <c r="J536" s="1">
        <v>3</v>
      </c>
      <c r="K536" s="8">
        <f>Table32356789101112132343210111213610[[#This Row],[asian_american]]/Table32356789101112132343210111213610[[#This Row],[total]]</f>
        <v>9.6774193548387094E-2</v>
      </c>
      <c r="L536" s="1">
        <v>3</v>
      </c>
      <c r="M536" s="8">
        <f>Table32356789101112132343210111213610[[#This Row],[african_amercian]]/Table32356789101112132343210111213610[[#This Row],[total]]</f>
        <v>9.6774193548387094E-2</v>
      </c>
      <c r="N536" s="1">
        <v>2</v>
      </c>
      <c r="O536" s="8">
        <f>Table32356789101112132343210111213610[[#This Row],[hispanic_american]]/Table32356789101112132343210111213610[[#This Row],[total]]</f>
        <v>6.4516129032258063E-2</v>
      </c>
      <c r="P536" s="1">
        <v>0</v>
      </c>
      <c r="Q536" s="8">
        <f>Table32356789101112132343210111213610[[#This Row],[hawaiian_or_islander]]/Table32356789101112132343210111213610[[#This Row],[total]]</f>
        <v>0</v>
      </c>
      <c r="R536" s="1">
        <v>22</v>
      </c>
      <c r="S536" s="8">
        <f>Table32356789101112132343210111213610[[#This Row],[white]]/Table32356789101112132343210111213610[[#This Row],[total]]</f>
        <v>0.70967741935483875</v>
      </c>
      <c r="T536" s="1">
        <v>1</v>
      </c>
      <c r="U536" s="8">
        <f>Table32356789101112132343210111213610[[#This Row],[muti_racial]]/Table32356789101112132343210111213610[[#This Row],[total]]</f>
        <v>3.2258064516129031E-2</v>
      </c>
      <c r="V536" s="1">
        <v>0</v>
      </c>
      <c r="W536" s="8">
        <f>Table32356789101112132343210111213610[[#This Row],[international]]/Table32356789101112132343210111213610[[#This Row],[total]]</f>
        <v>0</v>
      </c>
      <c r="X5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0.29032258064516131</v>
      </c>
      <c r="Y5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0.19354838709677419</v>
      </c>
    </row>
    <row r="537" spans="1:25" ht="20" customHeight="1">
      <c r="A537" s="12">
        <v>237792</v>
      </c>
      <c r="B537" s="12" t="s">
        <v>446</v>
      </c>
      <c r="C537" s="12">
        <v>31</v>
      </c>
      <c r="D537" s="12">
        <v>22</v>
      </c>
      <c r="E537" s="14">
        <f>Table32356789101112132343210111213610[[#This Row],[men]]/Table32356789101112132343210111213610[[#This Row],[total]]</f>
        <v>0.70967741935483875</v>
      </c>
      <c r="F537" s="12">
        <v>9</v>
      </c>
      <c r="G537" s="14">
        <f>Table32356789101112132343210111213610[[#This Row],[women]]/Table32356789101112132343210111213610[[#This Row],[total]]</f>
        <v>0.29032258064516131</v>
      </c>
      <c r="H537" s="12">
        <v>0</v>
      </c>
      <c r="I537" s="14">
        <f>Table32356789101112132343210111213610[[#This Row],[alaskan_or_native]]/Table32356789101112132343210111213610[[#This Row],[total]]</f>
        <v>0</v>
      </c>
      <c r="J537" s="12">
        <v>2</v>
      </c>
      <c r="K537" s="14">
        <f>Table32356789101112132343210111213610[[#This Row],[asian_american]]/Table32356789101112132343210111213610[[#This Row],[total]]</f>
        <v>6.4516129032258063E-2</v>
      </c>
      <c r="L537" s="12">
        <v>4</v>
      </c>
      <c r="M537" s="14">
        <f>Table32356789101112132343210111213610[[#This Row],[african_amercian]]/Table32356789101112132343210111213610[[#This Row],[total]]</f>
        <v>0.12903225806451613</v>
      </c>
      <c r="N537" s="12">
        <v>1</v>
      </c>
      <c r="O537" s="14">
        <f>Table32356789101112132343210111213610[[#This Row],[hispanic_american]]/Table32356789101112132343210111213610[[#This Row],[total]]</f>
        <v>3.2258064516129031E-2</v>
      </c>
      <c r="P537" s="12">
        <v>0</v>
      </c>
      <c r="Q537" s="14">
        <f>Table32356789101112132343210111213610[[#This Row],[hawaiian_or_islander]]/Table32356789101112132343210111213610[[#This Row],[total]]</f>
        <v>0</v>
      </c>
      <c r="R537" s="12">
        <v>24</v>
      </c>
      <c r="S537" s="14">
        <f>Table32356789101112132343210111213610[[#This Row],[white]]/Table32356789101112132343210111213610[[#This Row],[total]]</f>
        <v>0.77419354838709675</v>
      </c>
      <c r="T537" s="12">
        <v>0</v>
      </c>
      <c r="U537" s="14">
        <f>Table32356789101112132343210111213610[[#This Row],[muti_racial]]/Table32356789101112132343210111213610[[#This Row],[total]]</f>
        <v>0</v>
      </c>
      <c r="V537" s="12">
        <v>0</v>
      </c>
      <c r="W537" s="14">
        <f>Table32356789101112132343210111213610[[#This Row],[international]]/Table32356789101112132343210111213610[[#This Row],[total]]</f>
        <v>0</v>
      </c>
      <c r="X5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0.22580645161290322</v>
      </c>
      <c r="Y5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0.16129032258064516</v>
      </c>
    </row>
    <row r="538" spans="1:25" ht="20" customHeight="1">
      <c r="A538" s="1">
        <v>240471</v>
      </c>
      <c r="B538" s="1" t="s">
        <v>1155</v>
      </c>
      <c r="C538" s="1">
        <v>31</v>
      </c>
      <c r="D538" s="1">
        <v>29</v>
      </c>
      <c r="E538" s="8">
        <f>Table32356789101112132343210111213610[[#This Row],[men]]/Table32356789101112132343210111213610[[#This Row],[total]]</f>
        <v>0.93548387096774188</v>
      </c>
      <c r="F538" s="1">
        <v>2</v>
      </c>
      <c r="G538" s="8">
        <f>Table32356789101112132343210111213610[[#This Row],[women]]/Table32356789101112132343210111213610[[#This Row],[total]]</f>
        <v>6.4516129032258063E-2</v>
      </c>
      <c r="H538" s="1">
        <v>0</v>
      </c>
      <c r="I538" s="8">
        <f>Table32356789101112132343210111213610[[#This Row],[alaskan_or_native]]/Table32356789101112132343210111213610[[#This Row],[total]]</f>
        <v>0</v>
      </c>
      <c r="J538" s="1">
        <v>2</v>
      </c>
      <c r="K538" s="8">
        <f>Table32356789101112132343210111213610[[#This Row],[asian_american]]/Table32356789101112132343210111213610[[#This Row],[total]]</f>
        <v>6.4516129032258063E-2</v>
      </c>
      <c r="L538" s="1">
        <v>1</v>
      </c>
      <c r="M538" s="8">
        <f>Table32356789101112132343210111213610[[#This Row],[african_amercian]]/Table32356789101112132343210111213610[[#This Row],[total]]</f>
        <v>3.2258064516129031E-2</v>
      </c>
      <c r="N538" s="1">
        <v>0</v>
      </c>
      <c r="O538" s="8">
        <f>Table32356789101112132343210111213610[[#This Row],[hispanic_american]]/Table32356789101112132343210111213610[[#This Row],[total]]</f>
        <v>0</v>
      </c>
      <c r="P538" s="1">
        <v>0</v>
      </c>
      <c r="Q538" s="8">
        <f>Table32356789101112132343210111213610[[#This Row],[hawaiian_or_islander]]/Table32356789101112132343210111213610[[#This Row],[total]]</f>
        <v>0</v>
      </c>
      <c r="R538" s="1">
        <v>26</v>
      </c>
      <c r="S538" s="8">
        <f>Table32356789101112132343210111213610[[#This Row],[white]]/Table32356789101112132343210111213610[[#This Row],[total]]</f>
        <v>0.83870967741935487</v>
      </c>
      <c r="T538" s="1">
        <v>1</v>
      </c>
      <c r="U538" s="8">
        <f>Table32356789101112132343210111213610[[#This Row],[muti_racial]]/Table32356789101112132343210111213610[[#This Row],[total]]</f>
        <v>3.2258064516129031E-2</v>
      </c>
      <c r="V538" s="1">
        <v>1</v>
      </c>
      <c r="W538" s="8">
        <f>Table32356789101112132343210111213610[[#This Row],[international]]/Table32356789101112132343210111213610[[#This Row],[total]]</f>
        <v>3.2258064516129031E-2</v>
      </c>
      <c r="X5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0.12903225806451613</v>
      </c>
      <c r="Y5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6.4516129032258063E-2</v>
      </c>
    </row>
    <row r="539" spans="1:25" ht="20" customHeight="1">
      <c r="A539" s="12">
        <v>488846</v>
      </c>
      <c r="B539" s="12" t="s">
        <v>1222</v>
      </c>
      <c r="C539" s="12">
        <v>31</v>
      </c>
      <c r="D539" s="12">
        <v>26</v>
      </c>
      <c r="E539" s="14">
        <f>Table32356789101112132343210111213610[[#This Row],[men]]/Table32356789101112132343210111213610[[#This Row],[total]]</f>
        <v>0.83870967741935487</v>
      </c>
      <c r="F539" s="12">
        <v>5</v>
      </c>
      <c r="G539" s="14">
        <f>Table32356789101112132343210111213610[[#This Row],[women]]/Table32356789101112132343210111213610[[#This Row],[total]]</f>
        <v>0.16129032258064516</v>
      </c>
      <c r="H539" s="12">
        <v>0</v>
      </c>
      <c r="I539" s="14">
        <f>Table32356789101112132343210111213610[[#This Row],[alaskan_or_native]]/Table32356789101112132343210111213610[[#This Row],[total]]</f>
        <v>0</v>
      </c>
      <c r="J539" s="12">
        <v>1</v>
      </c>
      <c r="K539" s="14">
        <f>Table32356789101112132343210111213610[[#This Row],[asian_american]]/Table32356789101112132343210111213610[[#This Row],[total]]</f>
        <v>3.2258064516129031E-2</v>
      </c>
      <c r="L539" s="12">
        <v>0</v>
      </c>
      <c r="M539" s="14">
        <f>Table32356789101112132343210111213610[[#This Row],[african_amercian]]/Table32356789101112132343210111213610[[#This Row],[total]]</f>
        <v>0</v>
      </c>
      <c r="N539" s="12">
        <v>0</v>
      </c>
      <c r="O539" s="14">
        <f>Table32356789101112132343210111213610[[#This Row],[hispanic_american]]/Table32356789101112132343210111213610[[#This Row],[total]]</f>
        <v>0</v>
      </c>
      <c r="P539" s="12">
        <v>0</v>
      </c>
      <c r="Q539" s="14">
        <f>Table32356789101112132343210111213610[[#This Row],[hawaiian_or_islander]]/Table32356789101112132343210111213610[[#This Row],[total]]</f>
        <v>0</v>
      </c>
      <c r="R539" s="12">
        <v>1</v>
      </c>
      <c r="S539" s="14">
        <f>Table32356789101112132343210111213610[[#This Row],[white]]/Table32356789101112132343210111213610[[#This Row],[total]]</f>
        <v>3.2258064516129031E-2</v>
      </c>
      <c r="T539" s="12">
        <v>0</v>
      </c>
      <c r="U539" s="14">
        <f>Table32356789101112132343210111213610[[#This Row],[muti_racial]]/Table32356789101112132343210111213610[[#This Row],[total]]</f>
        <v>0</v>
      </c>
      <c r="V539" s="12">
        <v>0</v>
      </c>
      <c r="W539" s="14">
        <f>Table32356789101112132343210111213610[[#This Row],[international]]/Table32356789101112132343210111213610[[#This Row],[total]]</f>
        <v>0</v>
      </c>
      <c r="X5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3.2258064516129031E-2</v>
      </c>
      <c r="Y5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540" spans="1:25" ht="20" customHeight="1">
      <c r="A540" s="1">
        <v>100654</v>
      </c>
      <c r="B540" s="1" t="s">
        <v>75</v>
      </c>
      <c r="C540" s="1">
        <v>30</v>
      </c>
      <c r="D540" s="1">
        <v>12</v>
      </c>
      <c r="E540" s="8">
        <f>Table32356789101112132343210111213610[[#This Row],[men]]/Table32356789101112132343210111213610[[#This Row],[total]]</f>
        <v>0.4</v>
      </c>
      <c r="F540" s="1">
        <v>18</v>
      </c>
      <c r="G540" s="8">
        <f>Table32356789101112132343210111213610[[#This Row],[women]]/Table32356789101112132343210111213610[[#This Row],[total]]</f>
        <v>0.6</v>
      </c>
      <c r="H540" s="1">
        <v>0</v>
      </c>
      <c r="I540" s="8">
        <f>Table32356789101112132343210111213610[[#This Row],[alaskan_or_native]]/Table32356789101112132343210111213610[[#This Row],[total]]</f>
        <v>0</v>
      </c>
      <c r="J540" s="1">
        <v>0</v>
      </c>
      <c r="K540" s="8">
        <f>Table32356789101112132343210111213610[[#This Row],[asian_american]]/Table32356789101112132343210111213610[[#This Row],[total]]</f>
        <v>0</v>
      </c>
      <c r="L540" s="1">
        <v>29</v>
      </c>
      <c r="M540" s="8">
        <f>Table32356789101112132343210111213610[[#This Row],[african_amercian]]/Table32356789101112132343210111213610[[#This Row],[total]]</f>
        <v>0.96666666666666667</v>
      </c>
      <c r="N540" s="1">
        <v>0</v>
      </c>
      <c r="O540" s="8">
        <f>Table32356789101112132343210111213610[[#This Row],[hispanic_american]]/Table32356789101112132343210111213610[[#This Row],[total]]</f>
        <v>0</v>
      </c>
      <c r="P540" s="1">
        <v>0</v>
      </c>
      <c r="Q540" s="8">
        <f>Table32356789101112132343210111213610[[#This Row],[hawaiian_or_islander]]/Table32356789101112132343210111213610[[#This Row],[total]]</f>
        <v>0</v>
      </c>
      <c r="R540" s="1">
        <v>0</v>
      </c>
      <c r="S540" s="8">
        <f>Table32356789101112132343210111213610[[#This Row],[white]]/Table32356789101112132343210111213610[[#This Row],[total]]</f>
        <v>0</v>
      </c>
      <c r="T540" s="1">
        <v>0</v>
      </c>
      <c r="U540" s="8">
        <f>Table32356789101112132343210111213610[[#This Row],[muti_racial]]/Table32356789101112132343210111213610[[#This Row],[total]]</f>
        <v>0</v>
      </c>
      <c r="V540" s="1">
        <v>1</v>
      </c>
      <c r="W540" s="8">
        <f>Table32356789101112132343210111213610[[#This Row],[international]]/Table32356789101112132343210111213610[[#This Row],[total]]</f>
        <v>3.3333333333333333E-2</v>
      </c>
      <c r="X5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0.96666666666666667</v>
      </c>
      <c r="Y5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0.96666666666666667</v>
      </c>
    </row>
    <row r="541" spans="1:25" ht="20" customHeight="1">
      <c r="A541" s="12">
        <v>106467</v>
      </c>
      <c r="B541" s="12" t="s">
        <v>450</v>
      </c>
      <c r="C541" s="12">
        <v>30</v>
      </c>
      <c r="D541" s="12">
        <v>27</v>
      </c>
      <c r="E541" s="14">
        <f>Table32356789101112132343210111213610[[#This Row],[men]]/Table32356789101112132343210111213610[[#This Row],[total]]</f>
        <v>0.9</v>
      </c>
      <c r="F541" s="12">
        <v>3</v>
      </c>
      <c r="G541" s="14">
        <f>Table32356789101112132343210111213610[[#This Row],[women]]/Table32356789101112132343210111213610[[#This Row],[total]]</f>
        <v>0.1</v>
      </c>
      <c r="H541" s="12">
        <v>0</v>
      </c>
      <c r="I541" s="14">
        <f>Table32356789101112132343210111213610[[#This Row],[alaskan_or_native]]/Table32356789101112132343210111213610[[#This Row],[total]]</f>
        <v>0</v>
      </c>
      <c r="J541" s="12">
        <v>2</v>
      </c>
      <c r="K541" s="14">
        <f>Table32356789101112132343210111213610[[#This Row],[asian_american]]/Table32356789101112132343210111213610[[#This Row],[total]]</f>
        <v>6.6666666666666666E-2</v>
      </c>
      <c r="L541" s="12">
        <v>1</v>
      </c>
      <c r="M541" s="14">
        <f>Table32356789101112132343210111213610[[#This Row],[african_amercian]]/Table32356789101112132343210111213610[[#This Row],[total]]</f>
        <v>3.3333333333333333E-2</v>
      </c>
      <c r="N541" s="12">
        <v>3</v>
      </c>
      <c r="O541" s="14">
        <f>Table32356789101112132343210111213610[[#This Row],[hispanic_american]]/Table32356789101112132343210111213610[[#This Row],[total]]</f>
        <v>0.1</v>
      </c>
      <c r="P541" s="12">
        <v>0</v>
      </c>
      <c r="Q541" s="14">
        <f>Table32356789101112132343210111213610[[#This Row],[hawaiian_or_islander]]/Table32356789101112132343210111213610[[#This Row],[total]]</f>
        <v>0</v>
      </c>
      <c r="R541" s="12">
        <v>24</v>
      </c>
      <c r="S541" s="14">
        <f>Table32356789101112132343210111213610[[#This Row],[white]]/Table32356789101112132343210111213610[[#This Row],[total]]</f>
        <v>0.8</v>
      </c>
      <c r="T541" s="12">
        <v>0</v>
      </c>
      <c r="U541" s="14">
        <f>Table32356789101112132343210111213610[[#This Row],[muti_racial]]/Table32356789101112132343210111213610[[#This Row],[total]]</f>
        <v>0</v>
      </c>
      <c r="V541" s="12">
        <v>0</v>
      </c>
      <c r="W541" s="14">
        <f>Table32356789101112132343210111213610[[#This Row],[international]]/Table32356789101112132343210111213610[[#This Row],[total]]</f>
        <v>0</v>
      </c>
      <c r="X5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5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</row>
    <row r="542" spans="1:25" ht="20" customHeight="1">
      <c r="A542" s="1">
        <v>132693</v>
      </c>
      <c r="B542" s="1" t="s">
        <v>1313</v>
      </c>
      <c r="C542" s="1">
        <v>30</v>
      </c>
      <c r="D542" s="1">
        <v>27</v>
      </c>
      <c r="E542" s="8">
        <f>Table32356789101112132343210111213610[[#This Row],[men]]/Table32356789101112132343210111213610[[#This Row],[total]]</f>
        <v>0.9</v>
      </c>
      <c r="F542" s="1">
        <v>3</v>
      </c>
      <c r="G542" s="8">
        <f>Table32356789101112132343210111213610[[#This Row],[women]]/Table32356789101112132343210111213610[[#This Row],[total]]</f>
        <v>0.1</v>
      </c>
      <c r="H542" s="1">
        <v>0</v>
      </c>
      <c r="I542" s="8">
        <f>Table32356789101112132343210111213610[[#This Row],[alaskan_or_native]]/Table32356789101112132343210111213610[[#This Row],[total]]</f>
        <v>0</v>
      </c>
      <c r="J542" s="1">
        <v>2</v>
      </c>
      <c r="K542" s="8">
        <f>Table32356789101112132343210111213610[[#This Row],[asian_american]]/Table32356789101112132343210111213610[[#This Row],[total]]</f>
        <v>6.6666666666666666E-2</v>
      </c>
      <c r="L542" s="1">
        <v>2</v>
      </c>
      <c r="M542" s="8">
        <f>Table32356789101112132343210111213610[[#This Row],[african_amercian]]/Table32356789101112132343210111213610[[#This Row],[total]]</f>
        <v>6.6666666666666666E-2</v>
      </c>
      <c r="N542" s="1">
        <v>3</v>
      </c>
      <c r="O542" s="8">
        <f>Table32356789101112132343210111213610[[#This Row],[hispanic_american]]/Table32356789101112132343210111213610[[#This Row],[total]]</f>
        <v>0.1</v>
      </c>
      <c r="P542" s="1">
        <v>0</v>
      </c>
      <c r="Q542" s="8">
        <f>Table32356789101112132343210111213610[[#This Row],[hawaiian_or_islander]]/Table32356789101112132343210111213610[[#This Row],[total]]</f>
        <v>0</v>
      </c>
      <c r="R542" s="1">
        <v>19</v>
      </c>
      <c r="S542" s="8">
        <f>Table32356789101112132343210111213610[[#This Row],[white]]/Table32356789101112132343210111213610[[#This Row],[total]]</f>
        <v>0.6333333333333333</v>
      </c>
      <c r="T542" s="1">
        <v>4</v>
      </c>
      <c r="U542" s="8">
        <f>Table32356789101112132343210111213610[[#This Row],[muti_racial]]/Table32356789101112132343210111213610[[#This Row],[total]]</f>
        <v>0.13333333333333333</v>
      </c>
      <c r="V542" s="1">
        <v>0</v>
      </c>
      <c r="W542" s="8">
        <f>Table32356789101112132343210111213610[[#This Row],[international]]/Table32356789101112132343210111213610[[#This Row],[total]]</f>
        <v>0</v>
      </c>
      <c r="X5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0.36666666666666664</v>
      </c>
      <c r="Y5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543" spans="1:25" ht="20" customHeight="1">
      <c r="A543" s="12">
        <v>144962</v>
      </c>
      <c r="B543" s="12" t="s">
        <v>609</v>
      </c>
      <c r="C543" s="12">
        <v>30</v>
      </c>
      <c r="D543" s="12">
        <v>21</v>
      </c>
      <c r="E543" s="14">
        <f>Table32356789101112132343210111213610[[#This Row],[men]]/Table32356789101112132343210111213610[[#This Row],[total]]</f>
        <v>0.7</v>
      </c>
      <c r="F543" s="12">
        <v>9</v>
      </c>
      <c r="G543" s="14">
        <f>Table32356789101112132343210111213610[[#This Row],[women]]/Table32356789101112132343210111213610[[#This Row],[total]]</f>
        <v>0.3</v>
      </c>
      <c r="H543" s="12">
        <v>0</v>
      </c>
      <c r="I543" s="14">
        <f>Table32356789101112132343210111213610[[#This Row],[alaskan_or_native]]/Table32356789101112132343210111213610[[#This Row],[total]]</f>
        <v>0</v>
      </c>
      <c r="J543" s="12">
        <v>3</v>
      </c>
      <c r="K543" s="14">
        <f>Table32356789101112132343210111213610[[#This Row],[asian_american]]/Table32356789101112132343210111213610[[#This Row],[total]]</f>
        <v>0.1</v>
      </c>
      <c r="L543" s="12">
        <v>1</v>
      </c>
      <c r="M543" s="14">
        <f>Table32356789101112132343210111213610[[#This Row],[african_amercian]]/Table32356789101112132343210111213610[[#This Row],[total]]</f>
        <v>3.3333333333333333E-2</v>
      </c>
      <c r="N543" s="12">
        <v>2</v>
      </c>
      <c r="O543" s="14">
        <f>Table32356789101112132343210111213610[[#This Row],[hispanic_american]]/Table32356789101112132343210111213610[[#This Row],[total]]</f>
        <v>6.6666666666666666E-2</v>
      </c>
      <c r="P543" s="12">
        <v>0</v>
      </c>
      <c r="Q543" s="14">
        <f>Table32356789101112132343210111213610[[#This Row],[hawaiian_or_islander]]/Table32356789101112132343210111213610[[#This Row],[total]]</f>
        <v>0</v>
      </c>
      <c r="R543" s="12">
        <v>22</v>
      </c>
      <c r="S543" s="14">
        <f>Table32356789101112132343210111213610[[#This Row],[white]]/Table32356789101112132343210111213610[[#This Row],[total]]</f>
        <v>0.73333333333333328</v>
      </c>
      <c r="T543" s="12">
        <v>0</v>
      </c>
      <c r="U543" s="14">
        <f>Table32356789101112132343210111213610[[#This Row],[muti_racial]]/Table32356789101112132343210111213610[[#This Row],[total]]</f>
        <v>0</v>
      </c>
      <c r="V543" s="12">
        <v>0</v>
      </c>
      <c r="W543" s="14">
        <f>Table32356789101112132343210111213610[[#This Row],[international]]/Table32356789101112132343210111213610[[#This Row],[total]]</f>
        <v>0</v>
      </c>
      <c r="X5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5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544" spans="1:25" ht="20" customHeight="1">
      <c r="A544" s="1">
        <v>148487</v>
      </c>
      <c r="B544" s="1" t="s">
        <v>540</v>
      </c>
      <c r="C544" s="1">
        <v>30</v>
      </c>
      <c r="D544" s="1">
        <v>26</v>
      </c>
      <c r="E544" s="8">
        <f>Table32356789101112132343210111213610[[#This Row],[men]]/Table32356789101112132343210111213610[[#This Row],[total]]</f>
        <v>0.8666666666666667</v>
      </c>
      <c r="F544" s="1">
        <v>4</v>
      </c>
      <c r="G544" s="8">
        <f>Table32356789101112132343210111213610[[#This Row],[women]]/Table32356789101112132343210111213610[[#This Row],[total]]</f>
        <v>0.13333333333333333</v>
      </c>
      <c r="H544" s="1">
        <v>0</v>
      </c>
      <c r="I544" s="8">
        <f>Table32356789101112132343210111213610[[#This Row],[alaskan_or_native]]/Table32356789101112132343210111213610[[#This Row],[total]]</f>
        <v>0</v>
      </c>
      <c r="J544" s="1">
        <v>9</v>
      </c>
      <c r="K544" s="8">
        <f>Table32356789101112132343210111213610[[#This Row],[asian_american]]/Table32356789101112132343210111213610[[#This Row],[total]]</f>
        <v>0.3</v>
      </c>
      <c r="L544" s="1">
        <v>6</v>
      </c>
      <c r="M544" s="8">
        <f>Table32356789101112132343210111213610[[#This Row],[african_amercian]]/Table32356789101112132343210111213610[[#This Row],[total]]</f>
        <v>0.2</v>
      </c>
      <c r="N544" s="1">
        <v>4</v>
      </c>
      <c r="O544" s="8">
        <f>Table32356789101112132343210111213610[[#This Row],[hispanic_american]]/Table32356789101112132343210111213610[[#This Row],[total]]</f>
        <v>0.13333333333333333</v>
      </c>
      <c r="P544" s="1">
        <v>0</v>
      </c>
      <c r="Q544" s="8">
        <f>Table32356789101112132343210111213610[[#This Row],[hawaiian_or_islander]]/Table32356789101112132343210111213610[[#This Row],[total]]</f>
        <v>0</v>
      </c>
      <c r="R544" s="1">
        <v>8</v>
      </c>
      <c r="S544" s="8">
        <f>Table32356789101112132343210111213610[[#This Row],[white]]/Table32356789101112132343210111213610[[#This Row],[total]]</f>
        <v>0.26666666666666666</v>
      </c>
      <c r="T544" s="1">
        <v>1</v>
      </c>
      <c r="U544" s="8">
        <f>Table32356789101112132343210111213610[[#This Row],[muti_racial]]/Table32356789101112132343210111213610[[#This Row],[total]]</f>
        <v>3.3333333333333333E-2</v>
      </c>
      <c r="V544" s="1">
        <v>2</v>
      </c>
      <c r="W544" s="8">
        <f>Table32356789101112132343210111213610[[#This Row],[international]]/Table32356789101112132343210111213610[[#This Row],[total]]</f>
        <v>6.6666666666666666E-2</v>
      </c>
      <c r="X5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5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0.36666666666666664</v>
      </c>
    </row>
    <row r="545" spans="1:25" ht="20" customHeight="1">
      <c r="A545" s="12">
        <v>148627</v>
      </c>
      <c r="B545" s="12" t="s">
        <v>873</v>
      </c>
      <c r="C545" s="12">
        <v>30</v>
      </c>
      <c r="D545" s="12">
        <v>29</v>
      </c>
      <c r="E545" s="14">
        <f>Table32356789101112132343210111213610[[#This Row],[men]]/Table32356789101112132343210111213610[[#This Row],[total]]</f>
        <v>0.96666666666666667</v>
      </c>
      <c r="F545" s="12">
        <v>1</v>
      </c>
      <c r="G545" s="14">
        <f>Table32356789101112132343210111213610[[#This Row],[women]]/Table32356789101112132343210111213610[[#This Row],[total]]</f>
        <v>3.3333333333333333E-2</v>
      </c>
      <c r="H545" s="12">
        <v>0</v>
      </c>
      <c r="I545" s="14">
        <f>Table32356789101112132343210111213610[[#This Row],[alaskan_or_native]]/Table32356789101112132343210111213610[[#This Row],[total]]</f>
        <v>0</v>
      </c>
      <c r="J545" s="12">
        <v>0</v>
      </c>
      <c r="K545" s="14">
        <f>Table32356789101112132343210111213610[[#This Row],[asian_american]]/Table32356789101112132343210111213610[[#This Row],[total]]</f>
        <v>0</v>
      </c>
      <c r="L545" s="12">
        <v>4</v>
      </c>
      <c r="M545" s="14">
        <f>Table32356789101112132343210111213610[[#This Row],[african_amercian]]/Table32356789101112132343210111213610[[#This Row],[total]]</f>
        <v>0.13333333333333333</v>
      </c>
      <c r="N545" s="12">
        <v>12</v>
      </c>
      <c r="O545" s="14">
        <f>Table32356789101112132343210111213610[[#This Row],[hispanic_american]]/Table32356789101112132343210111213610[[#This Row],[total]]</f>
        <v>0.4</v>
      </c>
      <c r="P545" s="12">
        <v>1</v>
      </c>
      <c r="Q545" s="14">
        <f>Table32356789101112132343210111213610[[#This Row],[hawaiian_or_islander]]/Table32356789101112132343210111213610[[#This Row],[total]]</f>
        <v>3.3333333333333333E-2</v>
      </c>
      <c r="R545" s="12">
        <v>9</v>
      </c>
      <c r="S545" s="14">
        <f>Table32356789101112132343210111213610[[#This Row],[white]]/Table32356789101112132343210111213610[[#This Row],[total]]</f>
        <v>0.3</v>
      </c>
      <c r="T545" s="12">
        <v>3</v>
      </c>
      <c r="U545" s="14">
        <f>Table32356789101112132343210111213610[[#This Row],[muti_racial]]/Table32356789101112132343210111213610[[#This Row],[total]]</f>
        <v>0.1</v>
      </c>
      <c r="V545" s="12">
        <v>0</v>
      </c>
      <c r="W545" s="14">
        <f>Table32356789101112132343210111213610[[#This Row],[international]]/Table32356789101112132343210111213610[[#This Row],[total]]</f>
        <v>0</v>
      </c>
      <c r="X5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5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546" spans="1:25" ht="20" customHeight="1">
      <c r="A546" s="1">
        <v>151342</v>
      </c>
      <c r="B546" s="1" t="s">
        <v>556</v>
      </c>
      <c r="C546" s="1">
        <v>30</v>
      </c>
      <c r="D546" s="1">
        <v>27</v>
      </c>
      <c r="E546" s="8">
        <f>Table32356789101112132343210111213610[[#This Row],[men]]/Table32356789101112132343210111213610[[#This Row],[total]]</f>
        <v>0.9</v>
      </c>
      <c r="F546" s="1">
        <v>3</v>
      </c>
      <c r="G546" s="8">
        <f>Table32356789101112132343210111213610[[#This Row],[women]]/Table32356789101112132343210111213610[[#This Row],[total]]</f>
        <v>0.1</v>
      </c>
      <c r="H546" s="1">
        <v>0</v>
      </c>
      <c r="I546" s="8">
        <f>Table32356789101112132343210111213610[[#This Row],[alaskan_or_native]]/Table32356789101112132343210111213610[[#This Row],[total]]</f>
        <v>0</v>
      </c>
      <c r="J546" s="1">
        <v>0</v>
      </c>
      <c r="K546" s="8">
        <f>Table32356789101112132343210111213610[[#This Row],[asian_american]]/Table32356789101112132343210111213610[[#This Row],[total]]</f>
        <v>0</v>
      </c>
      <c r="L546" s="1">
        <v>1</v>
      </c>
      <c r="M546" s="8">
        <f>Table32356789101112132343210111213610[[#This Row],[african_amercian]]/Table32356789101112132343210111213610[[#This Row],[total]]</f>
        <v>3.3333333333333333E-2</v>
      </c>
      <c r="N546" s="1">
        <v>1</v>
      </c>
      <c r="O546" s="8">
        <f>Table32356789101112132343210111213610[[#This Row],[hispanic_american]]/Table32356789101112132343210111213610[[#This Row],[total]]</f>
        <v>3.3333333333333333E-2</v>
      </c>
      <c r="P546" s="1">
        <v>0</v>
      </c>
      <c r="Q546" s="8">
        <f>Table32356789101112132343210111213610[[#This Row],[hawaiian_or_islander]]/Table32356789101112132343210111213610[[#This Row],[total]]</f>
        <v>0</v>
      </c>
      <c r="R546" s="1">
        <v>24</v>
      </c>
      <c r="S546" s="8">
        <f>Table32356789101112132343210111213610[[#This Row],[white]]/Table32356789101112132343210111213610[[#This Row],[total]]</f>
        <v>0.8</v>
      </c>
      <c r="T546" s="1">
        <v>1</v>
      </c>
      <c r="U546" s="8">
        <f>Table32356789101112132343210111213610[[#This Row],[muti_racial]]/Table32356789101112132343210111213610[[#This Row],[total]]</f>
        <v>3.3333333333333333E-2</v>
      </c>
      <c r="V546" s="1">
        <v>3</v>
      </c>
      <c r="W546" s="8">
        <f>Table32356789101112132343210111213610[[#This Row],[international]]/Table32356789101112132343210111213610[[#This Row],[total]]</f>
        <v>0.1</v>
      </c>
      <c r="X5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5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547" spans="1:25" ht="20" customHeight="1">
      <c r="A547" s="12">
        <v>159416</v>
      </c>
      <c r="B547" s="12" t="s">
        <v>541</v>
      </c>
      <c r="C547" s="12">
        <v>30</v>
      </c>
      <c r="D547" s="12">
        <v>28</v>
      </c>
      <c r="E547" s="14">
        <f>Table32356789101112132343210111213610[[#This Row],[men]]/Table32356789101112132343210111213610[[#This Row],[total]]</f>
        <v>0.93333333333333335</v>
      </c>
      <c r="F547" s="12">
        <v>2</v>
      </c>
      <c r="G547" s="14">
        <f>Table32356789101112132343210111213610[[#This Row],[women]]/Table32356789101112132343210111213610[[#This Row],[total]]</f>
        <v>6.6666666666666666E-2</v>
      </c>
      <c r="H547" s="12">
        <v>1</v>
      </c>
      <c r="I547" s="14">
        <f>Table32356789101112132343210111213610[[#This Row],[alaskan_or_native]]/Table32356789101112132343210111213610[[#This Row],[total]]</f>
        <v>3.3333333333333333E-2</v>
      </c>
      <c r="J547" s="12">
        <v>2</v>
      </c>
      <c r="K547" s="14">
        <f>Table32356789101112132343210111213610[[#This Row],[asian_american]]/Table32356789101112132343210111213610[[#This Row],[total]]</f>
        <v>6.6666666666666666E-2</v>
      </c>
      <c r="L547" s="12">
        <v>3</v>
      </c>
      <c r="M547" s="14">
        <f>Table32356789101112132343210111213610[[#This Row],[african_amercian]]/Table32356789101112132343210111213610[[#This Row],[total]]</f>
        <v>0.1</v>
      </c>
      <c r="N547" s="12">
        <v>1</v>
      </c>
      <c r="O547" s="14">
        <f>Table32356789101112132343210111213610[[#This Row],[hispanic_american]]/Table32356789101112132343210111213610[[#This Row],[total]]</f>
        <v>3.3333333333333333E-2</v>
      </c>
      <c r="P547" s="12">
        <v>0</v>
      </c>
      <c r="Q547" s="14">
        <f>Table32356789101112132343210111213610[[#This Row],[hawaiian_or_islander]]/Table32356789101112132343210111213610[[#This Row],[total]]</f>
        <v>0</v>
      </c>
      <c r="R547" s="12">
        <v>19</v>
      </c>
      <c r="S547" s="14">
        <f>Table32356789101112132343210111213610[[#This Row],[white]]/Table32356789101112132343210111213610[[#This Row],[total]]</f>
        <v>0.6333333333333333</v>
      </c>
      <c r="T547" s="12">
        <v>1</v>
      </c>
      <c r="U547" s="14">
        <f>Table32356789101112132343210111213610[[#This Row],[muti_racial]]/Table32356789101112132343210111213610[[#This Row],[total]]</f>
        <v>3.3333333333333333E-2</v>
      </c>
      <c r="V547" s="12">
        <v>1</v>
      </c>
      <c r="W547" s="14">
        <f>Table32356789101112132343210111213610[[#This Row],[international]]/Table32356789101112132343210111213610[[#This Row],[total]]</f>
        <v>3.3333333333333333E-2</v>
      </c>
      <c r="X5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  <c r="Y5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548" spans="1:25" ht="20" customHeight="1">
      <c r="A548" s="1">
        <v>161253</v>
      </c>
      <c r="B548" s="1" t="s">
        <v>163</v>
      </c>
      <c r="C548" s="1">
        <v>30</v>
      </c>
      <c r="D548" s="1">
        <v>28</v>
      </c>
      <c r="E548" s="8">
        <f>Table32356789101112132343210111213610[[#This Row],[men]]/Table32356789101112132343210111213610[[#This Row],[total]]</f>
        <v>0.93333333333333335</v>
      </c>
      <c r="F548" s="1">
        <v>2</v>
      </c>
      <c r="G548" s="8">
        <f>Table32356789101112132343210111213610[[#This Row],[women]]/Table32356789101112132343210111213610[[#This Row],[total]]</f>
        <v>6.6666666666666666E-2</v>
      </c>
      <c r="H548" s="1">
        <v>0</v>
      </c>
      <c r="I548" s="8">
        <f>Table32356789101112132343210111213610[[#This Row],[alaskan_or_native]]/Table32356789101112132343210111213610[[#This Row],[total]]</f>
        <v>0</v>
      </c>
      <c r="J548" s="1">
        <v>3</v>
      </c>
      <c r="K548" s="8">
        <f>Table32356789101112132343210111213610[[#This Row],[asian_american]]/Table32356789101112132343210111213610[[#This Row],[total]]</f>
        <v>0.1</v>
      </c>
      <c r="L548" s="1">
        <v>0</v>
      </c>
      <c r="M548" s="8">
        <f>Table32356789101112132343210111213610[[#This Row],[african_amercian]]/Table32356789101112132343210111213610[[#This Row],[total]]</f>
        <v>0</v>
      </c>
      <c r="N548" s="1">
        <v>0</v>
      </c>
      <c r="O548" s="8">
        <f>Table32356789101112132343210111213610[[#This Row],[hispanic_american]]/Table32356789101112132343210111213610[[#This Row],[total]]</f>
        <v>0</v>
      </c>
      <c r="P548" s="1">
        <v>0</v>
      </c>
      <c r="Q548" s="8">
        <f>Table32356789101112132343210111213610[[#This Row],[hawaiian_or_islander]]/Table32356789101112132343210111213610[[#This Row],[total]]</f>
        <v>0</v>
      </c>
      <c r="R548" s="1">
        <v>24</v>
      </c>
      <c r="S548" s="8">
        <f>Table32356789101112132343210111213610[[#This Row],[white]]/Table32356789101112132343210111213610[[#This Row],[total]]</f>
        <v>0.8</v>
      </c>
      <c r="T548" s="1">
        <v>2</v>
      </c>
      <c r="U548" s="8">
        <f>Table32356789101112132343210111213610[[#This Row],[muti_racial]]/Table32356789101112132343210111213610[[#This Row],[total]]</f>
        <v>6.6666666666666666E-2</v>
      </c>
      <c r="V548" s="1">
        <v>1</v>
      </c>
      <c r="W548" s="8">
        <f>Table32356789101112132343210111213610[[#This Row],[international]]/Table32356789101112132343210111213610[[#This Row],[total]]</f>
        <v>3.3333333333333333E-2</v>
      </c>
      <c r="X5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5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</row>
    <row r="549" spans="1:25" ht="20" customHeight="1">
      <c r="A549" s="12">
        <v>165024</v>
      </c>
      <c r="B549" s="12" t="s">
        <v>542</v>
      </c>
      <c r="C549" s="12">
        <v>30</v>
      </c>
      <c r="D549" s="12">
        <v>25</v>
      </c>
      <c r="E549" s="14">
        <f>Table32356789101112132343210111213610[[#This Row],[men]]/Table32356789101112132343210111213610[[#This Row],[total]]</f>
        <v>0.83333333333333337</v>
      </c>
      <c r="F549" s="12">
        <v>5</v>
      </c>
      <c r="G549" s="14">
        <f>Table32356789101112132343210111213610[[#This Row],[women]]/Table32356789101112132343210111213610[[#This Row],[total]]</f>
        <v>0.16666666666666666</v>
      </c>
      <c r="H549" s="12">
        <v>0</v>
      </c>
      <c r="I549" s="14">
        <f>Table32356789101112132343210111213610[[#This Row],[alaskan_or_native]]/Table32356789101112132343210111213610[[#This Row],[total]]</f>
        <v>0</v>
      </c>
      <c r="J549" s="12">
        <v>2</v>
      </c>
      <c r="K549" s="14">
        <f>Table32356789101112132343210111213610[[#This Row],[asian_american]]/Table32356789101112132343210111213610[[#This Row],[total]]</f>
        <v>6.6666666666666666E-2</v>
      </c>
      <c r="L549" s="12">
        <v>2</v>
      </c>
      <c r="M549" s="14">
        <f>Table32356789101112132343210111213610[[#This Row],[african_amercian]]/Table32356789101112132343210111213610[[#This Row],[total]]</f>
        <v>6.6666666666666666E-2</v>
      </c>
      <c r="N549" s="12">
        <v>4</v>
      </c>
      <c r="O549" s="14">
        <f>Table32356789101112132343210111213610[[#This Row],[hispanic_american]]/Table32356789101112132343210111213610[[#This Row],[total]]</f>
        <v>0.13333333333333333</v>
      </c>
      <c r="P549" s="12">
        <v>0</v>
      </c>
      <c r="Q549" s="14">
        <f>Table32356789101112132343210111213610[[#This Row],[hawaiian_or_islander]]/Table32356789101112132343210111213610[[#This Row],[total]]</f>
        <v>0</v>
      </c>
      <c r="R549" s="12">
        <v>21</v>
      </c>
      <c r="S549" s="14">
        <f>Table32356789101112132343210111213610[[#This Row],[white]]/Table32356789101112132343210111213610[[#This Row],[total]]</f>
        <v>0.7</v>
      </c>
      <c r="T549" s="12">
        <v>0</v>
      </c>
      <c r="U549" s="14">
        <f>Table32356789101112132343210111213610[[#This Row],[muti_racial]]/Table32356789101112132343210111213610[[#This Row],[total]]</f>
        <v>0</v>
      </c>
      <c r="V549" s="12">
        <v>1</v>
      </c>
      <c r="W549" s="14">
        <f>Table32356789101112132343210111213610[[#This Row],[international]]/Table32356789101112132343210111213610[[#This Row],[total]]</f>
        <v>3.3333333333333333E-2</v>
      </c>
      <c r="X5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  <c r="Y5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550" spans="1:25" ht="20" customHeight="1">
      <c r="A550" s="1">
        <v>171456</v>
      </c>
      <c r="B550" s="1" t="s">
        <v>939</v>
      </c>
      <c r="C550" s="1">
        <v>30</v>
      </c>
      <c r="D550" s="1">
        <v>27</v>
      </c>
      <c r="E550" s="8">
        <f>Table32356789101112132343210111213610[[#This Row],[men]]/Table32356789101112132343210111213610[[#This Row],[total]]</f>
        <v>0.9</v>
      </c>
      <c r="F550" s="1">
        <v>3</v>
      </c>
      <c r="G550" s="8">
        <f>Table32356789101112132343210111213610[[#This Row],[women]]/Table32356789101112132343210111213610[[#This Row],[total]]</f>
        <v>0.1</v>
      </c>
      <c r="H550" s="1">
        <v>0</v>
      </c>
      <c r="I550" s="8">
        <f>Table32356789101112132343210111213610[[#This Row],[alaskan_or_native]]/Table32356789101112132343210111213610[[#This Row],[total]]</f>
        <v>0</v>
      </c>
      <c r="J550" s="1">
        <v>0</v>
      </c>
      <c r="K550" s="8">
        <f>Table32356789101112132343210111213610[[#This Row],[asian_american]]/Table32356789101112132343210111213610[[#This Row],[total]]</f>
        <v>0</v>
      </c>
      <c r="L550" s="1">
        <v>1</v>
      </c>
      <c r="M550" s="8">
        <f>Table32356789101112132343210111213610[[#This Row],[african_amercian]]/Table32356789101112132343210111213610[[#This Row],[total]]</f>
        <v>3.3333333333333333E-2</v>
      </c>
      <c r="N550" s="1">
        <v>1</v>
      </c>
      <c r="O550" s="8">
        <f>Table32356789101112132343210111213610[[#This Row],[hispanic_american]]/Table32356789101112132343210111213610[[#This Row],[total]]</f>
        <v>3.3333333333333333E-2</v>
      </c>
      <c r="P550" s="1">
        <v>0</v>
      </c>
      <c r="Q550" s="8">
        <f>Table32356789101112132343210111213610[[#This Row],[hawaiian_or_islander]]/Table32356789101112132343210111213610[[#This Row],[total]]</f>
        <v>0</v>
      </c>
      <c r="R550" s="1">
        <v>25</v>
      </c>
      <c r="S550" s="8">
        <f>Table32356789101112132343210111213610[[#This Row],[white]]/Table32356789101112132343210111213610[[#This Row],[total]]</f>
        <v>0.83333333333333337</v>
      </c>
      <c r="T550" s="1">
        <v>0</v>
      </c>
      <c r="U550" s="8">
        <f>Table32356789101112132343210111213610[[#This Row],[muti_racial]]/Table32356789101112132343210111213610[[#This Row],[total]]</f>
        <v>0</v>
      </c>
      <c r="V550" s="1">
        <v>0</v>
      </c>
      <c r="W550" s="8">
        <f>Table32356789101112132343210111213610[[#This Row],[international]]/Table32356789101112132343210111213610[[#This Row],[total]]</f>
        <v>0</v>
      </c>
      <c r="X5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  <c r="Y5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</row>
    <row r="551" spans="1:25" ht="20" customHeight="1">
      <c r="A551" s="12">
        <v>219356</v>
      </c>
      <c r="B551" s="12" t="s">
        <v>249</v>
      </c>
      <c r="C551" s="12">
        <v>30</v>
      </c>
      <c r="D551" s="12">
        <v>27</v>
      </c>
      <c r="E551" s="14">
        <f>Table32356789101112132343210111213610[[#This Row],[men]]/Table32356789101112132343210111213610[[#This Row],[total]]</f>
        <v>0.9</v>
      </c>
      <c r="F551" s="12">
        <v>3</v>
      </c>
      <c r="G551" s="14">
        <f>Table32356789101112132343210111213610[[#This Row],[women]]/Table32356789101112132343210111213610[[#This Row],[total]]</f>
        <v>0.1</v>
      </c>
      <c r="H551" s="12">
        <v>0</v>
      </c>
      <c r="I551" s="14">
        <f>Table32356789101112132343210111213610[[#This Row],[alaskan_or_native]]/Table32356789101112132343210111213610[[#This Row],[total]]</f>
        <v>0</v>
      </c>
      <c r="J551" s="12">
        <v>2</v>
      </c>
      <c r="K551" s="14">
        <f>Table32356789101112132343210111213610[[#This Row],[asian_american]]/Table32356789101112132343210111213610[[#This Row],[total]]</f>
        <v>6.6666666666666666E-2</v>
      </c>
      <c r="L551" s="12">
        <v>0</v>
      </c>
      <c r="M551" s="14">
        <f>Table32356789101112132343210111213610[[#This Row],[african_amercian]]/Table32356789101112132343210111213610[[#This Row],[total]]</f>
        <v>0</v>
      </c>
      <c r="N551" s="12">
        <v>0</v>
      </c>
      <c r="O551" s="14">
        <f>Table32356789101112132343210111213610[[#This Row],[hispanic_american]]/Table32356789101112132343210111213610[[#This Row],[total]]</f>
        <v>0</v>
      </c>
      <c r="P551" s="12">
        <v>0</v>
      </c>
      <c r="Q551" s="14">
        <f>Table32356789101112132343210111213610[[#This Row],[hawaiian_or_islander]]/Table32356789101112132343210111213610[[#This Row],[total]]</f>
        <v>0</v>
      </c>
      <c r="R551" s="12">
        <v>22</v>
      </c>
      <c r="S551" s="14">
        <f>Table32356789101112132343210111213610[[#This Row],[white]]/Table32356789101112132343210111213610[[#This Row],[total]]</f>
        <v>0.73333333333333328</v>
      </c>
      <c r="T551" s="12">
        <v>1</v>
      </c>
      <c r="U551" s="14">
        <f>Table32356789101112132343210111213610[[#This Row],[muti_racial]]/Table32356789101112132343210111213610[[#This Row],[total]]</f>
        <v>3.3333333333333333E-2</v>
      </c>
      <c r="V551" s="12">
        <v>5</v>
      </c>
      <c r="W551" s="14">
        <f>Table32356789101112132343210111213610[[#This Row],[international]]/Table32356789101112132343210111213610[[#This Row],[total]]</f>
        <v>0.16666666666666666</v>
      </c>
      <c r="X5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5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3.3333333333333333E-2</v>
      </c>
    </row>
    <row r="552" spans="1:25" ht="20" customHeight="1">
      <c r="A552" s="1">
        <v>225201</v>
      </c>
      <c r="B552" s="1" t="s">
        <v>1252</v>
      </c>
      <c r="C552" s="1">
        <v>30</v>
      </c>
      <c r="D552" s="1">
        <v>25</v>
      </c>
      <c r="E552" s="8">
        <f>Table32356789101112132343210111213610[[#This Row],[men]]/Table32356789101112132343210111213610[[#This Row],[total]]</f>
        <v>0.83333333333333337</v>
      </c>
      <c r="F552" s="1">
        <v>5</v>
      </c>
      <c r="G552" s="8">
        <f>Table32356789101112132343210111213610[[#This Row],[women]]/Table32356789101112132343210111213610[[#This Row],[total]]</f>
        <v>0.16666666666666666</v>
      </c>
      <c r="H552" s="1">
        <v>1</v>
      </c>
      <c r="I552" s="8">
        <f>Table32356789101112132343210111213610[[#This Row],[alaskan_or_native]]/Table32356789101112132343210111213610[[#This Row],[total]]</f>
        <v>3.3333333333333333E-2</v>
      </c>
      <c r="J552" s="1">
        <v>0</v>
      </c>
      <c r="K552" s="8">
        <f>Table32356789101112132343210111213610[[#This Row],[asian_american]]/Table32356789101112132343210111213610[[#This Row],[total]]</f>
        <v>0</v>
      </c>
      <c r="L552" s="1">
        <v>5</v>
      </c>
      <c r="M552" s="8">
        <f>Table32356789101112132343210111213610[[#This Row],[african_amercian]]/Table32356789101112132343210111213610[[#This Row],[total]]</f>
        <v>0.16666666666666666</v>
      </c>
      <c r="N552" s="1">
        <v>7</v>
      </c>
      <c r="O552" s="8">
        <f>Table32356789101112132343210111213610[[#This Row],[hispanic_american]]/Table32356789101112132343210111213610[[#This Row],[total]]</f>
        <v>0.23333333333333334</v>
      </c>
      <c r="P552" s="1">
        <v>0</v>
      </c>
      <c r="Q552" s="8">
        <f>Table32356789101112132343210111213610[[#This Row],[hawaiian_or_islander]]/Table32356789101112132343210111213610[[#This Row],[total]]</f>
        <v>0</v>
      </c>
      <c r="R552" s="1">
        <v>12</v>
      </c>
      <c r="S552" s="8">
        <f>Table32356789101112132343210111213610[[#This Row],[white]]/Table32356789101112132343210111213610[[#This Row],[total]]</f>
        <v>0.4</v>
      </c>
      <c r="T552" s="1">
        <v>5</v>
      </c>
      <c r="U552" s="8">
        <f>Table32356789101112132343210111213610[[#This Row],[muti_racial]]/Table32356789101112132343210111213610[[#This Row],[total]]</f>
        <v>0.16666666666666666</v>
      </c>
      <c r="V552" s="1">
        <v>0</v>
      </c>
      <c r="W552" s="8">
        <f>Table32356789101112132343210111213610[[#This Row],[international]]/Table32356789101112132343210111213610[[#This Row],[total]]</f>
        <v>0</v>
      </c>
      <c r="X5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5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</row>
    <row r="553" spans="1:25" ht="20" customHeight="1">
      <c r="A553" s="12">
        <v>229018</v>
      </c>
      <c r="B553" s="12" t="s">
        <v>482</v>
      </c>
      <c r="C553" s="12">
        <v>30</v>
      </c>
      <c r="D553" s="12">
        <v>24</v>
      </c>
      <c r="E553" s="14">
        <f>Table32356789101112132343210111213610[[#This Row],[men]]/Table32356789101112132343210111213610[[#This Row],[total]]</f>
        <v>0.8</v>
      </c>
      <c r="F553" s="12">
        <v>6</v>
      </c>
      <c r="G553" s="14">
        <f>Table32356789101112132343210111213610[[#This Row],[women]]/Table32356789101112132343210111213610[[#This Row],[total]]</f>
        <v>0.2</v>
      </c>
      <c r="H553" s="12">
        <v>0</v>
      </c>
      <c r="I553" s="14">
        <f>Table32356789101112132343210111213610[[#This Row],[alaskan_or_native]]/Table32356789101112132343210111213610[[#This Row],[total]]</f>
        <v>0</v>
      </c>
      <c r="J553" s="12">
        <v>2</v>
      </c>
      <c r="K553" s="14">
        <f>Table32356789101112132343210111213610[[#This Row],[asian_american]]/Table32356789101112132343210111213610[[#This Row],[total]]</f>
        <v>6.6666666666666666E-2</v>
      </c>
      <c r="L553" s="12">
        <v>0</v>
      </c>
      <c r="M553" s="14">
        <f>Table32356789101112132343210111213610[[#This Row],[african_amercian]]/Table32356789101112132343210111213610[[#This Row],[total]]</f>
        <v>0</v>
      </c>
      <c r="N553" s="12">
        <v>14</v>
      </c>
      <c r="O553" s="14">
        <f>Table32356789101112132343210111213610[[#This Row],[hispanic_american]]/Table32356789101112132343210111213610[[#This Row],[total]]</f>
        <v>0.46666666666666667</v>
      </c>
      <c r="P553" s="12">
        <v>0</v>
      </c>
      <c r="Q553" s="14">
        <f>Table32356789101112132343210111213610[[#This Row],[hawaiian_or_islander]]/Table32356789101112132343210111213610[[#This Row],[total]]</f>
        <v>0</v>
      </c>
      <c r="R553" s="12">
        <v>14</v>
      </c>
      <c r="S553" s="14">
        <f>Table32356789101112132343210111213610[[#This Row],[white]]/Table32356789101112132343210111213610[[#This Row],[total]]</f>
        <v>0.46666666666666667</v>
      </c>
      <c r="T553" s="12">
        <v>0</v>
      </c>
      <c r="U553" s="14">
        <f>Table32356789101112132343210111213610[[#This Row],[muti_racial]]/Table32356789101112132343210111213610[[#This Row],[total]]</f>
        <v>0</v>
      </c>
      <c r="V553" s="12">
        <v>0</v>
      </c>
      <c r="W553" s="14">
        <f>Table32356789101112132343210111213610[[#This Row],[international]]/Table32356789101112132343210111213610[[#This Row],[total]]</f>
        <v>0</v>
      </c>
      <c r="X5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0.53333333333333333</v>
      </c>
      <c r="Y5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0.46666666666666667</v>
      </c>
    </row>
    <row r="554" spans="1:25" ht="20" customHeight="1">
      <c r="A554" s="1">
        <v>229267</v>
      </c>
      <c r="B554" s="1" t="s">
        <v>1123</v>
      </c>
      <c r="C554" s="1">
        <v>30</v>
      </c>
      <c r="D554" s="1">
        <v>25</v>
      </c>
      <c r="E554" s="8">
        <f>Table32356789101112132343210111213610[[#This Row],[men]]/Table32356789101112132343210111213610[[#This Row],[total]]</f>
        <v>0.83333333333333337</v>
      </c>
      <c r="F554" s="1">
        <v>5</v>
      </c>
      <c r="G554" s="8">
        <f>Table32356789101112132343210111213610[[#This Row],[women]]/Table32356789101112132343210111213610[[#This Row],[total]]</f>
        <v>0.16666666666666666</v>
      </c>
      <c r="H554" s="1">
        <v>0</v>
      </c>
      <c r="I554" s="8">
        <f>Table32356789101112132343210111213610[[#This Row],[alaskan_or_native]]/Table32356789101112132343210111213610[[#This Row],[total]]</f>
        <v>0</v>
      </c>
      <c r="J554" s="1">
        <v>2</v>
      </c>
      <c r="K554" s="8">
        <f>Table32356789101112132343210111213610[[#This Row],[asian_american]]/Table32356789101112132343210111213610[[#This Row],[total]]</f>
        <v>6.6666666666666666E-2</v>
      </c>
      <c r="L554" s="1">
        <v>0</v>
      </c>
      <c r="M554" s="8">
        <f>Table32356789101112132343210111213610[[#This Row],[african_amercian]]/Table32356789101112132343210111213610[[#This Row],[total]]</f>
        <v>0</v>
      </c>
      <c r="N554" s="1">
        <v>2</v>
      </c>
      <c r="O554" s="8">
        <f>Table32356789101112132343210111213610[[#This Row],[hispanic_american]]/Table32356789101112132343210111213610[[#This Row],[total]]</f>
        <v>6.6666666666666666E-2</v>
      </c>
      <c r="P554" s="1">
        <v>0</v>
      </c>
      <c r="Q554" s="8">
        <f>Table32356789101112132343210111213610[[#This Row],[hawaiian_or_islander]]/Table32356789101112132343210111213610[[#This Row],[total]]</f>
        <v>0</v>
      </c>
      <c r="R554" s="1">
        <v>18</v>
      </c>
      <c r="S554" s="8">
        <f>Table32356789101112132343210111213610[[#This Row],[white]]/Table32356789101112132343210111213610[[#This Row],[total]]</f>
        <v>0.6</v>
      </c>
      <c r="T554" s="1">
        <v>5</v>
      </c>
      <c r="U554" s="8">
        <f>Table32356789101112132343210111213610[[#This Row],[muti_racial]]/Table32356789101112132343210111213610[[#This Row],[total]]</f>
        <v>0.16666666666666666</v>
      </c>
      <c r="V554" s="1">
        <v>2</v>
      </c>
      <c r="W554" s="8">
        <f>Table32356789101112132343210111213610[[#This Row],[international]]/Table32356789101112132343210111213610[[#This Row],[total]]</f>
        <v>6.6666666666666666E-2</v>
      </c>
      <c r="X5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  <c r="Y5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0.23333333333333334</v>
      </c>
    </row>
    <row r="555" spans="1:25" ht="20" customHeight="1">
      <c r="A555" s="12">
        <v>230959</v>
      </c>
      <c r="B555" s="12" t="s">
        <v>544</v>
      </c>
      <c r="C555" s="12">
        <v>30</v>
      </c>
      <c r="D555" s="12">
        <v>18</v>
      </c>
      <c r="E555" s="14">
        <f>Table32356789101112132343210111213610[[#This Row],[men]]/Table32356789101112132343210111213610[[#This Row],[total]]</f>
        <v>0.6</v>
      </c>
      <c r="F555" s="12">
        <v>12</v>
      </c>
      <c r="G555" s="14">
        <f>Table32356789101112132343210111213610[[#This Row],[women]]/Table32356789101112132343210111213610[[#This Row],[total]]</f>
        <v>0.4</v>
      </c>
      <c r="H555" s="12">
        <v>0</v>
      </c>
      <c r="I555" s="14">
        <f>Table32356789101112132343210111213610[[#This Row],[alaskan_or_native]]/Table32356789101112132343210111213610[[#This Row],[total]]</f>
        <v>0</v>
      </c>
      <c r="J555" s="12">
        <v>4</v>
      </c>
      <c r="K555" s="14">
        <f>Table32356789101112132343210111213610[[#This Row],[asian_american]]/Table32356789101112132343210111213610[[#This Row],[total]]</f>
        <v>0.13333333333333333</v>
      </c>
      <c r="L555" s="12">
        <v>1</v>
      </c>
      <c r="M555" s="14">
        <f>Table32356789101112132343210111213610[[#This Row],[african_amercian]]/Table32356789101112132343210111213610[[#This Row],[total]]</f>
        <v>3.3333333333333333E-2</v>
      </c>
      <c r="N555" s="12">
        <v>0</v>
      </c>
      <c r="O555" s="14">
        <f>Table32356789101112132343210111213610[[#This Row],[hispanic_american]]/Table32356789101112132343210111213610[[#This Row],[total]]</f>
        <v>0</v>
      </c>
      <c r="P555" s="12">
        <v>0</v>
      </c>
      <c r="Q555" s="14">
        <f>Table32356789101112132343210111213610[[#This Row],[hawaiian_or_islander]]/Table32356789101112132343210111213610[[#This Row],[total]]</f>
        <v>0</v>
      </c>
      <c r="R555" s="12">
        <v>21</v>
      </c>
      <c r="S555" s="14">
        <f>Table32356789101112132343210111213610[[#This Row],[white]]/Table32356789101112132343210111213610[[#This Row],[total]]</f>
        <v>0.7</v>
      </c>
      <c r="T555" s="12">
        <v>1</v>
      </c>
      <c r="U555" s="14">
        <f>Table32356789101112132343210111213610[[#This Row],[muti_racial]]/Table32356789101112132343210111213610[[#This Row],[total]]</f>
        <v>3.3333333333333333E-2</v>
      </c>
      <c r="V555" s="12">
        <v>3</v>
      </c>
      <c r="W555" s="14">
        <f>Table32356789101112132343210111213610[[#This Row],[international]]/Table32356789101112132343210111213610[[#This Row],[total]]</f>
        <v>0.1</v>
      </c>
      <c r="X5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5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</row>
    <row r="556" spans="1:25" ht="20" customHeight="1">
      <c r="A556" s="1">
        <v>237525</v>
      </c>
      <c r="B556" s="1" t="s">
        <v>346</v>
      </c>
      <c r="C556" s="1">
        <v>30</v>
      </c>
      <c r="D556" s="1">
        <v>26</v>
      </c>
      <c r="E556" s="8">
        <f>Table32356789101112132343210111213610[[#This Row],[men]]/Table32356789101112132343210111213610[[#This Row],[total]]</f>
        <v>0.8666666666666667</v>
      </c>
      <c r="F556" s="1">
        <v>4</v>
      </c>
      <c r="G556" s="8">
        <f>Table32356789101112132343210111213610[[#This Row],[women]]/Table32356789101112132343210111213610[[#This Row],[total]]</f>
        <v>0.13333333333333333</v>
      </c>
      <c r="H556" s="1">
        <v>0</v>
      </c>
      <c r="I556" s="8">
        <f>Table32356789101112132343210111213610[[#This Row],[alaskan_or_native]]/Table32356789101112132343210111213610[[#This Row],[total]]</f>
        <v>0</v>
      </c>
      <c r="J556" s="1">
        <v>0</v>
      </c>
      <c r="K556" s="8">
        <f>Table32356789101112132343210111213610[[#This Row],[asian_american]]/Table32356789101112132343210111213610[[#This Row],[total]]</f>
        <v>0</v>
      </c>
      <c r="L556" s="1">
        <v>3</v>
      </c>
      <c r="M556" s="8">
        <f>Table32356789101112132343210111213610[[#This Row],[african_amercian]]/Table32356789101112132343210111213610[[#This Row],[total]]</f>
        <v>0.1</v>
      </c>
      <c r="N556" s="1">
        <v>0</v>
      </c>
      <c r="O556" s="8">
        <f>Table32356789101112132343210111213610[[#This Row],[hispanic_american]]/Table32356789101112132343210111213610[[#This Row],[total]]</f>
        <v>0</v>
      </c>
      <c r="P556" s="1">
        <v>0</v>
      </c>
      <c r="Q556" s="8">
        <f>Table32356789101112132343210111213610[[#This Row],[hawaiian_or_islander]]/Table32356789101112132343210111213610[[#This Row],[total]]</f>
        <v>0</v>
      </c>
      <c r="R556" s="1">
        <v>25</v>
      </c>
      <c r="S556" s="8">
        <f>Table32356789101112132343210111213610[[#This Row],[white]]/Table32356789101112132343210111213610[[#This Row],[total]]</f>
        <v>0.83333333333333337</v>
      </c>
      <c r="T556" s="1">
        <v>1</v>
      </c>
      <c r="U556" s="8">
        <f>Table32356789101112132343210111213610[[#This Row],[muti_racial]]/Table32356789101112132343210111213610[[#This Row],[total]]</f>
        <v>3.3333333333333333E-2</v>
      </c>
      <c r="V556" s="1">
        <v>1</v>
      </c>
      <c r="W556" s="8">
        <f>Table32356789101112132343210111213610[[#This Row],[international]]/Table32356789101112132343210111213610[[#This Row],[total]]</f>
        <v>3.3333333333333333E-2</v>
      </c>
      <c r="X5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  <c r="Y5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</row>
    <row r="557" spans="1:25" ht="20" customHeight="1">
      <c r="A557" s="12">
        <v>441973</v>
      </c>
      <c r="B557" s="12" t="s">
        <v>1409</v>
      </c>
      <c r="C557" s="12">
        <v>30</v>
      </c>
      <c r="D557" s="12">
        <v>18</v>
      </c>
      <c r="E557" s="14">
        <f>Table32356789101112132343210111213610[[#This Row],[men]]/Table32356789101112132343210111213610[[#This Row],[total]]</f>
        <v>0.6</v>
      </c>
      <c r="F557" s="12">
        <v>12</v>
      </c>
      <c r="G557" s="14">
        <f>Table32356789101112132343210111213610[[#This Row],[women]]/Table32356789101112132343210111213610[[#This Row],[total]]</f>
        <v>0.4</v>
      </c>
      <c r="H557" s="12">
        <v>0</v>
      </c>
      <c r="I557" s="14">
        <f>Table32356789101112132343210111213610[[#This Row],[alaskan_or_native]]/Table32356789101112132343210111213610[[#This Row],[total]]</f>
        <v>0</v>
      </c>
      <c r="J557" s="12">
        <v>3</v>
      </c>
      <c r="K557" s="14">
        <f>Table32356789101112132343210111213610[[#This Row],[asian_american]]/Table32356789101112132343210111213610[[#This Row],[total]]</f>
        <v>0.1</v>
      </c>
      <c r="L557" s="12">
        <v>2</v>
      </c>
      <c r="M557" s="14">
        <f>Table32356789101112132343210111213610[[#This Row],[african_amercian]]/Table32356789101112132343210111213610[[#This Row],[total]]</f>
        <v>6.6666666666666666E-2</v>
      </c>
      <c r="N557" s="12">
        <v>9</v>
      </c>
      <c r="O557" s="14">
        <f>Table32356789101112132343210111213610[[#This Row],[hispanic_american]]/Table32356789101112132343210111213610[[#This Row],[total]]</f>
        <v>0.3</v>
      </c>
      <c r="P557" s="12">
        <v>1</v>
      </c>
      <c r="Q557" s="14">
        <f>Table32356789101112132343210111213610[[#This Row],[hawaiian_or_islander]]/Table32356789101112132343210111213610[[#This Row],[total]]</f>
        <v>3.3333333333333333E-2</v>
      </c>
      <c r="R557" s="12">
        <v>4</v>
      </c>
      <c r="S557" s="14">
        <f>Table32356789101112132343210111213610[[#This Row],[white]]/Table32356789101112132343210111213610[[#This Row],[total]]</f>
        <v>0.13333333333333333</v>
      </c>
      <c r="T557" s="12">
        <v>0</v>
      </c>
      <c r="U557" s="14">
        <f>Table32356789101112132343210111213610[[#This Row],[muti_racial]]/Table32356789101112132343210111213610[[#This Row],[total]]</f>
        <v>0</v>
      </c>
      <c r="V557" s="12">
        <v>1</v>
      </c>
      <c r="W557" s="14">
        <f>Table32356789101112132343210111213610[[#This Row],[international]]/Table32356789101112132343210111213610[[#This Row],[total]]</f>
        <v>3.3333333333333333E-2</v>
      </c>
      <c r="X5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5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558" spans="1:25" ht="20" customHeight="1">
      <c r="A558" s="1">
        <v>133650</v>
      </c>
      <c r="B558" s="1" t="s">
        <v>9</v>
      </c>
      <c r="C558" s="1">
        <v>29</v>
      </c>
      <c r="D558" s="1">
        <v>18</v>
      </c>
      <c r="E558" s="8">
        <f>Table32356789101112132343210111213610[[#This Row],[men]]/Table32356789101112132343210111213610[[#This Row],[total]]</f>
        <v>0.62068965517241381</v>
      </c>
      <c r="F558" s="1">
        <v>11</v>
      </c>
      <c r="G558" s="8">
        <f>Table32356789101112132343210111213610[[#This Row],[women]]/Table32356789101112132343210111213610[[#This Row],[total]]</f>
        <v>0.37931034482758619</v>
      </c>
      <c r="H558" s="1">
        <v>0</v>
      </c>
      <c r="I558" s="8">
        <f>Table32356789101112132343210111213610[[#This Row],[alaskan_or_native]]/Table32356789101112132343210111213610[[#This Row],[total]]</f>
        <v>0</v>
      </c>
      <c r="J558" s="1">
        <v>0</v>
      </c>
      <c r="K558" s="8">
        <f>Table32356789101112132343210111213610[[#This Row],[asian_american]]/Table32356789101112132343210111213610[[#This Row],[total]]</f>
        <v>0</v>
      </c>
      <c r="L558" s="1">
        <v>26</v>
      </c>
      <c r="M558" s="8">
        <f>Table32356789101112132343210111213610[[#This Row],[african_amercian]]/Table32356789101112132343210111213610[[#This Row],[total]]</f>
        <v>0.89655172413793105</v>
      </c>
      <c r="N558" s="1">
        <v>0</v>
      </c>
      <c r="O558" s="8">
        <f>Table32356789101112132343210111213610[[#This Row],[hispanic_american]]/Table32356789101112132343210111213610[[#This Row],[total]]</f>
        <v>0</v>
      </c>
      <c r="P558" s="1">
        <v>0</v>
      </c>
      <c r="Q558" s="8">
        <f>Table32356789101112132343210111213610[[#This Row],[hawaiian_or_islander]]/Table32356789101112132343210111213610[[#This Row],[total]]</f>
        <v>0</v>
      </c>
      <c r="R558" s="1">
        <v>1</v>
      </c>
      <c r="S558" s="8">
        <f>Table32356789101112132343210111213610[[#This Row],[white]]/Table32356789101112132343210111213610[[#This Row],[total]]</f>
        <v>3.4482758620689655E-2</v>
      </c>
      <c r="T558" s="1">
        <v>0</v>
      </c>
      <c r="U558" s="8">
        <f>Table32356789101112132343210111213610[[#This Row],[muti_racial]]/Table32356789101112132343210111213610[[#This Row],[total]]</f>
        <v>0</v>
      </c>
      <c r="V558" s="1">
        <v>2</v>
      </c>
      <c r="W558" s="8">
        <f>Table32356789101112132343210111213610[[#This Row],[international]]/Table32356789101112132343210111213610[[#This Row],[total]]</f>
        <v>6.8965517241379309E-2</v>
      </c>
      <c r="X5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0.89655172413793105</v>
      </c>
      <c r="Y5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0.89655172413793105</v>
      </c>
    </row>
    <row r="559" spans="1:25" ht="20" customHeight="1">
      <c r="A559" s="12">
        <v>135081</v>
      </c>
      <c r="B559" s="12" t="s">
        <v>404</v>
      </c>
      <c r="C559" s="12">
        <v>29</v>
      </c>
      <c r="D559" s="12">
        <v>27</v>
      </c>
      <c r="E559" s="14">
        <f>Table32356789101112132343210111213610[[#This Row],[men]]/Table32356789101112132343210111213610[[#This Row],[total]]</f>
        <v>0.93103448275862066</v>
      </c>
      <c r="F559" s="12">
        <v>2</v>
      </c>
      <c r="G559" s="14">
        <f>Table32356789101112132343210111213610[[#This Row],[women]]/Table32356789101112132343210111213610[[#This Row],[total]]</f>
        <v>6.8965517241379309E-2</v>
      </c>
      <c r="H559" s="12">
        <v>0</v>
      </c>
      <c r="I559" s="14">
        <f>Table32356789101112132343210111213610[[#This Row],[alaskan_or_native]]/Table32356789101112132343210111213610[[#This Row],[total]]</f>
        <v>0</v>
      </c>
      <c r="J559" s="12">
        <v>1</v>
      </c>
      <c r="K559" s="14">
        <f>Table32356789101112132343210111213610[[#This Row],[asian_american]]/Table32356789101112132343210111213610[[#This Row],[total]]</f>
        <v>3.4482758620689655E-2</v>
      </c>
      <c r="L559" s="12">
        <v>10</v>
      </c>
      <c r="M559" s="14">
        <f>Table32356789101112132343210111213610[[#This Row],[african_amercian]]/Table32356789101112132343210111213610[[#This Row],[total]]</f>
        <v>0.34482758620689657</v>
      </c>
      <c r="N559" s="12">
        <v>10</v>
      </c>
      <c r="O559" s="14">
        <f>Table32356789101112132343210111213610[[#This Row],[hispanic_american]]/Table32356789101112132343210111213610[[#This Row],[total]]</f>
        <v>0.34482758620689657</v>
      </c>
      <c r="P559" s="12">
        <v>0</v>
      </c>
      <c r="Q559" s="14">
        <f>Table32356789101112132343210111213610[[#This Row],[hawaiian_or_islander]]/Table32356789101112132343210111213610[[#This Row],[total]]</f>
        <v>0</v>
      </c>
      <c r="R559" s="12">
        <v>8</v>
      </c>
      <c r="S559" s="14">
        <f>Table32356789101112132343210111213610[[#This Row],[white]]/Table32356789101112132343210111213610[[#This Row],[total]]</f>
        <v>0.27586206896551724</v>
      </c>
      <c r="T559" s="12">
        <v>0</v>
      </c>
      <c r="U559" s="14">
        <f>Table32356789101112132343210111213610[[#This Row],[muti_racial]]/Table32356789101112132343210111213610[[#This Row],[total]]</f>
        <v>0</v>
      </c>
      <c r="V559" s="12">
        <v>0</v>
      </c>
      <c r="W559" s="14">
        <f>Table32356789101112132343210111213610[[#This Row],[international]]/Table32356789101112132343210111213610[[#This Row],[total]]</f>
        <v>0</v>
      </c>
      <c r="X5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0.72413793103448276</v>
      </c>
      <c r="Y5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0.68965517241379315</v>
      </c>
    </row>
    <row r="560" spans="1:25" ht="20" customHeight="1">
      <c r="A560" s="1">
        <v>138813</v>
      </c>
      <c r="B560" s="1" t="s">
        <v>1389</v>
      </c>
      <c r="C560" s="1">
        <v>29</v>
      </c>
      <c r="D560" s="1">
        <v>17</v>
      </c>
      <c r="E560" s="8">
        <f>Table32356789101112132343210111213610[[#This Row],[men]]/Table32356789101112132343210111213610[[#This Row],[total]]</f>
        <v>0.58620689655172409</v>
      </c>
      <c r="F560" s="1">
        <v>12</v>
      </c>
      <c r="G560" s="8">
        <f>Table32356789101112132343210111213610[[#This Row],[women]]/Table32356789101112132343210111213610[[#This Row],[total]]</f>
        <v>0.41379310344827586</v>
      </c>
      <c r="H560" s="1">
        <v>0</v>
      </c>
      <c r="I560" s="8">
        <f>Table32356789101112132343210111213610[[#This Row],[alaskan_or_native]]/Table32356789101112132343210111213610[[#This Row],[total]]</f>
        <v>0</v>
      </c>
      <c r="J560" s="1">
        <v>1</v>
      </c>
      <c r="K560" s="8">
        <f>Table32356789101112132343210111213610[[#This Row],[asian_american]]/Table32356789101112132343210111213610[[#This Row],[total]]</f>
        <v>3.4482758620689655E-2</v>
      </c>
      <c r="L560" s="1">
        <v>4</v>
      </c>
      <c r="M560" s="8">
        <f>Table32356789101112132343210111213610[[#This Row],[african_amercian]]/Table32356789101112132343210111213610[[#This Row],[total]]</f>
        <v>0.13793103448275862</v>
      </c>
      <c r="N560" s="1">
        <v>3</v>
      </c>
      <c r="O560" s="8">
        <f>Table32356789101112132343210111213610[[#This Row],[hispanic_american]]/Table32356789101112132343210111213610[[#This Row],[total]]</f>
        <v>0.10344827586206896</v>
      </c>
      <c r="P560" s="1">
        <v>0</v>
      </c>
      <c r="Q560" s="8">
        <f>Table32356789101112132343210111213610[[#This Row],[hawaiian_or_islander]]/Table32356789101112132343210111213610[[#This Row],[total]]</f>
        <v>0</v>
      </c>
      <c r="R560" s="1">
        <v>0</v>
      </c>
      <c r="S560" s="8">
        <f>Table32356789101112132343210111213610[[#This Row],[white]]/Table32356789101112132343210111213610[[#This Row],[total]]</f>
        <v>0</v>
      </c>
      <c r="T560" s="1">
        <v>0</v>
      </c>
      <c r="U560" s="8">
        <f>Table32356789101112132343210111213610[[#This Row],[muti_racial]]/Table32356789101112132343210111213610[[#This Row],[total]]</f>
        <v>0</v>
      </c>
      <c r="V560" s="1">
        <v>1</v>
      </c>
      <c r="W560" s="8">
        <f>Table32356789101112132343210111213610[[#This Row],[international]]/Table32356789101112132343210111213610[[#This Row],[total]]</f>
        <v>3.4482758620689655E-2</v>
      </c>
      <c r="X5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0.27586206896551724</v>
      </c>
      <c r="Y5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0.2413793103448276</v>
      </c>
    </row>
    <row r="561" spans="1:25" ht="20" customHeight="1">
      <c r="A561" s="12">
        <v>161004</v>
      </c>
      <c r="B561" s="12" t="s">
        <v>545</v>
      </c>
      <c r="C561" s="12">
        <v>29</v>
      </c>
      <c r="D561" s="12">
        <v>23</v>
      </c>
      <c r="E561" s="14">
        <f>Table32356789101112132343210111213610[[#This Row],[men]]/Table32356789101112132343210111213610[[#This Row],[total]]</f>
        <v>0.7931034482758621</v>
      </c>
      <c r="F561" s="12">
        <v>6</v>
      </c>
      <c r="G561" s="14">
        <f>Table32356789101112132343210111213610[[#This Row],[women]]/Table32356789101112132343210111213610[[#This Row],[total]]</f>
        <v>0.20689655172413793</v>
      </c>
      <c r="H561" s="12">
        <v>0</v>
      </c>
      <c r="I561" s="14">
        <f>Table32356789101112132343210111213610[[#This Row],[alaskan_or_native]]/Table32356789101112132343210111213610[[#This Row],[total]]</f>
        <v>0</v>
      </c>
      <c r="J561" s="12">
        <v>4</v>
      </c>
      <c r="K561" s="14">
        <f>Table32356789101112132343210111213610[[#This Row],[asian_american]]/Table32356789101112132343210111213610[[#This Row],[total]]</f>
        <v>0.13793103448275862</v>
      </c>
      <c r="L561" s="12">
        <v>1</v>
      </c>
      <c r="M561" s="14">
        <f>Table32356789101112132343210111213610[[#This Row],[african_amercian]]/Table32356789101112132343210111213610[[#This Row],[total]]</f>
        <v>3.4482758620689655E-2</v>
      </c>
      <c r="N561" s="12">
        <v>1</v>
      </c>
      <c r="O561" s="14">
        <f>Table32356789101112132343210111213610[[#This Row],[hispanic_american]]/Table32356789101112132343210111213610[[#This Row],[total]]</f>
        <v>3.4482758620689655E-2</v>
      </c>
      <c r="P561" s="12">
        <v>0</v>
      </c>
      <c r="Q561" s="14">
        <f>Table32356789101112132343210111213610[[#This Row],[hawaiian_or_islander]]/Table32356789101112132343210111213610[[#This Row],[total]]</f>
        <v>0</v>
      </c>
      <c r="R561" s="12">
        <v>19</v>
      </c>
      <c r="S561" s="14">
        <f>Table32356789101112132343210111213610[[#This Row],[white]]/Table32356789101112132343210111213610[[#This Row],[total]]</f>
        <v>0.65517241379310343</v>
      </c>
      <c r="T561" s="12">
        <v>0</v>
      </c>
      <c r="U561" s="14">
        <f>Table32356789101112132343210111213610[[#This Row],[muti_racial]]/Table32356789101112132343210111213610[[#This Row],[total]]</f>
        <v>0</v>
      </c>
      <c r="V561" s="12">
        <v>4</v>
      </c>
      <c r="W561" s="14">
        <f>Table32356789101112132343210111213610[[#This Row],[international]]/Table32356789101112132343210111213610[[#This Row],[total]]</f>
        <v>0.13793103448275862</v>
      </c>
      <c r="X5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0.20689655172413793</v>
      </c>
      <c r="Y5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6.8965517241379309E-2</v>
      </c>
    </row>
    <row r="562" spans="1:25" ht="20" customHeight="1">
      <c r="A562" s="1">
        <v>162061</v>
      </c>
      <c r="B562" s="1" t="s">
        <v>164</v>
      </c>
      <c r="C562" s="1">
        <v>29</v>
      </c>
      <c r="D562" s="1">
        <v>23</v>
      </c>
      <c r="E562" s="8">
        <f>Table32356789101112132343210111213610[[#This Row],[men]]/Table32356789101112132343210111213610[[#This Row],[total]]</f>
        <v>0.7931034482758621</v>
      </c>
      <c r="F562" s="1">
        <v>6</v>
      </c>
      <c r="G562" s="8">
        <f>Table32356789101112132343210111213610[[#This Row],[women]]/Table32356789101112132343210111213610[[#This Row],[total]]</f>
        <v>0.20689655172413793</v>
      </c>
      <c r="H562" s="1">
        <v>0</v>
      </c>
      <c r="I562" s="8">
        <f>Table32356789101112132343210111213610[[#This Row],[alaskan_or_native]]/Table32356789101112132343210111213610[[#This Row],[total]]</f>
        <v>0</v>
      </c>
      <c r="J562" s="1">
        <v>0</v>
      </c>
      <c r="K562" s="8">
        <f>Table32356789101112132343210111213610[[#This Row],[asian_american]]/Table32356789101112132343210111213610[[#This Row],[total]]</f>
        <v>0</v>
      </c>
      <c r="L562" s="1">
        <v>9</v>
      </c>
      <c r="M562" s="8">
        <f>Table32356789101112132343210111213610[[#This Row],[african_amercian]]/Table32356789101112132343210111213610[[#This Row],[total]]</f>
        <v>0.31034482758620691</v>
      </c>
      <c r="N562" s="1">
        <v>4</v>
      </c>
      <c r="O562" s="8">
        <f>Table32356789101112132343210111213610[[#This Row],[hispanic_american]]/Table32356789101112132343210111213610[[#This Row],[total]]</f>
        <v>0.13793103448275862</v>
      </c>
      <c r="P562" s="1">
        <v>0</v>
      </c>
      <c r="Q562" s="8">
        <f>Table32356789101112132343210111213610[[#This Row],[hawaiian_or_islander]]/Table32356789101112132343210111213610[[#This Row],[total]]</f>
        <v>0</v>
      </c>
      <c r="R562" s="1">
        <v>15</v>
      </c>
      <c r="S562" s="8">
        <f>Table32356789101112132343210111213610[[#This Row],[white]]/Table32356789101112132343210111213610[[#This Row],[total]]</f>
        <v>0.51724137931034486</v>
      </c>
      <c r="T562" s="1">
        <v>0</v>
      </c>
      <c r="U562" s="8">
        <f>Table32356789101112132343210111213610[[#This Row],[muti_racial]]/Table32356789101112132343210111213610[[#This Row],[total]]</f>
        <v>0</v>
      </c>
      <c r="V562" s="1">
        <v>0</v>
      </c>
      <c r="W562" s="8">
        <f>Table32356789101112132343210111213610[[#This Row],[international]]/Table32356789101112132343210111213610[[#This Row],[total]]</f>
        <v>0</v>
      </c>
      <c r="X5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0.44827586206896552</v>
      </c>
      <c r="Y5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0.44827586206896552</v>
      </c>
    </row>
    <row r="563" spans="1:25" ht="20" customHeight="1">
      <c r="A563" s="12">
        <v>169080</v>
      </c>
      <c r="B563" s="12" t="s">
        <v>322</v>
      </c>
      <c r="C563" s="12">
        <v>29</v>
      </c>
      <c r="D563" s="12">
        <v>27</v>
      </c>
      <c r="E563" s="14">
        <f>Table32356789101112132343210111213610[[#This Row],[men]]/Table32356789101112132343210111213610[[#This Row],[total]]</f>
        <v>0.93103448275862066</v>
      </c>
      <c r="F563" s="12">
        <v>2</v>
      </c>
      <c r="G563" s="14">
        <f>Table32356789101112132343210111213610[[#This Row],[women]]/Table32356789101112132343210111213610[[#This Row],[total]]</f>
        <v>6.8965517241379309E-2</v>
      </c>
      <c r="H563" s="12">
        <v>0</v>
      </c>
      <c r="I563" s="14">
        <f>Table32356789101112132343210111213610[[#This Row],[alaskan_or_native]]/Table32356789101112132343210111213610[[#This Row],[total]]</f>
        <v>0</v>
      </c>
      <c r="J563" s="12">
        <v>2</v>
      </c>
      <c r="K563" s="14">
        <f>Table32356789101112132343210111213610[[#This Row],[asian_american]]/Table32356789101112132343210111213610[[#This Row],[total]]</f>
        <v>6.8965517241379309E-2</v>
      </c>
      <c r="L563" s="12">
        <v>0</v>
      </c>
      <c r="M563" s="14">
        <f>Table32356789101112132343210111213610[[#This Row],[african_amercian]]/Table32356789101112132343210111213610[[#This Row],[total]]</f>
        <v>0</v>
      </c>
      <c r="N563" s="12">
        <v>1</v>
      </c>
      <c r="O563" s="14">
        <f>Table32356789101112132343210111213610[[#This Row],[hispanic_american]]/Table32356789101112132343210111213610[[#This Row],[total]]</f>
        <v>3.4482758620689655E-2</v>
      </c>
      <c r="P563" s="12">
        <v>0</v>
      </c>
      <c r="Q563" s="14">
        <f>Table32356789101112132343210111213610[[#This Row],[hawaiian_or_islander]]/Table32356789101112132343210111213610[[#This Row],[total]]</f>
        <v>0</v>
      </c>
      <c r="R563" s="12">
        <v>16</v>
      </c>
      <c r="S563" s="14">
        <f>Table32356789101112132343210111213610[[#This Row],[white]]/Table32356789101112132343210111213610[[#This Row],[total]]</f>
        <v>0.55172413793103448</v>
      </c>
      <c r="T563" s="12">
        <v>2</v>
      </c>
      <c r="U563" s="14">
        <f>Table32356789101112132343210111213610[[#This Row],[muti_racial]]/Table32356789101112132343210111213610[[#This Row],[total]]</f>
        <v>6.8965517241379309E-2</v>
      </c>
      <c r="V563" s="12">
        <v>7</v>
      </c>
      <c r="W563" s="14">
        <f>Table32356789101112132343210111213610[[#This Row],[international]]/Table32356789101112132343210111213610[[#This Row],[total]]</f>
        <v>0.2413793103448276</v>
      </c>
      <c r="X5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0.17241379310344829</v>
      </c>
      <c r="Y5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0.10344827586206896</v>
      </c>
    </row>
    <row r="564" spans="1:25" ht="20" customHeight="1">
      <c r="A564" s="1">
        <v>183080</v>
      </c>
      <c r="B564" s="1" t="s">
        <v>599</v>
      </c>
      <c r="C564" s="1">
        <v>29</v>
      </c>
      <c r="D564" s="1">
        <v>24</v>
      </c>
      <c r="E564" s="8">
        <f>Table32356789101112132343210111213610[[#This Row],[men]]/Table32356789101112132343210111213610[[#This Row],[total]]</f>
        <v>0.82758620689655171</v>
      </c>
      <c r="F564" s="1">
        <v>5</v>
      </c>
      <c r="G564" s="8">
        <f>Table32356789101112132343210111213610[[#This Row],[women]]/Table32356789101112132343210111213610[[#This Row],[total]]</f>
        <v>0.17241379310344829</v>
      </c>
      <c r="H564" s="1">
        <v>0</v>
      </c>
      <c r="I564" s="8">
        <f>Table32356789101112132343210111213610[[#This Row],[alaskan_or_native]]/Table32356789101112132343210111213610[[#This Row],[total]]</f>
        <v>0</v>
      </c>
      <c r="J564" s="1">
        <v>3</v>
      </c>
      <c r="K564" s="8">
        <f>Table32356789101112132343210111213610[[#This Row],[asian_american]]/Table32356789101112132343210111213610[[#This Row],[total]]</f>
        <v>0.10344827586206896</v>
      </c>
      <c r="L564" s="1">
        <v>1</v>
      </c>
      <c r="M564" s="8">
        <f>Table32356789101112132343210111213610[[#This Row],[african_amercian]]/Table32356789101112132343210111213610[[#This Row],[total]]</f>
        <v>3.4482758620689655E-2</v>
      </c>
      <c r="N564" s="1">
        <v>1</v>
      </c>
      <c r="O564" s="8">
        <f>Table32356789101112132343210111213610[[#This Row],[hispanic_american]]/Table32356789101112132343210111213610[[#This Row],[total]]</f>
        <v>3.4482758620689655E-2</v>
      </c>
      <c r="P564" s="1">
        <v>0</v>
      </c>
      <c r="Q564" s="8">
        <f>Table32356789101112132343210111213610[[#This Row],[hawaiian_or_islander]]/Table32356789101112132343210111213610[[#This Row],[total]]</f>
        <v>0</v>
      </c>
      <c r="R564" s="1">
        <v>17</v>
      </c>
      <c r="S564" s="8">
        <f>Table32356789101112132343210111213610[[#This Row],[white]]/Table32356789101112132343210111213610[[#This Row],[total]]</f>
        <v>0.58620689655172409</v>
      </c>
      <c r="T564" s="1">
        <v>1</v>
      </c>
      <c r="U564" s="8">
        <f>Table32356789101112132343210111213610[[#This Row],[muti_racial]]/Table32356789101112132343210111213610[[#This Row],[total]]</f>
        <v>3.4482758620689655E-2</v>
      </c>
      <c r="V564" s="1">
        <v>1</v>
      </c>
      <c r="W564" s="8">
        <f>Table32356789101112132343210111213610[[#This Row],[international]]/Table32356789101112132343210111213610[[#This Row],[total]]</f>
        <v>3.4482758620689655E-2</v>
      </c>
      <c r="X5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0.20689655172413793</v>
      </c>
      <c r="Y5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0.10344827586206896</v>
      </c>
    </row>
    <row r="565" spans="1:25" ht="20" customHeight="1">
      <c r="A565" s="12">
        <v>196680</v>
      </c>
      <c r="B565" s="12" t="s">
        <v>1246</v>
      </c>
      <c r="C565" s="12">
        <v>29</v>
      </c>
      <c r="D565" s="12">
        <v>28</v>
      </c>
      <c r="E565" s="14">
        <f>Table32356789101112132343210111213610[[#This Row],[men]]/Table32356789101112132343210111213610[[#This Row],[total]]</f>
        <v>0.96551724137931039</v>
      </c>
      <c r="F565" s="12">
        <v>1</v>
      </c>
      <c r="G565" s="14">
        <f>Table32356789101112132343210111213610[[#This Row],[women]]/Table32356789101112132343210111213610[[#This Row],[total]]</f>
        <v>3.4482758620689655E-2</v>
      </c>
      <c r="H565" s="12">
        <v>0</v>
      </c>
      <c r="I565" s="14">
        <f>Table32356789101112132343210111213610[[#This Row],[alaskan_or_native]]/Table32356789101112132343210111213610[[#This Row],[total]]</f>
        <v>0</v>
      </c>
      <c r="J565" s="12">
        <v>0</v>
      </c>
      <c r="K565" s="14">
        <f>Table32356789101112132343210111213610[[#This Row],[asian_american]]/Table32356789101112132343210111213610[[#This Row],[total]]</f>
        <v>0</v>
      </c>
      <c r="L565" s="12">
        <v>7</v>
      </c>
      <c r="M565" s="14">
        <f>Table32356789101112132343210111213610[[#This Row],[african_amercian]]/Table32356789101112132343210111213610[[#This Row],[total]]</f>
        <v>0.2413793103448276</v>
      </c>
      <c r="N565" s="12">
        <v>4</v>
      </c>
      <c r="O565" s="14">
        <f>Table32356789101112132343210111213610[[#This Row],[hispanic_american]]/Table32356789101112132343210111213610[[#This Row],[total]]</f>
        <v>0.13793103448275862</v>
      </c>
      <c r="P565" s="12">
        <v>0</v>
      </c>
      <c r="Q565" s="14">
        <f>Table32356789101112132343210111213610[[#This Row],[hawaiian_or_islander]]/Table32356789101112132343210111213610[[#This Row],[total]]</f>
        <v>0</v>
      </c>
      <c r="R565" s="12">
        <v>17</v>
      </c>
      <c r="S565" s="14">
        <f>Table32356789101112132343210111213610[[#This Row],[white]]/Table32356789101112132343210111213610[[#This Row],[total]]</f>
        <v>0.58620689655172409</v>
      </c>
      <c r="T565" s="12">
        <v>1</v>
      </c>
      <c r="U565" s="14">
        <f>Table32356789101112132343210111213610[[#This Row],[muti_racial]]/Table32356789101112132343210111213610[[#This Row],[total]]</f>
        <v>3.4482758620689655E-2</v>
      </c>
      <c r="V565" s="12">
        <v>0</v>
      </c>
      <c r="W565" s="14">
        <f>Table32356789101112132343210111213610[[#This Row],[international]]/Table32356789101112132343210111213610[[#This Row],[total]]</f>
        <v>0</v>
      </c>
      <c r="X5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0.41379310344827586</v>
      </c>
      <c r="Y5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0.41379310344827586</v>
      </c>
    </row>
    <row r="566" spans="1:25" ht="20" customHeight="1">
      <c r="A566" s="1">
        <v>225502</v>
      </c>
      <c r="B566" s="1" t="s">
        <v>1113</v>
      </c>
      <c r="C566" s="1">
        <v>29</v>
      </c>
      <c r="D566" s="1">
        <v>23</v>
      </c>
      <c r="E566" s="8">
        <f>Table32356789101112132343210111213610[[#This Row],[men]]/Table32356789101112132343210111213610[[#This Row],[total]]</f>
        <v>0.7931034482758621</v>
      </c>
      <c r="F566" s="1">
        <v>6</v>
      </c>
      <c r="G566" s="8">
        <f>Table32356789101112132343210111213610[[#This Row],[women]]/Table32356789101112132343210111213610[[#This Row],[total]]</f>
        <v>0.20689655172413793</v>
      </c>
      <c r="H566" s="1">
        <v>0</v>
      </c>
      <c r="I566" s="8">
        <f>Table32356789101112132343210111213610[[#This Row],[alaskan_or_native]]/Table32356789101112132343210111213610[[#This Row],[total]]</f>
        <v>0</v>
      </c>
      <c r="J566" s="1">
        <v>8</v>
      </c>
      <c r="K566" s="8">
        <f>Table32356789101112132343210111213610[[#This Row],[asian_american]]/Table32356789101112132343210111213610[[#This Row],[total]]</f>
        <v>0.27586206896551724</v>
      </c>
      <c r="L566" s="1">
        <v>0</v>
      </c>
      <c r="M566" s="8">
        <f>Table32356789101112132343210111213610[[#This Row],[african_amercian]]/Table32356789101112132343210111213610[[#This Row],[total]]</f>
        <v>0</v>
      </c>
      <c r="N566" s="1">
        <v>5</v>
      </c>
      <c r="O566" s="8">
        <f>Table32356789101112132343210111213610[[#This Row],[hispanic_american]]/Table32356789101112132343210111213610[[#This Row],[total]]</f>
        <v>0.17241379310344829</v>
      </c>
      <c r="P566" s="1">
        <v>0</v>
      </c>
      <c r="Q566" s="8">
        <f>Table32356789101112132343210111213610[[#This Row],[hawaiian_or_islander]]/Table32356789101112132343210111213610[[#This Row],[total]]</f>
        <v>0</v>
      </c>
      <c r="R566" s="1">
        <v>14</v>
      </c>
      <c r="S566" s="8">
        <f>Table32356789101112132343210111213610[[#This Row],[white]]/Table32356789101112132343210111213610[[#This Row],[total]]</f>
        <v>0.48275862068965519</v>
      </c>
      <c r="T566" s="1">
        <v>1</v>
      </c>
      <c r="U566" s="8">
        <f>Table32356789101112132343210111213610[[#This Row],[muti_racial]]/Table32356789101112132343210111213610[[#This Row],[total]]</f>
        <v>3.4482758620689655E-2</v>
      </c>
      <c r="V566" s="1">
        <v>1</v>
      </c>
      <c r="W566" s="8">
        <f>Table32356789101112132343210111213610[[#This Row],[international]]/Table32356789101112132343210111213610[[#This Row],[total]]</f>
        <v>3.4482758620689655E-2</v>
      </c>
      <c r="X5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0.48275862068965519</v>
      </c>
      <c r="Y5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0.20689655172413793</v>
      </c>
    </row>
    <row r="567" spans="1:25" ht="20" customHeight="1">
      <c r="A567" s="12">
        <v>226833</v>
      </c>
      <c r="B567" s="12" t="s">
        <v>481</v>
      </c>
      <c r="C567" s="12">
        <v>29</v>
      </c>
      <c r="D567" s="12">
        <v>27</v>
      </c>
      <c r="E567" s="14">
        <f>Table32356789101112132343210111213610[[#This Row],[men]]/Table32356789101112132343210111213610[[#This Row],[total]]</f>
        <v>0.93103448275862066</v>
      </c>
      <c r="F567" s="12">
        <v>2</v>
      </c>
      <c r="G567" s="14">
        <f>Table32356789101112132343210111213610[[#This Row],[women]]/Table32356789101112132343210111213610[[#This Row],[total]]</f>
        <v>6.8965517241379309E-2</v>
      </c>
      <c r="H567" s="12">
        <v>0</v>
      </c>
      <c r="I567" s="14">
        <f>Table32356789101112132343210111213610[[#This Row],[alaskan_or_native]]/Table32356789101112132343210111213610[[#This Row],[total]]</f>
        <v>0</v>
      </c>
      <c r="J567" s="12">
        <v>1</v>
      </c>
      <c r="K567" s="14">
        <f>Table32356789101112132343210111213610[[#This Row],[asian_american]]/Table32356789101112132343210111213610[[#This Row],[total]]</f>
        <v>3.4482758620689655E-2</v>
      </c>
      <c r="L567" s="12">
        <v>5</v>
      </c>
      <c r="M567" s="14">
        <f>Table32356789101112132343210111213610[[#This Row],[african_amercian]]/Table32356789101112132343210111213610[[#This Row],[total]]</f>
        <v>0.17241379310344829</v>
      </c>
      <c r="N567" s="12">
        <v>2</v>
      </c>
      <c r="O567" s="14">
        <f>Table32356789101112132343210111213610[[#This Row],[hispanic_american]]/Table32356789101112132343210111213610[[#This Row],[total]]</f>
        <v>6.8965517241379309E-2</v>
      </c>
      <c r="P567" s="12">
        <v>0</v>
      </c>
      <c r="Q567" s="14">
        <f>Table32356789101112132343210111213610[[#This Row],[hawaiian_or_islander]]/Table32356789101112132343210111213610[[#This Row],[total]]</f>
        <v>0</v>
      </c>
      <c r="R567" s="12">
        <v>9</v>
      </c>
      <c r="S567" s="14">
        <f>Table32356789101112132343210111213610[[#This Row],[white]]/Table32356789101112132343210111213610[[#This Row],[total]]</f>
        <v>0.31034482758620691</v>
      </c>
      <c r="T567" s="12">
        <v>1</v>
      </c>
      <c r="U567" s="14">
        <f>Table32356789101112132343210111213610[[#This Row],[muti_racial]]/Table32356789101112132343210111213610[[#This Row],[total]]</f>
        <v>3.4482758620689655E-2</v>
      </c>
      <c r="V567" s="12">
        <v>11</v>
      </c>
      <c r="W567" s="14">
        <f>Table32356789101112132343210111213610[[#This Row],[international]]/Table32356789101112132343210111213610[[#This Row],[total]]</f>
        <v>0.37931034482758619</v>
      </c>
      <c r="X5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0.31034482758620691</v>
      </c>
      <c r="Y5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0.27586206896551724</v>
      </c>
    </row>
    <row r="568" spans="1:25" ht="20" customHeight="1">
      <c r="A568" s="1">
        <v>237066</v>
      </c>
      <c r="B568" s="1" t="s">
        <v>548</v>
      </c>
      <c r="C568" s="1">
        <v>29</v>
      </c>
      <c r="D568" s="1">
        <v>22</v>
      </c>
      <c r="E568" s="8">
        <f>Table32356789101112132343210111213610[[#This Row],[men]]/Table32356789101112132343210111213610[[#This Row],[total]]</f>
        <v>0.75862068965517238</v>
      </c>
      <c r="F568" s="1">
        <v>7</v>
      </c>
      <c r="G568" s="8">
        <f>Table32356789101112132343210111213610[[#This Row],[women]]/Table32356789101112132343210111213610[[#This Row],[total]]</f>
        <v>0.2413793103448276</v>
      </c>
      <c r="H568" s="1">
        <v>1</v>
      </c>
      <c r="I568" s="8">
        <f>Table32356789101112132343210111213610[[#This Row],[alaskan_or_native]]/Table32356789101112132343210111213610[[#This Row],[total]]</f>
        <v>3.4482758620689655E-2</v>
      </c>
      <c r="J568" s="1">
        <v>3</v>
      </c>
      <c r="K568" s="8">
        <f>Table32356789101112132343210111213610[[#This Row],[asian_american]]/Table32356789101112132343210111213610[[#This Row],[total]]</f>
        <v>0.10344827586206896</v>
      </c>
      <c r="L568" s="1">
        <v>0</v>
      </c>
      <c r="M568" s="8">
        <f>Table32356789101112132343210111213610[[#This Row],[african_amercian]]/Table32356789101112132343210111213610[[#This Row],[total]]</f>
        <v>0</v>
      </c>
      <c r="N568" s="1">
        <v>2</v>
      </c>
      <c r="O568" s="8">
        <f>Table32356789101112132343210111213610[[#This Row],[hispanic_american]]/Table32356789101112132343210111213610[[#This Row],[total]]</f>
        <v>6.8965517241379309E-2</v>
      </c>
      <c r="P568" s="1">
        <v>0</v>
      </c>
      <c r="Q568" s="8">
        <f>Table32356789101112132343210111213610[[#This Row],[hawaiian_or_islander]]/Table32356789101112132343210111213610[[#This Row],[total]]</f>
        <v>0</v>
      </c>
      <c r="R568" s="1">
        <v>22</v>
      </c>
      <c r="S568" s="8">
        <f>Table32356789101112132343210111213610[[#This Row],[white]]/Table32356789101112132343210111213610[[#This Row],[total]]</f>
        <v>0.75862068965517238</v>
      </c>
      <c r="T568" s="1">
        <v>1</v>
      </c>
      <c r="U568" s="8">
        <f>Table32356789101112132343210111213610[[#This Row],[muti_racial]]/Table32356789101112132343210111213610[[#This Row],[total]]</f>
        <v>3.4482758620689655E-2</v>
      </c>
      <c r="V568" s="1">
        <v>0</v>
      </c>
      <c r="W568" s="8">
        <f>Table32356789101112132343210111213610[[#This Row],[international]]/Table32356789101112132343210111213610[[#This Row],[total]]</f>
        <v>0</v>
      </c>
      <c r="X5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0.2413793103448276</v>
      </c>
      <c r="Y5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0.13793103448275862</v>
      </c>
    </row>
    <row r="569" spans="1:25" ht="20" customHeight="1">
      <c r="A569" s="12">
        <v>451671</v>
      </c>
      <c r="B569" s="12" t="s">
        <v>1189</v>
      </c>
      <c r="C569" s="12">
        <v>29</v>
      </c>
      <c r="D569" s="12">
        <v>23</v>
      </c>
      <c r="E569" s="14">
        <f>Table32356789101112132343210111213610[[#This Row],[men]]/Table32356789101112132343210111213610[[#This Row],[total]]</f>
        <v>0.7931034482758621</v>
      </c>
      <c r="F569" s="12">
        <v>6</v>
      </c>
      <c r="G569" s="14">
        <f>Table32356789101112132343210111213610[[#This Row],[women]]/Table32356789101112132343210111213610[[#This Row],[total]]</f>
        <v>0.20689655172413793</v>
      </c>
      <c r="H569" s="12">
        <v>0</v>
      </c>
      <c r="I569" s="14">
        <f>Table32356789101112132343210111213610[[#This Row],[alaskan_or_native]]/Table32356789101112132343210111213610[[#This Row],[total]]</f>
        <v>0</v>
      </c>
      <c r="J569" s="12">
        <v>3</v>
      </c>
      <c r="K569" s="14">
        <f>Table32356789101112132343210111213610[[#This Row],[asian_american]]/Table32356789101112132343210111213610[[#This Row],[total]]</f>
        <v>0.10344827586206896</v>
      </c>
      <c r="L569" s="12">
        <v>1</v>
      </c>
      <c r="M569" s="14">
        <f>Table32356789101112132343210111213610[[#This Row],[african_amercian]]/Table32356789101112132343210111213610[[#This Row],[total]]</f>
        <v>3.4482758620689655E-2</v>
      </c>
      <c r="N569" s="12">
        <v>3</v>
      </c>
      <c r="O569" s="14">
        <f>Table32356789101112132343210111213610[[#This Row],[hispanic_american]]/Table32356789101112132343210111213610[[#This Row],[total]]</f>
        <v>0.10344827586206896</v>
      </c>
      <c r="P569" s="12">
        <v>0</v>
      </c>
      <c r="Q569" s="14">
        <f>Table32356789101112132343210111213610[[#This Row],[hawaiian_or_islander]]/Table32356789101112132343210111213610[[#This Row],[total]]</f>
        <v>0</v>
      </c>
      <c r="R569" s="12">
        <v>20</v>
      </c>
      <c r="S569" s="14">
        <f>Table32356789101112132343210111213610[[#This Row],[white]]/Table32356789101112132343210111213610[[#This Row],[total]]</f>
        <v>0.68965517241379315</v>
      </c>
      <c r="T569" s="12">
        <v>1</v>
      </c>
      <c r="U569" s="14">
        <f>Table32356789101112132343210111213610[[#This Row],[muti_racial]]/Table32356789101112132343210111213610[[#This Row],[total]]</f>
        <v>3.4482758620689655E-2</v>
      </c>
      <c r="V569" s="12">
        <v>0</v>
      </c>
      <c r="W569" s="14">
        <f>Table32356789101112132343210111213610[[#This Row],[international]]/Table32356789101112132343210111213610[[#This Row],[total]]</f>
        <v>0</v>
      </c>
      <c r="X5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0.27586206896551724</v>
      </c>
      <c r="Y5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0.17241379310344829</v>
      </c>
    </row>
    <row r="570" spans="1:25" ht="20" customHeight="1">
      <c r="A570" s="1">
        <v>141644</v>
      </c>
      <c r="B570" s="1" t="s">
        <v>549</v>
      </c>
      <c r="C570" s="1">
        <v>28</v>
      </c>
      <c r="D570" s="1">
        <v>24</v>
      </c>
      <c r="E570" s="8">
        <f>Table32356789101112132343210111213610[[#This Row],[men]]/Table32356789101112132343210111213610[[#This Row],[total]]</f>
        <v>0.8571428571428571</v>
      </c>
      <c r="F570" s="1">
        <v>4</v>
      </c>
      <c r="G570" s="8">
        <f>Table32356789101112132343210111213610[[#This Row],[women]]/Table32356789101112132343210111213610[[#This Row],[total]]</f>
        <v>0.14285714285714285</v>
      </c>
      <c r="H570" s="1">
        <v>0</v>
      </c>
      <c r="I570" s="8">
        <f>Table32356789101112132343210111213610[[#This Row],[alaskan_or_native]]/Table32356789101112132343210111213610[[#This Row],[total]]</f>
        <v>0</v>
      </c>
      <c r="J570" s="1">
        <v>10</v>
      </c>
      <c r="K570" s="8">
        <f>Table32356789101112132343210111213610[[#This Row],[asian_american]]/Table32356789101112132343210111213610[[#This Row],[total]]</f>
        <v>0.35714285714285715</v>
      </c>
      <c r="L570" s="1">
        <v>0</v>
      </c>
      <c r="M570" s="8">
        <f>Table32356789101112132343210111213610[[#This Row],[african_amercian]]/Table32356789101112132343210111213610[[#This Row],[total]]</f>
        <v>0</v>
      </c>
      <c r="N570" s="1">
        <v>1</v>
      </c>
      <c r="O570" s="8">
        <f>Table32356789101112132343210111213610[[#This Row],[hispanic_american]]/Table32356789101112132343210111213610[[#This Row],[total]]</f>
        <v>3.5714285714285712E-2</v>
      </c>
      <c r="P570" s="1">
        <v>0</v>
      </c>
      <c r="Q570" s="8">
        <f>Table32356789101112132343210111213610[[#This Row],[hawaiian_or_islander]]/Table32356789101112132343210111213610[[#This Row],[total]]</f>
        <v>0</v>
      </c>
      <c r="R570" s="1">
        <v>12</v>
      </c>
      <c r="S570" s="8">
        <f>Table32356789101112132343210111213610[[#This Row],[white]]/Table32356789101112132343210111213610[[#This Row],[total]]</f>
        <v>0.42857142857142855</v>
      </c>
      <c r="T570" s="1">
        <v>3</v>
      </c>
      <c r="U570" s="8">
        <f>Table32356789101112132343210111213610[[#This Row],[muti_racial]]/Table32356789101112132343210111213610[[#This Row],[total]]</f>
        <v>0.10714285714285714</v>
      </c>
      <c r="V570" s="1">
        <v>1</v>
      </c>
      <c r="W570" s="8">
        <f>Table32356789101112132343210111213610[[#This Row],[international]]/Table32356789101112132343210111213610[[#This Row],[total]]</f>
        <v>3.5714285714285712E-2</v>
      </c>
      <c r="X5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5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571" spans="1:25" ht="20" customHeight="1">
      <c r="A571" s="12">
        <v>151290</v>
      </c>
      <c r="B571" s="12" t="s">
        <v>143</v>
      </c>
      <c r="C571" s="12">
        <v>28</v>
      </c>
      <c r="D571" s="12">
        <v>24</v>
      </c>
      <c r="E571" s="14">
        <f>Table32356789101112132343210111213610[[#This Row],[men]]/Table32356789101112132343210111213610[[#This Row],[total]]</f>
        <v>0.8571428571428571</v>
      </c>
      <c r="F571" s="12">
        <v>4</v>
      </c>
      <c r="G571" s="14">
        <f>Table32356789101112132343210111213610[[#This Row],[women]]/Table32356789101112132343210111213610[[#This Row],[total]]</f>
        <v>0.14285714285714285</v>
      </c>
      <c r="H571" s="12">
        <v>0</v>
      </c>
      <c r="I571" s="14">
        <f>Table32356789101112132343210111213610[[#This Row],[alaskan_or_native]]/Table32356789101112132343210111213610[[#This Row],[total]]</f>
        <v>0</v>
      </c>
      <c r="J571" s="12">
        <v>0</v>
      </c>
      <c r="K571" s="14">
        <f>Table32356789101112132343210111213610[[#This Row],[asian_american]]/Table32356789101112132343210111213610[[#This Row],[total]]</f>
        <v>0</v>
      </c>
      <c r="L571" s="12">
        <v>2</v>
      </c>
      <c r="M571" s="14">
        <f>Table32356789101112132343210111213610[[#This Row],[african_amercian]]/Table32356789101112132343210111213610[[#This Row],[total]]</f>
        <v>7.1428571428571425E-2</v>
      </c>
      <c r="N571" s="12">
        <v>0</v>
      </c>
      <c r="O571" s="14">
        <f>Table32356789101112132343210111213610[[#This Row],[hispanic_american]]/Table32356789101112132343210111213610[[#This Row],[total]]</f>
        <v>0</v>
      </c>
      <c r="P571" s="12">
        <v>0</v>
      </c>
      <c r="Q571" s="14">
        <f>Table32356789101112132343210111213610[[#This Row],[hawaiian_or_islander]]/Table32356789101112132343210111213610[[#This Row],[total]]</f>
        <v>0</v>
      </c>
      <c r="R571" s="12">
        <v>17</v>
      </c>
      <c r="S571" s="14">
        <f>Table32356789101112132343210111213610[[#This Row],[white]]/Table32356789101112132343210111213610[[#This Row],[total]]</f>
        <v>0.6071428571428571</v>
      </c>
      <c r="T571" s="12">
        <v>0</v>
      </c>
      <c r="U571" s="14">
        <f>Table32356789101112132343210111213610[[#This Row],[muti_racial]]/Table32356789101112132343210111213610[[#This Row],[total]]</f>
        <v>0</v>
      </c>
      <c r="V571" s="12">
        <v>5</v>
      </c>
      <c r="W571" s="14">
        <f>Table32356789101112132343210111213610[[#This Row],[international]]/Table32356789101112132343210111213610[[#This Row],[total]]</f>
        <v>0.17857142857142858</v>
      </c>
      <c r="X5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  <c r="Y5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572" spans="1:25" ht="20" customHeight="1">
      <c r="A572" s="1">
        <v>170675</v>
      </c>
      <c r="B572" s="1" t="s">
        <v>178</v>
      </c>
      <c r="C572" s="1">
        <v>28</v>
      </c>
      <c r="D572" s="1">
        <v>23</v>
      </c>
      <c r="E572" s="8">
        <f>Table32356789101112132343210111213610[[#This Row],[men]]/Table32356789101112132343210111213610[[#This Row],[total]]</f>
        <v>0.8214285714285714</v>
      </c>
      <c r="F572" s="1">
        <v>5</v>
      </c>
      <c r="G572" s="8">
        <f>Table32356789101112132343210111213610[[#This Row],[women]]/Table32356789101112132343210111213610[[#This Row],[total]]</f>
        <v>0.17857142857142858</v>
      </c>
      <c r="H572" s="1">
        <v>0</v>
      </c>
      <c r="I572" s="8">
        <f>Table32356789101112132343210111213610[[#This Row],[alaskan_or_native]]/Table32356789101112132343210111213610[[#This Row],[total]]</f>
        <v>0</v>
      </c>
      <c r="J572" s="1">
        <v>1</v>
      </c>
      <c r="K572" s="8">
        <f>Table32356789101112132343210111213610[[#This Row],[asian_american]]/Table32356789101112132343210111213610[[#This Row],[total]]</f>
        <v>3.5714285714285712E-2</v>
      </c>
      <c r="L572" s="1">
        <v>2</v>
      </c>
      <c r="M572" s="8">
        <f>Table32356789101112132343210111213610[[#This Row],[african_amercian]]/Table32356789101112132343210111213610[[#This Row],[total]]</f>
        <v>7.1428571428571425E-2</v>
      </c>
      <c r="N572" s="1">
        <v>0</v>
      </c>
      <c r="O572" s="8">
        <f>Table32356789101112132343210111213610[[#This Row],[hispanic_american]]/Table32356789101112132343210111213610[[#This Row],[total]]</f>
        <v>0</v>
      </c>
      <c r="P572" s="1">
        <v>0</v>
      </c>
      <c r="Q572" s="8">
        <f>Table32356789101112132343210111213610[[#This Row],[hawaiian_or_islander]]/Table32356789101112132343210111213610[[#This Row],[total]]</f>
        <v>0</v>
      </c>
      <c r="R572" s="1">
        <v>20</v>
      </c>
      <c r="S572" s="8">
        <f>Table32356789101112132343210111213610[[#This Row],[white]]/Table32356789101112132343210111213610[[#This Row],[total]]</f>
        <v>0.7142857142857143</v>
      </c>
      <c r="T572" s="1">
        <v>0</v>
      </c>
      <c r="U572" s="8">
        <f>Table32356789101112132343210111213610[[#This Row],[muti_racial]]/Table32356789101112132343210111213610[[#This Row],[total]]</f>
        <v>0</v>
      </c>
      <c r="V572" s="1">
        <v>5</v>
      </c>
      <c r="W572" s="8">
        <f>Table32356789101112132343210111213610[[#This Row],[international]]/Table32356789101112132343210111213610[[#This Row],[total]]</f>
        <v>0.17857142857142858</v>
      </c>
      <c r="X5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0.10714285714285714</v>
      </c>
      <c r="Y5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573" spans="1:25" ht="20" customHeight="1">
      <c r="A573" s="12">
        <v>214731</v>
      </c>
      <c r="B573" s="12" t="s">
        <v>1336</v>
      </c>
      <c r="C573" s="12">
        <v>28</v>
      </c>
      <c r="D573" s="12">
        <v>24</v>
      </c>
      <c r="E573" s="14">
        <f>Table32356789101112132343210111213610[[#This Row],[men]]/Table32356789101112132343210111213610[[#This Row],[total]]</f>
        <v>0.8571428571428571</v>
      </c>
      <c r="F573" s="12">
        <v>4</v>
      </c>
      <c r="G573" s="14">
        <f>Table32356789101112132343210111213610[[#This Row],[women]]/Table32356789101112132343210111213610[[#This Row],[total]]</f>
        <v>0.14285714285714285</v>
      </c>
      <c r="H573" s="12">
        <v>0</v>
      </c>
      <c r="I573" s="14">
        <f>Table32356789101112132343210111213610[[#This Row],[alaskan_or_native]]/Table32356789101112132343210111213610[[#This Row],[total]]</f>
        <v>0</v>
      </c>
      <c r="J573" s="12">
        <v>3</v>
      </c>
      <c r="K573" s="14">
        <f>Table32356789101112132343210111213610[[#This Row],[asian_american]]/Table32356789101112132343210111213610[[#This Row],[total]]</f>
        <v>0.10714285714285714</v>
      </c>
      <c r="L573" s="12">
        <v>1</v>
      </c>
      <c r="M573" s="14">
        <f>Table32356789101112132343210111213610[[#This Row],[african_amercian]]/Table32356789101112132343210111213610[[#This Row],[total]]</f>
        <v>3.5714285714285712E-2</v>
      </c>
      <c r="N573" s="12">
        <v>1</v>
      </c>
      <c r="O573" s="14">
        <f>Table32356789101112132343210111213610[[#This Row],[hispanic_american]]/Table32356789101112132343210111213610[[#This Row],[total]]</f>
        <v>3.5714285714285712E-2</v>
      </c>
      <c r="P573" s="12">
        <v>0</v>
      </c>
      <c r="Q573" s="14">
        <f>Table32356789101112132343210111213610[[#This Row],[hawaiian_or_islander]]/Table32356789101112132343210111213610[[#This Row],[total]]</f>
        <v>0</v>
      </c>
      <c r="R573" s="12">
        <v>23</v>
      </c>
      <c r="S573" s="14">
        <f>Table32356789101112132343210111213610[[#This Row],[white]]/Table32356789101112132343210111213610[[#This Row],[total]]</f>
        <v>0.8214285714285714</v>
      </c>
      <c r="T573" s="12">
        <v>0</v>
      </c>
      <c r="U573" s="14">
        <f>Table32356789101112132343210111213610[[#This Row],[muti_racial]]/Table32356789101112132343210111213610[[#This Row],[total]]</f>
        <v>0</v>
      </c>
      <c r="V573" s="12">
        <v>0</v>
      </c>
      <c r="W573" s="14">
        <f>Table32356789101112132343210111213610[[#This Row],[international]]/Table32356789101112132343210111213610[[#This Row],[total]]</f>
        <v>0</v>
      </c>
      <c r="X5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0.17857142857142858</v>
      </c>
      <c r="Y5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574" spans="1:25" ht="20" customHeight="1">
      <c r="A574" s="1">
        <v>100812</v>
      </c>
      <c r="B574" s="1" t="s">
        <v>814</v>
      </c>
      <c r="C574" s="1">
        <v>27</v>
      </c>
      <c r="D574" s="1">
        <v>24</v>
      </c>
      <c r="E574" s="8">
        <f>Table32356789101112132343210111213610[[#This Row],[men]]/Table32356789101112132343210111213610[[#This Row],[total]]</f>
        <v>0.88888888888888884</v>
      </c>
      <c r="F574" s="1">
        <v>3</v>
      </c>
      <c r="G574" s="8">
        <f>Table32356789101112132343210111213610[[#This Row],[women]]/Table32356789101112132343210111213610[[#This Row],[total]]</f>
        <v>0.1111111111111111</v>
      </c>
      <c r="H574" s="1">
        <v>0</v>
      </c>
      <c r="I574" s="8">
        <f>Table32356789101112132343210111213610[[#This Row],[alaskan_or_native]]/Table32356789101112132343210111213610[[#This Row],[total]]</f>
        <v>0</v>
      </c>
      <c r="J574" s="1">
        <v>0</v>
      </c>
      <c r="K574" s="8">
        <f>Table32356789101112132343210111213610[[#This Row],[asian_american]]/Table32356789101112132343210111213610[[#This Row],[total]]</f>
        <v>0</v>
      </c>
      <c r="L574" s="1">
        <v>1</v>
      </c>
      <c r="M574" s="8">
        <f>Table32356789101112132343210111213610[[#This Row],[african_amercian]]/Table32356789101112132343210111213610[[#This Row],[total]]</f>
        <v>3.7037037037037035E-2</v>
      </c>
      <c r="N574" s="1">
        <v>0</v>
      </c>
      <c r="O574" s="8">
        <f>Table32356789101112132343210111213610[[#This Row],[hispanic_american]]/Table32356789101112132343210111213610[[#This Row],[total]]</f>
        <v>0</v>
      </c>
      <c r="P574" s="1">
        <v>0</v>
      </c>
      <c r="Q574" s="8">
        <f>Table32356789101112132343210111213610[[#This Row],[hawaiian_or_islander]]/Table32356789101112132343210111213610[[#This Row],[total]]</f>
        <v>0</v>
      </c>
      <c r="R574" s="1">
        <v>23</v>
      </c>
      <c r="S574" s="8">
        <f>Table32356789101112132343210111213610[[#This Row],[white]]/Table32356789101112132343210111213610[[#This Row],[total]]</f>
        <v>0.85185185185185186</v>
      </c>
      <c r="T574" s="1">
        <v>2</v>
      </c>
      <c r="U574" s="8">
        <f>Table32356789101112132343210111213610[[#This Row],[muti_racial]]/Table32356789101112132343210111213610[[#This Row],[total]]</f>
        <v>7.407407407407407E-2</v>
      </c>
      <c r="V574" s="1">
        <v>0</v>
      </c>
      <c r="W574" s="8">
        <f>Table32356789101112132343210111213610[[#This Row],[international]]/Table32356789101112132343210111213610[[#This Row],[total]]</f>
        <v>0</v>
      </c>
      <c r="X5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5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575" spans="1:25" ht="20" customHeight="1">
      <c r="A575" s="12">
        <v>112394</v>
      </c>
      <c r="B575" s="12" t="s">
        <v>1288</v>
      </c>
      <c r="C575" s="12">
        <v>27</v>
      </c>
      <c r="D575" s="12">
        <v>26</v>
      </c>
      <c r="E575" s="14">
        <f>Table32356789101112132343210111213610[[#This Row],[men]]/Table32356789101112132343210111213610[[#This Row],[total]]</f>
        <v>0.96296296296296291</v>
      </c>
      <c r="F575" s="12">
        <v>1</v>
      </c>
      <c r="G575" s="14">
        <f>Table32356789101112132343210111213610[[#This Row],[women]]/Table32356789101112132343210111213610[[#This Row],[total]]</f>
        <v>3.7037037037037035E-2</v>
      </c>
      <c r="H575" s="12">
        <v>0</v>
      </c>
      <c r="I575" s="14">
        <f>Table32356789101112132343210111213610[[#This Row],[alaskan_or_native]]/Table32356789101112132343210111213610[[#This Row],[total]]</f>
        <v>0</v>
      </c>
      <c r="J575" s="12">
        <v>4</v>
      </c>
      <c r="K575" s="14">
        <f>Table32356789101112132343210111213610[[#This Row],[asian_american]]/Table32356789101112132343210111213610[[#This Row],[total]]</f>
        <v>0.14814814814814814</v>
      </c>
      <c r="L575" s="12">
        <v>1</v>
      </c>
      <c r="M575" s="14">
        <f>Table32356789101112132343210111213610[[#This Row],[african_amercian]]/Table32356789101112132343210111213610[[#This Row],[total]]</f>
        <v>3.7037037037037035E-2</v>
      </c>
      <c r="N575" s="12">
        <v>2</v>
      </c>
      <c r="O575" s="14">
        <f>Table32356789101112132343210111213610[[#This Row],[hispanic_american]]/Table32356789101112132343210111213610[[#This Row],[total]]</f>
        <v>7.407407407407407E-2</v>
      </c>
      <c r="P575" s="12">
        <v>0</v>
      </c>
      <c r="Q575" s="14">
        <f>Table32356789101112132343210111213610[[#This Row],[hawaiian_or_islander]]/Table32356789101112132343210111213610[[#This Row],[total]]</f>
        <v>0</v>
      </c>
      <c r="R575" s="12">
        <v>15</v>
      </c>
      <c r="S575" s="14">
        <f>Table32356789101112132343210111213610[[#This Row],[white]]/Table32356789101112132343210111213610[[#This Row],[total]]</f>
        <v>0.55555555555555558</v>
      </c>
      <c r="T575" s="12">
        <v>3</v>
      </c>
      <c r="U575" s="14">
        <f>Table32356789101112132343210111213610[[#This Row],[muti_racial]]/Table32356789101112132343210111213610[[#This Row],[total]]</f>
        <v>0.1111111111111111</v>
      </c>
      <c r="V575" s="12">
        <v>0</v>
      </c>
      <c r="W575" s="14">
        <f>Table32356789101112132343210111213610[[#This Row],[international]]/Table32356789101112132343210111213610[[#This Row],[total]]</f>
        <v>0</v>
      </c>
      <c r="X5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0.37037037037037035</v>
      </c>
      <c r="Y5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</row>
    <row r="576" spans="1:25" ht="20" customHeight="1">
      <c r="A576" s="1">
        <v>127556</v>
      </c>
      <c r="B576" s="1" t="s">
        <v>838</v>
      </c>
      <c r="C576" s="1">
        <v>27</v>
      </c>
      <c r="D576" s="1">
        <v>23</v>
      </c>
      <c r="E576" s="8">
        <f>Table32356789101112132343210111213610[[#This Row],[men]]/Table32356789101112132343210111213610[[#This Row],[total]]</f>
        <v>0.85185185185185186</v>
      </c>
      <c r="F576" s="1">
        <v>4</v>
      </c>
      <c r="G576" s="8">
        <f>Table32356789101112132343210111213610[[#This Row],[women]]/Table32356789101112132343210111213610[[#This Row],[total]]</f>
        <v>0.14814814814814814</v>
      </c>
      <c r="H576" s="1">
        <v>0</v>
      </c>
      <c r="I576" s="8">
        <f>Table32356789101112132343210111213610[[#This Row],[alaskan_or_native]]/Table32356789101112132343210111213610[[#This Row],[total]]</f>
        <v>0</v>
      </c>
      <c r="J576" s="1">
        <v>0</v>
      </c>
      <c r="K576" s="8">
        <f>Table32356789101112132343210111213610[[#This Row],[asian_american]]/Table32356789101112132343210111213610[[#This Row],[total]]</f>
        <v>0</v>
      </c>
      <c r="L576" s="1">
        <v>0</v>
      </c>
      <c r="M576" s="8">
        <f>Table32356789101112132343210111213610[[#This Row],[african_amercian]]/Table32356789101112132343210111213610[[#This Row],[total]]</f>
        <v>0</v>
      </c>
      <c r="N576" s="1">
        <v>2</v>
      </c>
      <c r="O576" s="8">
        <f>Table32356789101112132343210111213610[[#This Row],[hispanic_american]]/Table32356789101112132343210111213610[[#This Row],[total]]</f>
        <v>7.407407407407407E-2</v>
      </c>
      <c r="P576" s="1">
        <v>0</v>
      </c>
      <c r="Q576" s="8">
        <f>Table32356789101112132343210111213610[[#This Row],[hawaiian_or_islander]]/Table32356789101112132343210111213610[[#This Row],[total]]</f>
        <v>0</v>
      </c>
      <c r="R576" s="1">
        <v>24</v>
      </c>
      <c r="S576" s="8">
        <f>Table32356789101112132343210111213610[[#This Row],[white]]/Table32356789101112132343210111213610[[#This Row],[total]]</f>
        <v>0.88888888888888884</v>
      </c>
      <c r="T576" s="1">
        <v>1</v>
      </c>
      <c r="U576" s="8">
        <f>Table32356789101112132343210111213610[[#This Row],[muti_racial]]/Table32356789101112132343210111213610[[#This Row],[total]]</f>
        <v>3.7037037037037035E-2</v>
      </c>
      <c r="V576" s="1">
        <v>0</v>
      </c>
      <c r="W576" s="8">
        <f>Table32356789101112132343210111213610[[#This Row],[international]]/Table32356789101112132343210111213610[[#This Row],[total]]</f>
        <v>0</v>
      </c>
      <c r="X5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5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577" spans="1:25" ht="20" customHeight="1">
      <c r="A577" s="12">
        <v>130493</v>
      </c>
      <c r="B577" s="12" t="s">
        <v>842</v>
      </c>
      <c r="C577" s="12">
        <v>27</v>
      </c>
      <c r="D577" s="12">
        <v>27</v>
      </c>
      <c r="E577" s="14">
        <f>Table32356789101112132343210111213610[[#This Row],[men]]/Table32356789101112132343210111213610[[#This Row],[total]]</f>
        <v>1</v>
      </c>
      <c r="F577" s="12">
        <v>0</v>
      </c>
      <c r="G577" s="14">
        <f>Table32356789101112132343210111213610[[#This Row],[women]]/Table32356789101112132343210111213610[[#This Row],[total]]</f>
        <v>0</v>
      </c>
      <c r="H577" s="12">
        <v>0</v>
      </c>
      <c r="I577" s="14">
        <f>Table32356789101112132343210111213610[[#This Row],[alaskan_or_native]]/Table32356789101112132343210111213610[[#This Row],[total]]</f>
        <v>0</v>
      </c>
      <c r="J577" s="12">
        <v>4</v>
      </c>
      <c r="K577" s="14">
        <f>Table32356789101112132343210111213610[[#This Row],[asian_american]]/Table32356789101112132343210111213610[[#This Row],[total]]</f>
        <v>0.14814814814814814</v>
      </c>
      <c r="L577" s="12">
        <v>1</v>
      </c>
      <c r="M577" s="14">
        <f>Table32356789101112132343210111213610[[#This Row],[african_amercian]]/Table32356789101112132343210111213610[[#This Row],[total]]</f>
        <v>3.7037037037037035E-2</v>
      </c>
      <c r="N577" s="12">
        <v>2</v>
      </c>
      <c r="O577" s="14">
        <f>Table32356789101112132343210111213610[[#This Row],[hispanic_american]]/Table32356789101112132343210111213610[[#This Row],[total]]</f>
        <v>7.407407407407407E-2</v>
      </c>
      <c r="P577" s="12">
        <v>0</v>
      </c>
      <c r="Q577" s="14">
        <f>Table32356789101112132343210111213610[[#This Row],[hawaiian_or_islander]]/Table32356789101112132343210111213610[[#This Row],[total]]</f>
        <v>0</v>
      </c>
      <c r="R577" s="12">
        <v>13</v>
      </c>
      <c r="S577" s="14">
        <f>Table32356789101112132343210111213610[[#This Row],[white]]/Table32356789101112132343210111213610[[#This Row],[total]]</f>
        <v>0.48148148148148145</v>
      </c>
      <c r="T577" s="12">
        <v>1</v>
      </c>
      <c r="U577" s="14">
        <f>Table32356789101112132343210111213610[[#This Row],[muti_racial]]/Table32356789101112132343210111213610[[#This Row],[total]]</f>
        <v>3.7037037037037035E-2</v>
      </c>
      <c r="V577" s="12">
        <v>0</v>
      </c>
      <c r="W577" s="14">
        <f>Table32356789101112132343210111213610[[#This Row],[international]]/Table32356789101112132343210111213610[[#This Row],[total]]</f>
        <v>0</v>
      </c>
      <c r="X5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0.29629629629629628</v>
      </c>
      <c r="Y5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0.14814814814814814</v>
      </c>
    </row>
    <row r="578" spans="1:25" ht="20" customHeight="1">
      <c r="A578" s="1">
        <v>148335</v>
      </c>
      <c r="B578" s="1" t="s">
        <v>872</v>
      </c>
      <c r="C578" s="1">
        <v>27</v>
      </c>
      <c r="D578" s="1">
        <v>24</v>
      </c>
      <c r="E578" s="8">
        <f>Table32356789101112132343210111213610[[#This Row],[men]]/Table32356789101112132343210111213610[[#This Row],[total]]</f>
        <v>0.88888888888888884</v>
      </c>
      <c r="F578" s="1">
        <v>3</v>
      </c>
      <c r="G578" s="8">
        <f>Table32356789101112132343210111213610[[#This Row],[women]]/Table32356789101112132343210111213610[[#This Row],[total]]</f>
        <v>0.1111111111111111</v>
      </c>
      <c r="H578" s="1">
        <v>0</v>
      </c>
      <c r="I578" s="8">
        <f>Table32356789101112132343210111213610[[#This Row],[alaskan_or_native]]/Table32356789101112132343210111213610[[#This Row],[total]]</f>
        <v>0</v>
      </c>
      <c r="J578" s="1">
        <v>3</v>
      </c>
      <c r="K578" s="8">
        <f>Table32356789101112132343210111213610[[#This Row],[asian_american]]/Table32356789101112132343210111213610[[#This Row],[total]]</f>
        <v>0.1111111111111111</v>
      </c>
      <c r="L578" s="1">
        <v>6</v>
      </c>
      <c r="M578" s="8">
        <f>Table32356789101112132343210111213610[[#This Row],[african_amercian]]/Table32356789101112132343210111213610[[#This Row],[total]]</f>
        <v>0.22222222222222221</v>
      </c>
      <c r="N578" s="1">
        <v>6</v>
      </c>
      <c r="O578" s="8">
        <f>Table32356789101112132343210111213610[[#This Row],[hispanic_american]]/Table32356789101112132343210111213610[[#This Row],[total]]</f>
        <v>0.22222222222222221</v>
      </c>
      <c r="P578" s="1">
        <v>0</v>
      </c>
      <c r="Q578" s="8">
        <f>Table32356789101112132343210111213610[[#This Row],[hawaiian_or_islander]]/Table32356789101112132343210111213610[[#This Row],[total]]</f>
        <v>0</v>
      </c>
      <c r="R578" s="1">
        <v>10</v>
      </c>
      <c r="S578" s="8">
        <f>Table32356789101112132343210111213610[[#This Row],[white]]/Table32356789101112132343210111213610[[#This Row],[total]]</f>
        <v>0.37037037037037035</v>
      </c>
      <c r="T578" s="1">
        <v>0</v>
      </c>
      <c r="U578" s="8">
        <f>Table32356789101112132343210111213610[[#This Row],[muti_racial]]/Table32356789101112132343210111213610[[#This Row],[total]]</f>
        <v>0</v>
      </c>
      <c r="V578" s="1">
        <v>2</v>
      </c>
      <c r="W578" s="8">
        <f>Table32356789101112132343210111213610[[#This Row],[international]]/Table32356789101112132343210111213610[[#This Row],[total]]</f>
        <v>7.407407407407407E-2</v>
      </c>
      <c r="X5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0.55555555555555558</v>
      </c>
      <c r="Y5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</row>
    <row r="579" spans="1:25" ht="20" customHeight="1">
      <c r="A579" s="12">
        <v>155025</v>
      </c>
      <c r="B579" s="12" t="s">
        <v>893</v>
      </c>
      <c r="C579" s="12">
        <v>27</v>
      </c>
      <c r="D579" s="12">
        <v>24</v>
      </c>
      <c r="E579" s="14">
        <f>Table32356789101112132343210111213610[[#This Row],[men]]/Table32356789101112132343210111213610[[#This Row],[total]]</f>
        <v>0.88888888888888884</v>
      </c>
      <c r="F579" s="12">
        <v>3</v>
      </c>
      <c r="G579" s="14">
        <f>Table32356789101112132343210111213610[[#This Row],[women]]/Table32356789101112132343210111213610[[#This Row],[total]]</f>
        <v>0.1111111111111111</v>
      </c>
      <c r="H579" s="12">
        <v>0</v>
      </c>
      <c r="I579" s="14">
        <f>Table32356789101112132343210111213610[[#This Row],[alaskan_or_native]]/Table32356789101112132343210111213610[[#This Row],[total]]</f>
        <v>0</v>
      </c>
      <c r="J579" s="12">
        <v>1</v>
      </c>
      <c r="K579" s="14">
        <f>Table32356789101112132343210111213610[[#This Row],[asian_american]]/Table32356789101112132343210111213610[[#This Row],[total]]</f>
        <v>3.7037037037037035E-2</v>
      </c>
      <c r="L579" s="12">
        <v>1</v>
      </c>
      <c r="M579" s="14">
        <f>Table32356789101112132343210111213610[[#This Row],[african_amercian]]/Table32356789101112132343210111213610[[#This Row],[total]]</f>
        <v>3.7037037037037035E-2</v>
      </c>
      <c r="N579" s="12">
        <v>0</v>
      </c>
      <c r="O579" s="14">
        <f>Table32356789101112132343210111213610[[#This Row],[hispanic_american]]/Table32356789101112132343210111213610[[#This Row],[total]]</f>
        <v>0</v>
      </c>
      <c r="P579" s="12">
        <v>0</v>
      </c>
      <c r="Q579" s="14">
        <f>Table32356789101112132343210111213610[[#This Row],[hawaiian_or_islander]]/Table32356789101112132343210111213610[[#This Row],[total]]</f>
        <v>0</v>
      </c>
      <c r="R579" s="12">
        <v>16</v>
      </c>
      <c r="S579" s="14">
        <f>Table32356789101112132343210111213610[[#This Row],[white]]/Table32356789101112132343210111213610[[#This Row],[total]]</f>
        <v>0.59259259259259256</v>
      </c>
      <c r="T579" s="12">
        <v>0</v>
      </c>
      <c r="U579" s="14">
        <f>Table32356789101112132343210111213610[[#This Row],[muti_racial]]/Table32356789101112132343210111213610[[#This Row],[total]]</f>
        <v>0</v>
      </c>
      <c r="V579" s="12">
        <v>8</v>
      </c>
      <c r="W579" s="14">
        <f>Table32356789101112132343210111213610[[#This Row],[international]]/Table32356789101112132343210111213610[[#This Row],[total]]</f>
        <v>0.29629629629629628</v>
      </c>
      <c r="X5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7.407407407407407E-2</v>
      </c>
      <c r="Y5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3.7037037037037035E-2</v>
      </c>
    </row>
    <row r="580" spans="1:25" ht="20" customHeight="1">
      <c r="A580" s="1">
        <v>190044</v>
      </c>
      <c r="B580" s="1" t="s">
        <v>199</v>
      </c>
      <c r="C580" s="1">
        <v>27</v>
      </c>
      <c r="D580" s="1">
        <v>26</v>
      </c>
      <c r="E580" s="8">
        <f>Table32356789101112132343210111213610[[#This Row],[men]]/Table32356789101112132343210111213610[[#This Row],[total]]</f>
        <v>0.96296296296296291</v>
      </c>
      <c r="F580" s="1">
        <v>1</v>
      </c>
      <c r="G580" s="8">
        <f>Table32356789101112132343210111213610[[#This Row],[women]]/Table32356789101112132343210111213610[[#This Row],[total]]</f>
        <v>3.7037037037037035E-2</v>
      </c>
      <c r="H580" s="1">
        <v>0</v>
      </c>
      <c r="I580" s="8">
        <f>Table32356789101112132343210111213610[[#This Row],[alaskan_or_native]]/Table32356789101112132343210111213610[[#This Row],[total]]</f>
        <v>0</v>
      </c>
      <c r="J580" s="1">
        <v>1</v>
      </c>
      <c r="K580" s="8">
        <f>Table32356789101112132343210111213610[[#This Row],[asian_american]]/Table32356789101112132343210111213610[[#This Row],[total]]</f>
        <v>3.7037037037037035E-2</v>
      </c>
      <c r="L580" s="1">
        <v>1</v>
      </c>
      <c r="M580" s="8">
        <f>Table32356789101112132343210111213610[[#This Row],[african_amercian]]/Table32356789101112132343210111213610[[#This Row],[total]]</f>
        <v>3.7037037037037035E-2</v>
      </c>
      <c r="N580" s="1">
        <v>1</v>
      </c>
      <c r="O580" s="8">
        <f>Table32356789101112132343210111213610[[#This Row],[hispanic_american]]/Table32356789101112132343210111213610[[#This Row],[total]]</f>
        <v>3.7037037037037035E-2</v>
      </c>
      <c r="P580" s="1">
        <v>0</v>
      </c>
      <c r="Q580" s="8">
        <f>Table32356789101112132343210111213610[[#This Row],[hawaiian_or_islander]]/Table32356789101112132343210111213610[[#This Row],[total]]</f>
        <v>0</v>
      </c>
      <c r="R580" s="1">
        <v>23</v>
      </c>
      <c r="S580" s="8">
        <f>Table32356789101112132343210111213610[[#This Row],[white]]/Table32356789101112132343210111213610[[#This Row],[total]]</f>
        <v>0.85185185185185186</v>
      </c>
      <c r="T580" s="1">
        <v>0</v>
      </c>
      <c r="U580" s="8">
        <f>Table32356789101112132343210111213610[[#This Row],[muti_racial]]/Table32356789101112132343210111213610[[#This Row],[total]]</f>
        <v>0</v>
      </c>
      <c r="V580" s="1">
        <v>0</v>
      </c>
      <c r="W580" s="8">
        <f>Table32356789101112132343210111213610[[#This Row],[international]]/Table32356789101112132343210111213610[[#This Row],[total]]</f>
        <v>0</v>
      </c>
      <c r="X5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5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7.407407407407407E-2</v>
      </c>
    </row>
    <row r="581" spans="1:25" ht="20" customHeight="1">
      <c r="A581" s="12">
        <v>199209</v>
      </c>
      <c r="B581" s="12" t="s">
        <v>1030</v>
      </c>
      <c r="C581" s="12">
        <v>27</v>
      </c>
      <c r="D581" s="12">
        <v>22</v>
      </c>
      <c r="E581" s="14">
        <f>Table32356789101112132343210111213610[[#This Row],[men]]/Table32356789101112132343210111213610[[#This Row],[total]]</f>
        <v>0.81481481481481477</v>
      </c>
      <c r="F581" s="12">
        <v>5</v>
      </c>
      <c r="G581" s="14">
        <f>Table32356789101112132343210111213610[[#This Row],[women]]/Table32356789101112132343210111213610[[#This Row],[total]]</f>
        <v>0.18518518518518517</v>
      </c>
      <c r="H581" s="12">
        <v>0</v>
      </c>
      <c r="I581" s="14">
        <f>Table32356789101112132343210111213610[[#This Row],[alaskan_or_native]]/Table32356789101112132343210111213610[[#This Row],[total]]</f>
        <v>0</v>
      </c>
      <c r="J581" s="12">
        <v>1</v>
      </c>
      <c r="K581" s="14">
        <f>Table32356789101112132343210111213610[[#This Row],[asian_american]]/Table32356789101112132343210111213610[[#This Row],[total]]</f>
        <v>3.7037037037037035E-2</v>
      </c>
      <c r="L581" s="12">
        <v>6</v>
      </c>
      <c r="M581" s="14">
        <f>Table32356789101112132343210111213610[[#This Row],[african_amercian]]/Table32356789101112132343210111213610[[#This Row],[total]]</f>
        <v>0.22222222222222221</v>
      </c>
      <c r="N581" s="12">
        <v>0</v>
      </c>
      <c r="O581" s="14">
        <f>Table32356789101112132343210111213610[[#This Row],[hispanic_american]]/Table32356789101112132343210111213610[[#This Row],[total]]</f>
        <v>0</v>
      </c>
      <c r="P581" s="12">
        <v>0</v>
      </c>
      <c r="Q581" s="14">
        <f>Table32356789101112132343210111213610[[#This Row],[hawaiian_or_islander]]/Table32356789101112132343210111213610[[#This Row],[total]]</f>
        <v>0</v>
      </c>
      <c r="R581" s="12">
        <v>18</v>
      </c>
      <c r="S581" s="14">
        <f>Table32356789101112132343210111213610[[#This Row],[white]]/Table32356789101112132343210111213610[[#This Row],[total]]</f>
        <v>0.66666666666666663</v>
      </c>
      <c r="T581" s="12">
        <v>0</v>
      </c>
      <c r="U581" s="14">
        <f>Table32356789101112132343210111213610[[#This Row],[muti_racial]]/Table32356789101112132343210111213610[[#This Row],[total]]</f>
        <v>0</v>
      </c>
      <c r="V581" s="12">
        <v>1</v>
      </c>
      <c r="W581" s="14">
        <f>Table32356789101112132343210111213610[[#This Row],[international]]/Table32356789101112132343210111213610[[#This Row],[total]]</f>
        <v>3.7037037037037035E-2</v>
      </c>
      <c r="X5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0.25925925925925924</v>
      </c>
      <c r="Y5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</row>
    <row r="582" spans="1:25" ht="20" customHeight="1">
      <c r="A582" s="1">
        <v>236072</v>
      </c>
      <c r="B582" s="1" t="s">
        <v>1301</v>
      </c>
      <c r="C582" s="1">
        <v>27</v>
      </c>
      <c r="D582" s="1">
        <v>21</v>
      </c>
      <c r="E582" s="8">
        <f>Table32356789101112132343210111213610[[#This Row],[men]]/Table32356789101112132343210111213610[[#This Row],[total]]</f>
        <v>0.77777777777777779</v>
      </c>
      <c r="F582" s="1">
        <v>6</v>
      </c>
      <c r="G582" s="8">
        <f>Table32356789101112132343210111213610[[#This Row],[women]]/Table32356789101112132343210111213610[[#This Row],[total]]</f>
        <v>0.22222222222222221</v>
      </c>
      <c r="H582" s="1">
        <v>0</v>
      </c>
      <c r="I582" s="8">
        <f>Table32356789101112132343210111213610[[#This Row],[alaskan_or_native]]/Table32356789101112132343210111213610[[#This Row],[total]]</f>
        <v>0</v>
      </c>
      <c r="J582" s="1">
        <v>1</v>
      </c>
      <c r="K582" s="8">
        <f>Table32356789101112132343210111213610[[#This Row],[asian_american]]/Table32356789101112132343210111213610[[#This Row],[total]]</f>
        <v>3.7037037037037035E-2</v>
      </c>
      <c r="L582" s="1">
        <v>1</v>
      </c>
      <c r="M582" s="8">
        <f>Table32356789101112132343210111213610[[#This Row],[african_amercian]]/Table32356789101112132343210111213610[[#This Row],[total]]</f>
        <v>3.7037037037037035E-2</v>
      </c>
      <c r="N582" s="1">
        <v>2</v>
      </c>
      <c r="O582" s="8">
        <f>Table32356789101112132343210111213610[[#This Row],[hispanic_american]]/Table32356789101112132343210111213610[[#This Row],[total]]</f>
        <v>7.407407407407407E-2</v>
      </c>
      <c r="P582" s="1">
        <v>0</v>
      </c>
      <c r="Q582" s="8">
        <f>Table32356789101112132343210111213610[[#This Row],[hawaiian_or_islander]]/Table32356789101112132343210111213610[[#This Row],[total]]</f>
        <v>0</v>
      </c>
      <c r="R582" s="1">
        <v>13</v>
      </c>
      <c r="S582" s="8">
        <f>Table32356789101112132343210111213610[[#This Row],[white]]/Table32356789101112132343210111213610[[#This Row],[total]]</f>
        <v>0.48148148148148145</v>
      </c>
      <c r="T582" s="1">
        <v>4</v>
      </c>
      <c r="U582" s="8">
        <f>Table32356789101112132343210111213610[[#This Row],[muti_racial]]/Table32356789101112132343210111213610[[#This Row],[total]]</f>
        <v>0.14814814814814814</v>
      </c>
      <c r="V582" s="1">
        <v>0</v>
      </c>
      <c r="W582" s="8">
        <f>Table32356789101112132343210111213610[[#This Row],[international]]/Table32356789101112132343210111213610[[#This Row],[total]]</f>
        <v>0</v>
      </c>
      <c r="X5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0.29629629629629628</v>
      </c>
      <c r="Y5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0.25925925925925924</v>
      </c>
    </row>
    <row r="583" spans="1:25" ht="20" customHeight="1">
      <c r="A583" s="12">
        <v>482459</v>
      </c>
      <c r="B583" s="12" t="s">
        <v>1369</v>
      </c>
      <c r="C583" s="12">
        <v>27</v>
      </c>
      <c r="D583" s="12">
        <v>21</v>
      </c>
      <c r="E583" s="14">
        <f>Table32356789101112132343210111213610[[#This Row],[men]]/Table32356789101112132343210111213610[[#This Row],[total]]</f>
        <v>0.77777777777777779</v>
      </c>
      <c r="F583" s="12">
        <v>6</v>
      </c>
      <c r="G583" s="14">
        <f>Table32356789101112132343210111213610[[#This Row],[women]]/Table32356789101112132343210111213610[[#This Row],[total]]</f>
        <v>0.22222222222222221</v>
      </c>
      <c r="H583" s="12">
        <v>0</v>
      </c>
      <c r="I583" s="14">
        <f>Table32356789101112132343210111213610[[#This Row],[alaskan_or_native]]/Table32356789101112132343210111213610[[#This Row],[total]]</f>
        <v>0</v>
      </c>
      <c r="J583" s="12">
        <v>1</v>
      </c>
      <c r="K583" s="14">
        <f>Table32356789101112132343210111213610[[#This Row],[asian_american]]/Table32356789101112132343210111213610[[#This Row],[total]]</f>
        <v>3.7037037037037035E-2</v>
      </c>
      <c r="L583" s="12">
        <v>6</v>
      </c>
      <c r="M583" s="14">
        <f>Table32356789101112132343210111213610[[#This Row],[african_amercian]]/Table32356789101112132343210111213610[[#This Row],[total]]</f>
        <v>0.22222222222222221</v>
      </c>
      <c r="N583" s="12">
        <v>4</v>
      </c>
      <c r="O583" s="14">
        <f>Table32356789101112132343210111213610[[#This Row],[hispanic_american]]/Table32356789101112132343210111213610[[#This Row],[total]]</f>
        <v>0.14814814814814814</v>
      </c>
      <c r="P583" s="12">
        <v>0</v>
      </c>
      <c r="Q583" s="14">
        <f>Table32356789101112132343210111213610[[#This Row],[hawaiian_or_islander]]/Table32356789101112132343210111213610[[#This Row],[total]]</f>
        <v>0</v>
      </c>
      <c r="R583" s="12">
        <v>13</v>
      </c>
      <c r="S583" s="14">
        <f>Table32356789101112132343210111213610[[#This Row],[white]]/Table32356789101112132343210111213610[[#This Row],[total]]</f>
        <v>0.48148148148148145</v>
      </c>
      <c r="T583" s="12">
        <v>0</v>
      </c>
      <c r="U583" s="14">
        <f>Table32356789101112132343210111213610[[#This Row],[muti_racial]]/Table32356789101112132343210111213610[[#This Row],[total]]</f>
        <v>0</v>
      </c>
      <c r="V583" s="12">
        <v>0</v>
      </c>
      <c r="W583" s="14">
        <f>Table32356789101112132343210111213610[[#This Row],[international]]/Table32356789101112132343210111213610[[#This Row],[total]]</f>
        <v>0</v>
      </c>
      <c r="X5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0.40740740740740738</v>
      </c>
      <c r="Y5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0.37037037037037035</v>
      </c>
    </row>
    <row r="584" spans="1:25" ht="20" customHeight="1">
      <c r="A584" s="1">
        <v>109785</v>
      </c>
      <c r="B584" s="1" t="s">
        <v>827</v>
      </c>
      <c r="C584" s="1">
        <v>26</v>
      </c>
      <c r="D584" s="1">
        <v>25</v>
      </c>
      <c r="E584" s="8">
        <f>Table32356789101112132343210111213610[[#This Row],[men]]/Table32356789101112132343210111213610[[#This Row],[total]]</f>
        <v>0.96153846153846156</v>
      </c>
      <c r="F584" s="1">
        <v>1</v>
      </c>
      <c r="G584" s="8">
        <f>Table32356789101112132343210111213610[[#This Row],[women]]/Table32356789101112132343210111213610[[#This Row],[total]]</f>
        <v>3.8461538461538464E-2</v>
      </c>
      <c r="H584" s="1">
        <v>0</v>
      </c>
      <c r="I584" s="8">
        <f>Table32356789101112132343210111213610[[#This Row],[alaskan_or_native]]/Table32356789101112132343210111213610[[#This Row],[total]]</f>
        <v>0</v>
      </c>
      <c r="J584" s="1">
        <v>5</v>
      </c>
      <c r="K584" s="8">
        <f>Table32356789101112132343210111213610[[#This Row],[asian_american]]/Table32356789101112132343210111213610[[#This Row],[total]]</f>
        <v>0.19230769230769232</v>
      </c>
      <c r="L584" s="1">
        <v>0</v>
      </c>
      <c r="M584" s="8">
        <f>Table32356789101112132343210111213610[[#This Row],[african_amercian]]/Table32356789101112132343210111213610[[#This Row],[total]]</f>
        <v>0</v>
      </c>
      <c r="N584" s="1">
        <v>3</v>
      </c>
      <c r="O584" s="8">
        <f>Table32356789101112132343210111213610[[#This Row],[hispanic_american]]/Table32356789101112132343210111213610[[#This Row],[total]]</f>
        <v>0.11538461538461539</v>
      </c>
      <c r="P584" s="1">
        <v>0</v>
      </c>
      <c r="Q584" s="8">
        <f>Table32356789101112132343210111213610[[#This Row],[hawaiian_or_islander]]/Table32356789101112132343210111213610[[#This Row],[total]]</f>
        <v>0</v>
      </c>
      <c r="R584" s="1">
        <v>11</v>
      </c>
      <c r="S584" s="8">
        <f>Table32356789101112132343210111213610[[#This Row],[white]]/Table32356789101112132343210111213610[[#This Row],[total]]</f>
        <v>0.42307692307692307</v>
      </c>
      <c r="T584" s="1">
        <v>3</v>
      </c>
      <c r="U584" s="8">
        <f>Table32356789101112132343210111213610[[#This Row],[muti_racial]]/Table32356789101112132343210111213610[[#This Row],[total]]</f>
        <v>0.11538461538461539</v>
      </c>
      <c r="V584" s="1">
        <v>4</v>
      </c>
      <c r="W584" s="8">
        <f>Table32356789101112132343210111213610[[#This Row],[international]]/Table32356789101112132343210111213610[[#This Row],[total]]</f>
        <v>0.15384615384615385</v>
      </c>
      <c r="X5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0.42307692307692307</v>
      </c>
      <c r="Y5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</row>
    <row r="585" spans="1:25" ht="20" customHeight="1">
      <c r="A585" s="12">
        <v>117113</v>
      </c>
      <c r="B585" s="12" t="s">
        <v>1289</v>
      </c>
      <c r="C585" s="12">
        <v>26</v>
      </c>
      <c r="D585" s="12">
        <v>14</v>
      </c>
      <c r="E585" s="14">
        <f>Table32356789101112132343210111213610[[#This Row],[men]]/Table32356789101112132343210111213610[[#This Row],[total]]</f>
        <v>0.53846153846153844</v>
      </c>
      <c r="F585" s="12">
        <v>12</v>
      </c>
      <c r="G585" s="14">
        <f>Table32356789101112132343210111213610[[#This Row],[women]]/Table32356789101112132343210111213610[[#This Row],[total]]</f>
        <v>0.46153846153846156</v>
      </c>
      <c r="H585" s="12">
        <v>0</v>
      </c>
      <c r="I585" s="14">
        <f>Table32356789101112132343210111213610[[#This Row],[alaskan_or_native]]/Table32356789101112132343210111213610[[#This Row],[total]]</f>
        <v>0</v>
      </c>
      <c r="J585" s="12">
        <v>2</v>
      </c>
      <c r="K585" s="14">
        <f>Table32356789101112132343210111213610[[#This Row],[asian_american]]/Table32356789101112132343210111213610[[#This Row],[total]]</f>
        <v>7.6923076923076927E-2</v>
      </c>
      <c r="L585" s="12">
        <v>4</v>
      </c>
      <c r="M585" s="14">
        <f>Table32356789101112132343210111213610[[#This Row],[african_amercian]]/Table32356789101112132343210111213610[[#This Row],[total]]</f>
        <v>0.15384615384615385</v>
      </c>
      <c r="N585" s="12">
        <v>8</v>
      </c>
      <c r="O585" s="14">
        <f>Table32356789101112132343210111213610[[#This Row],[hispanic_american]]/Table32356789101112132343210111213610[[#This Row],[total]]</f>
        <v>0.30769230769230771</v>
      </c>
      <c r="P585" s="12">
        <v>0</v>
      </c>
      <c r="Q585" s="14">
        <f>Table32356789101112132343210111213610[[#This Row],[hawaiian_or_islander]]/Table32356789101112132343210111213610[[#This Row],[total]]</f>
        <v>0</v>
      </c>
      <c r="R585" s="12">
        <v>8</v>
      </c>
      <c r="S585" s="14">
        <f>Table32356789101112132343210111213610[[#This Row],[white]]/Table32356789101112132343210111213610[[#This Row],[total]]</f>
        <v>0.30769230769230771</v>
      </c>
      <c r="T585" s="12">
        <v>0</v>
      </c>
      <c r="U585" s="14">
        <f>Table32356789101112132343210111213610[[#This Row],[muti_racial]]/Table32356789101112132343210111213610[[#This Row],[total]]</f>
        <v>0</v>
      </c>
      <c r="V585" s="12">
        <v>0</v>
      </c>
      <c r="W585" s="14">
        <f>Table32356789101112132343210111213610[[#This Row],[international]]/Table32356789101112132343210111213610[[#This Row],[total]]</f>
        <v>0</v>
      </c>
      <c r="X5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0.53846153846153844</v>
      </c>
      <c r="Y5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0.46153846153846156</v>
      </c>
    </row>
    <row r="586" spans="1:25" ht="20" customHeight="1">
      <c r="A586" s="1">
        <v>133386</v>
      </c>
      <c r="B586" s="1" t="s">
        <v>848</v>
      </c>
      <c r="C586" s="1">
        <v>26</v>
      </c>
      <c r="D586" s="1">
        <v>21</v>
      </c>
      <c r="E586" s="8">
        <f>Table32356789101112132343210111213610[[#This Row],[men]]/Table32356789101112132343210111213610[[#This Row],[total]]</f>
        <v>0.80769230769230771</v>
      </c>
      <c r="F586" s="1">
        <v>5</v>
      </c>
      <c r="G586" s="8">
        <f>Table32356789101112132343210111213610[[#This Row],[women]]/Table32356789101112132343210111213610[[#This Row],[total]]</f>
        <v>0.19230769230769232</v>
      </c>
      <c r="H586" s="1">
        <v>0</v>
      </c>
      <c r="I586" s="8">
        <f>Table32356789101112132343210111213610[[#This Row],[alaskan_or_native]]/Table32356789101112132343210111213610[[#This Row],[total]]</f>
        <v>0</v>
      </c>
      <c r="J586" s="1">
        <v>0</v>
      </c>
      <c r="K586" s="8">
        <f>Table32356789101112132343210111213610[[#This Row],[asian_american]]/Table32356789101112132343210111213610[[#This Row],[total]]</f>
        <v>0</v>
      </c>
      <c r="L586" s="1">
        <v>2</v>
      </c>
      <c r="M586" s="8">
        <f>Table32356789101112132343210111213610[[#This Row],[african_amercian]]/Table32356789101112132343210111213610[[#This Row],[total]]</f>
        <v>7.6923076923076927E-2</v>
      </c>
      <c r="N586" s="1">
        <v>1</v>
      </c>
      <c r="O586" s="8">
        <f>Table32356789101112132343210111213610[[#This Row],[hispanic_american]]/Table32356789101112132343210111213610[[#This Row],[total]]</f>
        <v>3.8461538461538464E-2</v>
      </c>
      <c r="P586" s="1">
        <v>0</v>
      </c>
      <c r="Q586" s="8">
        <f>Table32356789101112132343210111213610[[#This Row],[hawaiian_or_islander]]/Table32356789101112132343210111213610[[#This Row],[total]]</f>
        <v>0</v>
      </c>
      <c r="R586" s="1">
        <v>20</v>
      </c>
      <c r="S586" s="8">
        <f>Table32356789101112132343210111213610[[#This Row],[white]]/Table32356789101112132343210111213610[[#This Row],[total]]</f>
        <v>0.76923076923076927</v>
      </c>
      <c r="T586" s="1">
        <v>2</v>
      </c>
      <c r="U586" s="8">
        <f>Table32356789101112132343210111213610[[#This Row],[muti_racial]]/Table32356789101112132343210111213610[[#This Row],[total]]</f>
        <v>7.6923076923076927E-2</v>
      </c>
      <c r="V586" s="1">
        <v>1</v>
      </c>
      <c r="W586" s="8">
        <f>Table32356789101112132343210111213610[[#This Row],[international]]/Table32356789101112132343210111213610[[#This Row],[total]]</f>
        <v>3.8461538461538464E-2</v>
      </c>
      <c r="X5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0.19230769230769232</v>
      </c>
      <c r="Y5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0.19230769230769232</v>
      </c>
    </row>
    <row r="587" spans="1:25" ht="20" customHeight="1">
      <c r="A587" s="12">
        <v>159009</v>
      </c>
      <c r="B587" s="12" t="s">
        <v>658</v>
      </c>
      <c r="C587" s="12">
        <v>26</v>
      </c>
      <c r="D587" s="12">
        <v>17</v>
      </c>
      <c r="E587" s="14">
        <f>Table32356789101112132343210111213610[[#This Row],[men]]/Table32356789101112132343210111213610[[#This Row],[total]]</f>
        <v>0.65384615384615385</v>
      </c>
      <c r="F587" s="12">
        <v>9</v>
      </c>
      <c r="G587" s="14">
        <f>Table32356789101112132343210111213610[[#This Row],[women]]/Table32356789101112132343210111213610[[#This Row],[total]]</f>
        <v>0.34615384615384615</v>
      </c>
      <c r="H587" s="12">
        <v>0</v>
      </c>
      <c r="I587" s="14">
        <f>Table32356789101112132343210111213610[[#This Row],[alaskan_or_native]]/Table32356789101112132343210111213610[[#This Row],[total]]</f>
        <v>0</v>
      </c>
      <c r="J587" s="12">
        <v>0</v>
      </c>
      <c r="K587" s="14">
        <f>Table32356789101112132343210111213610[[#This Row],[asian_american]]/Table32356789101112132343210111213610[[#This Row],[total]]</f>
        <v>0</v>
      </c>
      <c r="L587" s="12">
        <v>16</v>
      </c>
      <c r="M587" s="14">
        <f>Table32356789101112132343210111213610[[#This Row],[african_amercian]]/Table32356789101112132343210111213610[[#This Row],[total]]</f>
        <v>0.61538461538461542</v>
      </c>
      <c r="N587" s="12">
        <v>0</v>
      </c>
      <c r="O587" s="14">
        <f>Table32356789101112132343210111213610[[#This Row],[hispanic_american]]/Table32356789101112132343210111213610[[#This Row],[total]]</f>
        <v>0</v>
      </c>
      <c r="P587" s="12">
        <v>0</v>
      </c>
      <c r="Q587" s="14">
        <f>Table32356789101112132343210111213610[[#This Row],[hawaiian_or_islander]]/Table32356789101112132343210111213610[[#This Row],[total]]</f>
        <v>0</v>
      </c>
      <c r="R587" s="12">
        <v>1</v>
      </c>
      <c r="S587" s="14">
        <f>Table32356789101112132343210111213610[[#This Row],[white]]/Table32356789101112132343210111213610[[#This Row],[total]]</f>
        <v>3.8461538461538464E-2</v>
      </c>
      <c r="T587" s="12">
        <v>0</v>
      </c>
      <c r="U587" s="14">
        <f>Table32356789101112132343210111213610[[#This Row],[muti_racial]]/Table32356789101112132343210111213610[[#This Row],[total]]</f>
        <v>0</v>
      </c>
      <c r="V587" s="12">
        <v>9</v>
      </c>
      <c r="W587" s="14">
        <f>Table32356789101112132343210111213610[[#This Row],[international]]/Table32356789101112132343210111213610[[#This Row],[total]]</f>
        <v>0.34615384615384615</v>
      </c>
      <c r="X5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0.61538461538461542</v>
      </c>
      <c r="Y5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0.61538461538461542</v>
      </c>
    </row>
    <row r="588" spans="1:25" ht="20" customHeight="1">
      <c r="A588" s="1">
        <v>167835</v>
      </c>
      <c r="B588" s="1" t="s">
        <v>358</v>
      </c>
      <c r="C588" s="1">
        <v>26</v>
      </c>
      <c r="D588" s="1">
        <v>0</v>
      </c>
      <c r="E588" s="8">
        <f>Table32356789101112132343210111213610[[#This Row],[men]]/Table32356789101112132343210111213610[[#This Row],[total]]</f>
        <v>0</v>
      </c>
      <c r="F588" s="1">
        <v>26</v>
      </c>
      <c r="G588" s="8">
        <f>Table32356789101112132343210111213610[[#This Row],[women]]/Table32356789101112132343210111213610[[#This Row],[total]]</f>
        <v>1</v>
      </c>
      <c r="H588" s="1">
        <v>0</v>
      </c>
      <c r="I588" s="8">
        <f>Table32356789101112132343210111213610[[#This Row],[alaskan_or_native]]/Table32356789101112132343210111213610[[#This Row],[total]]</f>
        <v>0</v>
      </c>
      <c r="J588" s="1">
        <v>6</v>
      </c>
      <c r="K588" s="8">
        <f>Table32356789101112132343210111213610[[#This Row],[asian_american]]/Table32356789101112132343210111213610[[#This Row],[total]]</f>
        <v>0.23076923076923078</v>
      </c>
      <c r="L588" s="1">
        <v>0</v>
      </c>
      <c r="M588" s="8">
        <f>Table32356789101112132343210111213610[[#This Row],[african_amercian]]/Table32356789101112132343210111213610[[#This Row],[total]]</f>
        <v>0</v>
      </c>
      <c r="N588" s="1">
        <v>0</v>
      </c>
      <c r="O588" s="8">
        <f>Table32356789101112132343210111213610[[#This Row],[hispanic_american]]/Table32356789101112132343210111213610[[#This Row],[total]]</f>
        <v>0</v>
      </c>
      <c r="P588" s="1">
        <v>0</v>
      </c>
      <c r="Q588" s="8">
        <f>Table32356789101112132343210111213610[[#This Row],[hawaiian_or_islander]]/Table32356789101112132343210111213610[[#This Row],[total]]</f>
        <v>0</v>
      </c>
      <c r="R588" s="1">
        <v>5</v>
      </c>
      <c r="S588" s="8">
        <f>Table32356789101112132343210111213610[[#This Row],[white]]/Table32356789101112132343210111213610[[#This Row],[total]]</f>
        <v>0.19230769230769232</v>
      </c>
      <c r="T588" s="1">
        <v>2</v>
      </c>
      <c r="U588" s="8">
        <f>Table32356789101112132343210111213610[[#This Row],[muti_racial]]/Table32356789101112132343210111213610[[#This Row],[total]]</f>
        <v>7.6923076923076927E-2</v>
      </c>
      <c r="V588" s="1">
        <v>10</v>
      </c>
      <c r="W588" s="8">
        <f>Table32356789101112132343210111213610[[#This Row],[international]]/Table32356789101112132343210111213610[[#This Row],[total]]</f>
        <v>0.38461538461538464</v>
      </c>
      <c r="X5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  <c r="Y5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7.6923076923076927E-2</v>
      </c>
    </row>
    <row r="589" spans="1:25" ht="20" customHeight="1">
      <c r="A589" s="12">
        <v>172264</v>
      </c>
      <c r="B589" s="12" t="s">
        <v>941</v>
      </c>
      <c r="C589" s="12">
        <v>26</v>
      </c>
      <c r="D589" s="12">
        <v>21</v>
      </c>
      <c r="E589" s="14">
        <f>Table32356789101112132343210111213610[[#This Row],[men]]/Table32356789101112132343210111213610[[#This Row],[total]]</f>
        <v>0.80769230769230771</v>
      </c>
      <c r="F589" s="12">
        <v>5</v>
      </c>
      <c r="G589" s="14">
        <f>Table32356789101112132343210111213610[[#This Row],[women]]/Table32356789101112132343210111213610[[#This Row],[total]]</f>
        <v>0.19230769230769232</v>
      </c>
      <c r="H589" s="12">
        <v>0</v>
      </c>
      <c r="I589" s="14">
        <f>Table32356789101112132343210111213610[[#This Row],[alaskan_or_native]]/Table32356789101112132343210111213610[[#This Row],[total]]</f>
        <v>0</v>
      </c>
      <c r="J589" s="12">
        <v>0</v>
      </c>
      <c r="K589" s="14">
        <f>Table32356789101112132343210111213610[[#This Row],[asian_american]]/Table32356789101112132343210111213610[[#This Row],[total]]</f>
        <v>0</v>
      </c>
      <c r="L589" s="12">
        <v>2</v>
      </c>
      <c r="M589" s="14">
        <f>Table32356789101112132343210111213610[[#This Row],[african_amercian]]/Table32356789101112132343210111213610[[#This Row],[total]]</f>
        <v>7.6923076923076927E-2</v>
      </c>
      <c r="N589" s="12">
        <v>2</v>
      </c>
      <c r="O589" s="14">
        <f>Table32356789101112132343210111213610[[#This Row],[hispanic_american]]/Table32356789101112132343210111213610[[#This Row],[total]]</f>
        <v>7.6923076923076927E-2</v>
      </c>
      <c r="P589" s="12">
        <v>0</v>
      </c>
      <c r="Q589" s="14">
        <f>Table32356789101112132343210111213610[[#This Row],[hawaiian_or_islander]]/Table32356789101112132343210111213610[[#This Row],[total]]</f>
        <v>0</v>
      </c>
      <c r="R589" s="12">
        <v>16</v>
      </c>
      <c r="S589" s="14">
        <f>Table32356789101112132343210111213610[[#This Row],[white]]/Table32356789101112132343210111213610[[#This Row],[total]]</f>
        <v>0.61538461538461542</v>
      </c>
      <c r="T589" s="12">
        <v>0</v>
      </c>
      <c r="U589" s="14">
        <f>Table32356789101112132343210111213610[[#This Row],[muti_racial]]/Table32356789101112132343210111213610[[#This Row],[total]]</f>
        <v>0</v>
      </c>
      <c r="V589" s="12">
        <v>0</v>
      </c>
      <c r="W589" s="14">
        <f>Table32356789101112132343210111213610[[#This Row],[international]]/Table32356789101112132343210111213610[[#This Row],[total]]</f>
        <v>0</v>
      </c>
      <c r="X5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  <c r="Y5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</row>
    <row r="590" spans="1:25" ht="20" customHeight="1">
      <c r="A590" s="1">
        <v>198543</v>
      </c>
      <c r="B590" s="1" t="s">
        <v>552</v>
      </c>
      <c r="C590" s="1">
        <v>26</v>
      </c>
      <c r="D590" s="1">
        <v>18</v>
      </c>
      <c r="E590" s="8">
        <f>Table32356789101112132343210111213610[[#This Row],[men]]/Table32356789101112132343210111213610[[#This Row],[total]]</f>
        <v>0.69230769230769229</v>
      </c>
      <c r="F590" s="1">
        <v>8</v>
      </c>
      <c r="G590" s="8">
        <f>Table32356789101112132343210111213610[[#This Row],[women]]/Table32356789101112132343210111213610[[#This Row],[total]]</f>
        <v>0.30769230769230771</v>
      </c>
      <c r="H590" s="1">
        <v>0</v>
      </c>
      <c r="I590" s="8">
        <f>Table32356789101112132343210111213610[[#This Row],[alaskan_or_native]]/Table32356789101112132343210111213610[[#This Row],[total]]</f>
        <v>0</v>
      </c>
      <c r="J590" s="1">
        <v>2</v>
      </c>
      <c r="K590" s="8">
        <f>Table32356789101112132343210111213610[[#This Row],[asian_american]]/Table32356789101112132343210111213610[[#This Row],[total]]</f>
        <v>7.6923076923076927E-2</v>
      </c>
      <c r="L590" s="1">
        <v>12</v>
      </c>
      <c r="M590" s="8">
        <f>Table32356789101112132343210111213610[[#This Row],[african_amercian]]/Table32356789101112132343210111213610[[#This Row],[total]]</f>
        <v>0.46153846153846156</v>
      </c>
      <c r="N590" s="1">
        <v>2</v>
      </c>
      <c r="O590" s="8">
        <f>Table32356789101112132343210111213610[[#This Row],[hispanic_american]]/Table32356789101112132343210111213610[[#This Row],[total]]</f>
        <v>7.6923076923076927E-2</v>
      </c>
      <c r="P590" s="1">
        <v>0</v>
      </c>
      <c r="Q590" s="8">
        <f>Table32356789101112132343210111213610[[#This Row],[hawaiian_or_islander]]/Table32356789101112132343210111213610[[#This Row],[total]]</f>
        <v>0</v>
      </c>
      <c r="R590" s="1">
        <v>9</v>
      </c>
      <c r="S590" s="8">
        <f>Table32356789101112132343210111213610[[#This Row],[white]]/Table32356789101112132343210111213610[[#This Row],[total]]</f>
        <v>0.34615384615384615</v>
      </c>
      <c r="T590" s="1">
        <v>0</v>
      </c>
      <c r="U590" s="8">
        <f>Table32356789101112132343210111213610[[#This Row],[muti_racial]]/Table32356789101112132343210111213610[[#This Row],[total]]</f>
        <v>0</v>
      </c>
      <c r="V590" s="1">
        <v>0</v>
      </c>
      <c r="W590" s="8">
        <f>Table32356789101112132343210111213610[[#This Row],[international]]/Table32356789101112132343210111213610[[#This Row],[total]]</f>
        <v>0</v>
      </c>
      <c r="X5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0.61538461538461542</v>
      </c>
      <c r="Y5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0.53846153846153844</v>
      </c>
    </row>
    <row r="591" spans="1:25" ht="20" customHeight="1">
      <c r="A591" s="12">
        <v>213783</v>
      </c>
      <c r="B591" s="12" t="s">
        <v>1073</v>
      </c>
      <c r="C591" s="12">
        <v>26</v>
      </c>
      <c r="D591" s="12">
        <v>23</v>
      </c>
      <c r="E591" s="14">
        <f>Table32356789101112132343210111213610[[#This Row],[men]]/Table32356789101112132343210111213610[[#This Row],[total]]</f>
        <v>0.88461538461538458</v>
      </c>
      <c r="F591" s="12">
        <v>3</v>
      </c>
      <c r="G591" s="14">
        <f>Table32356789101112132343210111213610[[#This Row],[women]]/Table32356789101112132343210111213610[[#This Row],[total]]</f>
        <v>0.11538461538461539</v>
      </c>
      <c r="H591" s="12">
        <v>0</v>
      </c>
      <c r="I591" s="14">
        <f>Table32356789101112132343210111213610[[#This Row],[alaskan_or_native]]/Table32356789101112132343210111213610[[#This Row],[total]]</f>
        <v>0</v>
      </c>
      <c r="J591" s="12">
        <v>0</v>
      </c>
      <c r="K591" s="14">
        <f>Table32356789101112132343210111213610[[#This Row],[asian_american]]/Table32356789101112132343210111213610[[#This Row],[total]]</f>
        <v>0</v>
      </c>
      <c r="L591" s="12">
        <v>1</v>
      </c>
      <c r="M591" s="14">
        <f>Table32356789101112132343210111213610[[#This Row],[african_amercian]]/Table32356789101112132343210111213610[[#This Row],[total]]</f>
        <v>3.8461538461538464E-2</v>
      </c>
      <c r="N591" s="12">
        <v>2</v>
      </c>
      <c r="O591" s="14">
        <f>Table32356789101112132343210111213610[[#This Row],[hispanic_american]]/Table32356789101112132343210111213610[[#This Row],[total]]</f>
        <v>7.6923076923076927E-2</v>
      </c>
      <c r="P591" s="12">
        <v>0</v>
      </c>
      <c r="Q591" s="14">
        <f>Table32356789101112132343210111213610[[#This Row],[hawaiian_or_islander]]/Table32356789101112132343210111213610[[#This Row],[total]]</f>
        <v>0</v>
      </c>
      <c r="R591" s="12">
        <v>22</v>
      </c>
      <c r="S591" s="14">
        <f>Table32356789101112132343210111213610[[#This Row],[white]]/Table32356789101112132343210111213610[[#This Row],[total]]</f>
        <v>0.84615384615384615</v>
      </c>
      <c r="T591" s="12">
        <v>0</v>
      </c>
      <c r="U591" s="14">
        <f>Table32356789101112132343210111213610[[#This Row],[muti_racial]]/Table32356789101112132343210111213610[[#This Row],[total]]</f>
        <v>0</v>
      </c>
      <c r="V591" s="12">
        <v>0</v>
      </c>
      <c r="W591" s="14">
        <f>Table32356789101112132343210111213610[[#This Row],[international]]/Table32356789101112132343210111213610[[#This Row],[total]]</f>
        <v>0</v>
      </c>
      <c r="X5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0.11538461538461539</v>
      </c>
      <c r="Y5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0.11538461538461539</v>
      </c>
    </row>
    <row r="592" spans="1:25" ht="20" customHeight="1">
      <c r="A592" s="1">
        <v>222178</v>
      </c>
      <c r="B592" s="1" t="s">
        <v>259</v>
      </c>
      <c r="C592" s="1">
        <v>26</v>
      </c>
      <c r="D592" s="1">
        <v>22</v>
      </c>
      <c r="E592" s="8">
        <f>Table32356789101112132343210111213610[[#This Row],[men]]/Table32356789101112132343210111213610[[#This Row],[total]]</f>
        <v>0.84615384615384615</v>
      </c>
      <c r="F592" s="1">
        <v>4</v>
      </c>
      <c r="G592" s="8">
        <f>Table32356789101112132343210111213610[[#This Row],[women]]/Table32356789101112132343210111213610[[#This Row],[total]]</f>
        <v>0.15384615384615385</v>
      </c>
      <c r="H592" s="1">
        <v>0</v>
      </c>
      <c r="I592" s="8">
        <f>Table32356789101112132343210111213610[[#This Row],[alaskan_or_native]]/Table32356789101112132343210111213610[[#This Row],[total]]</f>
        <v>0</v>
      </c>
      <c r="J592" s="1">
        <v>1</v>
      </c>
      <c r="K592" s="8">
        <f>Table32356789101112132343210111213610[[#This Row],[asian_american]]/Table32356789101112132343210111213610[[#This Row],[total]]</f>
        <v>3.8461538461538464E-2</v>
      </c>
      <c r="L592" s="1">
        <v>4</v>
      </c>
      <c r="M592" s="8">
        <f>Table32356789101112132343210111213610[[#This Row],[african_amercian]]/Table32356789101112132343210111213610[[#This Row],[total]]</f>
        <v>0.15384615384615385</v>
      </c>
      <c r="N592" s="1">
        <v>0</v>
      </c>
      <c r="O592" s="8">
        <f>Table32356789101112132343210111213610[[#This Row],[hispanic_american]]/Table32356789101112132343210111213610[[#This Row],[total]]</f>
        <v>0</v>
      </c>
      <c r="P592" s="1">
        <v>0</v>
      </c>
      <c r="Q592" s="8">
        <f>Table32356789101112132343210111213610[[#This Row],[hawaiian_or_islander]]/Table32356789101112132343210111213610[[#This Row],[total]]</f>
        <v>0</v>
      </c>
      <c r="R592" s="1">
        <v>16</v>
      </c>
      <c r="S592" s="8">
        <f>Table32356789101112132343210111213610[[#This Row],[white]]/Table32356789101112132343210111213610[[#This Row],[total]]</f>
        <v>0.61538461538461542</v>
      </c>
      <c r="T592" s="1">
        <v>3</v>
      </c>
      <c r="U592" s="8">
        <f>Table32356789101112132343210111213610[[#This Row],[muti_racial]]/Table32356789101112132343210111213610[[#This Row],[total]]</f>
        <v>0.11538461538461539</v>
      </c>
      <c r="V592" s="1">
        <v>2</v>
      </c>
      <c r="W592" s="8">
        <f>Table32356789101112132343210111213610[[#This Row],[international]]/Table32356789101112132343210111213610[[#This Row],[total]]</f>
        <v>7.6923076923076927E-2</v>
      </c>
      <c r="X5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  <c r="Y5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0.26923076923076922</v>
      </c>
    </row>
    <row r="593" spans="1:25" ht="20" customHeight="1">
      <c r="A593" s="12">
        <v>428444</v>
      </c>
      <c r="B593" s="12" t="s">
        <v>1407</v>
      </c>
      <c r="C593" s="12">
        <v>26</v>
      </c>
      <c r="D593" s="12">
        <v>17</v>
      </c>
      <c r="E593" s="14">
        <f>Table32356789101112132343210111213610[[#This Row],[men]]/Table32356789101112132343210111213610[[#This Row],[total]]</f>
        <v>0.65384615384615385</v>
      </c>
      <c r="F593" s="12">
        <v>9</v>
      </c>
      <c r="G593" s="14">
        <f>Table32356789101112132343210111213610[[#This Row],[women]]/Table32356789101112132343210111213610[[#This Row],[total]]</f>
        <v>0.34615384615384615</v>
      </c>
      <c r="H593" s="12">
        <v>0</v>
      </c>
      <c r="I593" s="14">
        <f>Table32356789101112132343210111213610[[#This Row],[alaskan_or_native]]/Table32356789101112132343210111213610[[#This Row],[total]]</f>
        <v>0</v>
      </c>
      <c r="J593" s="12">
        <v>0</v>
      </c>
      <c r="K593" s="14">
        <f>Table32356789101112132343210111213610[[#This Row],[asian_american]]/Table32356789101112132343210111213610[[#This Row],[total]]</f>
        <v>0</v>
      </c>
      <c r="L593" s="12">
        <v>3</v>
      </c>
      <c r="M593" s="14">
        <f>Table32356789101112132343210111213610[[#This Row],[african_amercian]]/Table32356789101112132343210111213610[[#This Row],[total]]</f>
        <v>0.11538461538461539</v>
      </c>
      <c r="N593" s="12">
        <v>6</v>
      </c>
      <c r="O593" s="14">
        <f>Table32356789101112132343210111213610[[#This Row],[hispanic_american]]/Table32356789101112132343210111213610[[#This Row],[total]]</f>
        <v>0.23076923076923078</v>
      </c>
      <c r="P593" s="12">
        <v>0</v>
      </c>
      <c r="Q593" s="14">
        <f>Table32356789101112132343210111213610[[#This Row],[hawaiian_or_islander]]/Table32356789101112132343210111213610[[#This Row],[total]]</f>
        <v>0</v>
      </c>
      <c r="R593" s="12">
        <v>9</v>
      </c>
      <c r="S593" s="14">
        <f>Table32356789101112132343210111213610[[#This Row],[white]]/Table32356789101112132343210111213610[[#This Row],[total]]</f>
        <v>0.34615384615384615</v>
      </c>
      <c r="T593" s="12">
        <v>0</v>
      </c>
      <c r="U593" s="14">
        <f>Table32356789101112132343210111213610[[#This Row],[muti_racial]]/Table32356789101112132343210111213610[[#This Row],[total]]</f>
        <v>0</v>
      </c>
      <c r="V593" s="12">
        <v>0</v>
      </c>
      <c r="W593" s="14">
        <f>Table32356789101112132343210111213610[[#This Row],[international]]/Table32356789101112132343210111213610[[#This Row],[total]]</f>
        <v>0</v>
      </c>
      <c r="X5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0.34615384615384615</v>
      </c>
      <c r="Y5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0.34615384615384615</v>
      </c>
    </row>
    <row r="594" spans="1:25" ht="20" customHeight="1">
      <c r="A594" s="1">
        <v>130697</v>
      </c>
      <c r="B594" s="1" t="s">
        <v>554</v>
      </c>
      <c r="C594" s="1">
        <v>25</v>
      </c>
      <c r="D594" s="1">
        <v>15</v>
      </c>
      <c r="E594" s="8">
        <f>Table32356789101112132343210111213610[[#This Row],[men]]/Table32356789101112132343210111213610[[#This Row],[total]]</f>
        <v>0.6</v>
      </c>
      <c r="F594" s="1">
        <v>10</v>
      </c>
      <c r="G594" s="8">
        <f>Table32356789101112132343210111213610[[#This Row],[women]]/Table32356789101112132343210111213610[[#This Row],[total]]</f>
        <v>0.4</v>
      </c>
      <c r="H594" s="1">
        <v>0</v>
      </c>
      <c r="I594" s="8">
        <f>Table32356789101112132343210111213610[[#This Row],[alaskan_or_native]]/Table32356789101112132343210111213610[[#This Row],[total]]</f>
        <v>0</v>
      </c>
      <c r="J594" s="1">
        <v>5</v>
      </c>
      <c r="K594" s="8">
        <f>Table32356789101112132343210111213610[[#This Row],[asian_american]]/Table32356789101112132343210111213610[[#This Row],[total]]</f>
        <v>0.2</v>
      </c>
      <c r="L594" s="1">
        <v>1</v>
      </c>
      <c r="M594" s="8">
        <f>Table32356789101112132343210111213610[[#This Row],[african_amercian]]/Table32356789101112132343210111213610[[#This Row],[total]]</f>
        <v>0.04</v>
      </c>
      <c r="N594" s="1">
        <v>1</v>
      </c>
      <c r="O594" s="8">
        <f>Table32356789101112132343210111213610[[#This Row],[hispanic_american]]/Table32356789101112132343210111213610[[#This Row],[total]]</f>
        <v>0.04</v>
      </c>
      <c r="P594" s="1">
        <v>1</v>
      </c>
      <c r="Q594" s="8">
        <f>Table32356789101112132343210111213610[[#This Row],[hawaiian_or_islander]]/Table32356789101112132343210111213610[[#This Row],[total]]</f>
        <v>0.04</v>
      </c>
      <c r="R594" s="1">
        <v>12</v>
      </c>
      <c r="S594" s="8">
        <f>Table32356789101112132343210111213610[[#This Row],[white]]/Table32356789101112132343210111213610[[#This Row],[total]]</f>
        <v>0.48</v>
      </c>
      <c r="T594" s="1">
        <v>0</v>
      </c>
      <c r="U594" s="8">
        <f>Table32356789101112132343210111213610[[#This Row],[muti_racial]]/Table32356789101112132343210111213610[[#This Row],[total]]</f>
        <v>0</v>
      </c>
      <c r="V594" s="1">
        <v>5</v>
      </c>
      <c r="W594" s="8">
        <f>Table32356789101112132343210111213610[[#This Row],[international]]/Table32356789101112132343210111213610[[#This Row],[total]]</f>
        <v>0.2</v>
      </c>
      <c r="X5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</v>
      </c>
      <c r="Y5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</v>
      </c>
    </row>
    <row r="595" spans="1:25" ht="20" customHeight="1">
      <c r="A595" s="12">
        <v>153269</v>
      </c>
      <c r="B595" s="12" t="s">
        <v>884</v>
      </c>
      <c r="C595" s="12">
        <v>25</v>
      </c>
      <c r="D595" s="12">
        <v>10</v>
      </c>
      <c r="E595" s="14">
        <f>Table32356789101112132343210111213610[[#This Row],[men]]/Table32356789101112132343210111213610[[#This Row],[total]]</f>
        <v>0.4</v>
      </c>
      <c r="F595" s="12">
        <v>15</v>
      </c>
      <c r="G595" s="14">
        <f>Table32356789101112132343210111213610[[#This Row],[women]]/Table32356789101112132343210111213610[[#This Row],[total]]</f>
        <v>0.6</v>
      </c>
      <c r="H595" s="12">
        <v>0</v>
      </c>
      <c r="I595" s="14">
        <f>Table32356789101112132343210111213610[[#This Row],[alaskan_or_native]]/Table32356789101112132343210111213610[[#This Row],[total]]</f>
        <v>0</v>
      </c>
      <c r="J595" s="12">
        <v>1</v>
      </c>
      <c r="K595" s="14">
        <f>Table32356789101112132343210111213610[[#This Row],[asian_american]]/Table32356789101112132343210111213610[[#This Row],[total]]</f>
        <v>0.04</v>
      </c>
      <c r="L595" s="12">
        <v>1</v>
      </c>
      <c r="M595" s="14">
        <f>Table32356789101112132343210111213610[[#This Row],[african_amercian]]/Table32356789101112132343210111213610[[#This Row],[total]]</f>
        <v>0.04</v>
      </c>
      <c r="N595" s="12">
        <v>1</v>
      </c>
      <c r="O595" s="14">
        <f>Table32356789101112132343210111213610[[#This Row],[hispanic_american]]/Table32356789101112132343210111213610[[#This Row],[total]]</f>
        <v>0.04</v>
      </c>
      <c r="P595" s="12">
        <v>0</v>
      </c>
      <c r="Q595" s="14">
        <f>Table32356789101112132343210111213610[[#This Row],[hawaiian_or_islander]]/Table32356789101112132343210111213610[[#This Row],[total]]</f>
        <v>0</v>
      </c>
      <c r="R595" s="12">
        <v>18</v>
      </c>
      <c r="S595" s="14">
        <f>Table32356789101112132343210111213610[[#This Row],[white]]/Table32356789101112132343210111213610[[#This Row],[total]]</f>
        <v>0.72</v>
      </c>
      <c r="T595" s="12">
        <v>1</v>
      </c>
      <c r="U595" s="14">
        <f>Table32356789101112132343210111213610[[#This Row],[muti_racial]]/Table32356789101112132343210111213610[[#This Row],[total]]</f>
        <v>0.04</v>
      </c>
      <c r="V595" s="12">
        <v>3</v>
      </c>
      <c r="W595" s="14">
        <f>Table32356789101112132343210111213610[[#This Row],[international]]/Table32356789101112132343210111213610[[#This Row],[total]]</f>
        <v>0.12</v>
      </c>
      <c r="X5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</v>
      </c>
      <c r="Y5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</v>
      </c>
    </row>
    <row r="596" spans="1:25" ht="20" customHeight="1">
      <c r="A596" s="1">
        <v>156620</v>
      </c>
      <c r="B596" s="1" t="s">
        <v>901</v>
      </c>
      <c r="C596" s="1">
        <v>25</v>
      </c>
      <c r="D596" s="1">
        <v>24</v>
      </c>
      <c r="E596" s="8">
        <f>Table32356789101112132343210111213610[[#This Row],[men]]/Table32356789101112132343210111213610[[#This Row],[total]]</f>
        <v>0.96</v>
      </c>
      <c r="F596" s="1">
        <v>1</v>
      </c>
      <c r="G596" s="8">
        <f>Table32356789101112132343210111213610[[#This Row],[women]]/Table32356789101112132343210111213610[[#This Row],[total]]</f>
        <v>0.04</v>
      </c>
      <c r="H596" s="1">
        <v>0</v>
      </c>
      <c r="I596" s="8">
        <f>Table32356789101112132343210111213610[[#This Row],[alaskan_or_native]]/Table32356789101112132343210111213610[[#This Row],[total]]</f>
        <v>0</v>
      </c>
      <c r="J596" s="1">
        <v>2</v>
      </c>
      <c r="K596" s="8">
        <f>Table32356789101112132343210111213610[[#This Row],[asian_american]]/Table32356789101112132343210111213610[[#This Row],[total]]</f>
        <v>0.08</v>
      </c>
      <c r="L596" s="1">
        <v>0</v>
      </c>
      <c r="M596" s="8">
        <f>Table32356789101112132343210111213610[[#This Row],[african_amercian]]/Table32356789101112132343210111213610[[#This Row],[total]]</f>
        <v>0</v>
      </c>
      <c r="N596" s="1">
        <v>0</v>
      </c>
      <c r="O596" s="8">
        <f>Table32356789101112132343210111213610[[#This Row],[hispanic_american]]/Table32356789101112132343210111213610[[#This Row],[total]]</f>
        <v>0</v>
      </c>
      <c r="P596" s="1">
        <v>0</v>
      </c>
      <c r="Q596" s="8">
        <f>Table32356789101112132343210111213610[[#This Row],[hawaiian_or_islander]]/Table32356789101112132343210111213610[[#This Row],[total]]</f>
        <v>0</v>
      </c>
      <c r="R596" s="1">
        <v>22</v>
      </c>
      <c r="S596" s="8">
        <f>Table32356789101112132343210111213610[[#This Row],[white]]/Table32356789101112132343210111213610[[#This Row],[total]]</f>
        <v>0.88</v>
      </c>
      <c r="T596" s="1">
        <v>0</v>
      </c>
      <c r="U596" s="8">
        <f>Table32356789101112132343210111213610[[#This Row],[muti_racial]]/Table32356789101112132343210111213610[[#This Row],[total]]</f>
        <v>0</v>
      </c>
      <c r="V596" s="1">
        <v>1</v>
      </c>
      <c r="W596" s="8">
        <f>Table32356789101112132343210111213610[[#This Row],[international]]/Table32356789101112132343210111213610[[#This Row],[total]]</f>
        <v>0.04</v>
      </c>
      <c r="X5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  <c r="Y5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597" spans="1:25" ht="20" customHeight="1">
      <c r="A597" s="12">
        <v>163912</v>
      </c>
      <c r="B597" s="12" t="s">
        <v>920</v>
      </c>
      <c r="C597" s="12">
        <v>25</v>
      </c>
      <c r="D597" s="12">
        <v>20</v>
      </c>
      <c r="E597" s="14">
        <f>Table32356789101112132343210111213610[[#This Row],[men]]/Table32356789101112132343210111213610[[#This Row],[total]]</f>
        <v>0.8</v>
      </c>
      <c r="F597" s="12">
        <v>5</v>
      </c>
      <c r="G597" s="14">
        <f>Table32356789101112132343210111213610[[#This Row],[women]]/Table32356789101112132343210111213610[[#This Row],[total]]</f>
        <v>0.2</v>
      </c>
      <c r="H597" s="12">
        <v>0</v>
      </c>
      <c r="I597" s="14">
        <f>Table32356789101112132343210111213610[[#This Row],[alaskan_or_native]]/Table32356789101112132343210111213610[[#This Row],[total]]</f>
        <v>0</v>
      </c>
      <c r="J597" s="12">
        <v>1</v>
      </c>
      <c r="K597" s="14">
        <f>Table32356789101112132343210111213610[[#This Row],[asian_american]]/Table32356789101112132343210111213610[[#This Row],[total]]</f>
        <v>0.04</v>
      </c>
      <c r="L597" s="12">
        <v>4</v>
      </c>
      <c r="M597" s="14">
        <f>Table32356789101112132343210111213610[[#This Row],[african_amercian]]/Table32356789101112132343210111213610[[#This Row],[total]]</f>
        <v>0.16</v>
      </c>
      <c r="N597" s="12">
        <v>2</v>
      </c>
      <c r="O597" s="14">
        <f>Table32356789101112132343210111213610[[#This Row],[hispanic_american]]/Table32356789101112132343210111213610[[#This Row],[total]]</f>
        <v>0.08</v>
      </c>
      <c r="P597" s="12">
        <v>0</v>
      </c>
      <c r="Q597" s="14">
        <f>Table32356789101112132343210111213610[[#This Row],[hawaiian_or_islander]]/Table32356789101112132343210111213610[[#This Row],[total]]</f>
        <v>0</v>
      </c>
      <c r="R597" s="12">
        <v>17</v>
      </c>
      <c r="S597" s="14">
        <f>Table32356789101112132343210111213610[[#This Row],[white]]/Table32356789101112132343210111213610[[#This Row],[total]]</f>
        <v>0.68</v>
      </c>
      <c r="T597" s="12">
        <v>0</v>
      </c>
      <c r="U597" s="14">
        <f>Table32356789101112132343210111213610[[#This Row],[muti_racial]]/Table32356789101112132343210111213610[[#This Row],[total]]</f>
        <v>0</v>
      </c>
      <c r="V597" s="12">
        <v>0</v>
      </c>
      <c r="W597" s="14">
        <f>Table32356789101112132343210111213610[[#This Row],[international]]/Table32356789101112132343210111213610[[#This Row],[total]]</f>
        <v>0</v>
      </c>
      <c r="X5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0.28000000000000003</v>
      </c>
      <c r="Y5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</v>
      </c>
    </row>
    <row r="598" spans="1:25" ht="20" customHeight="1">
      <c r="A598" s="1">
        <v>164465</v>
      </c>
      <c r="B598" s="1" t="s">
        <v>557</v>
      </c>
      <c r="C598" s="1">
        <v>25</v>
      </c>
      <c r="D598" s="1">
        <v>21</v>
      </c>
      <c r="E598" s="8">
        <f>Table32356789101112132343210111213610[[#This Row],[men]]/Table32356789101112132343210111213610[[#This Row],[total]]</f>
        <v>0.84</v>
      </c>
      <c r="F598" s="1">
        <v>4</v>
      </c>
      <c r="G598" s="8">
        <f>Table32356789101112132343210111213610[[#This Row],[women]]/Table32356789101112132343210111213610[[#This Row],[total]]</f>
        <v>0.16</v>
      </c>
      <c r="H598" s="1">
        <v>0</v>
      </c>
      <c r="I598" s="8">
        <f>Table32356789101112132343210111213610[[#This Row],[alaskan_or_native]]/Table32356789101112132343210111213610[[#This Row],[total]]</f>
        <v>0</v>
      </c>
      <c r="J598" s="1">
        <v>4</v>
      </c>
      <c r="K598" s="8">
        <f>Table32356789101112132343210111213610[[#This Row],[asian_american]]/Table32356789101112132343210111213610[[#This Row],[total]]</f>
        <v>0.16</v>
      </c>
      <c r="L598" s="1">
        <v>0</v>
      </c>
      <c r="M598" s="8">
        <f>Table32356789101112132343210111213610[[#This Row],[african_amercian]]/Table32356789101112132343210111213610[[#This Row],[total]]</f>
        <v>0</v>
      </c>
      <c r="N598" s="1">
        <v>1</v>
      </c>
      <c r="O598" s="8">
        <f>Table32356789101112132343210111213610[[#This Row],[hispanic_american]]/Table32356789101112132343210111213610[[#This Row],[total]]</f>
        <v>0.04</v>
      </c>
      <c r="P598" s="1">
        <v>1</v>
      </c>
      <c r="Q598" s="8">
        <f>Table32356789101112132343210111213610[[#This Row],[hawaiian_or_islander]]/Table32356789101112132343210111213610[[#This Row],[total]]</f>
        <v>0.04</v>
      </c>
      <c r="R598" s="1">
        <v>8</v>
      </c>
      <c r="S598" s="8">
        <f>Table32356789101112132343210111213610[[#This Row],[white]]/Table32356789101112132343210111213610[[#This Row],[total]]</f>
        <v>0.32</v>
      </c>
      <c r="T598" s="1">
        <v>0</v>
      </c>
      <c r="U598" s="8">
        <f>Table32356789101112132343210111213610[[#This Row],[muti_racial]]/Table32356789101112132343210111213610[[#This Row],[total]]</f>
        <v>0</v>
      </c>
      <c r="V598" s="1">
        <v>8</v>
      </c>
      <c r="W598" s="8">
        <f>Table32356789101112132343210111213610[[#This Row],[international]]/Table32356789101112132343210111213610[[#This Row],[total]]</f>
        <v>0.32</v>
      </c>
      <c r="X5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0.24</v>
      </c>
      <c r="Y5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</row>
    <row r="599" spans="1:25" ht="20" customHeight="1">
      <c r="A599" s="12">
        <v>180489</v>
      </c>
      <c r="B599" s="12" t="s">
        <v>962</v>
      </c>
      <c r="C599" s="12">
        <v>25</v>
      </c>
      <c r="D599" s="12">
        <v>21</v>
      </c>
      <c r="E599" s="14">
        <f>Table32356789101112132343210111213610[[#This Row],[men]]/Table32356789101112132343210111213610[[#This Row],[total]]</f>
        <v>0.84</v>
      </c>
      <c r="F599" s="12">
        <v>4</v>
      </c>
      <c r="G599" s="14">
        <f>Table32356789101112132343210111213610[[#This Row],[women]]/Table32356789101112132343210111213610[[#This Row],[total]]</f>
        <v>0.16</v>
      </c>
      <c r="H599" s="12">
        <v>0</v>
      </c>
      <c r="I599" s="14">
        <f>Table32356789101112132343210111213610[[#This Row],[alaskan_or_native]]/Table32356789101112132343210111213610[[#This Row],[total]]</f>
        <v>0</v>
      </c>
      <c r="J599" s="12">
        <v>0</v>
      </c>
      <c r="K599" s="14">
        <f>Table32356789101112132343210111213610[[#This Row],[asian_american]]/Table32356789101112132343210111213610[[#This Row],[total]]</f>
        <v>0</v>
      </c>
      <c r="L599" s="12">
        <v>0</v>
      </c>
      <c r="M599" s="14">
        <f>Table32356789101112132343210111213610[[#This Row],[african_amercian]]/Table32356789101112132343210111213610[[#This Row],[total]]</f>
        <v>0</v>
      </c>
      <c r="N599" s="12">
        <v>2</v>
      </c>
      <c r="O599" s="14">
        <f>Table32356789101112132343210111213610[[#This Row],[hispanic_american]]/Table32356789101112132343210111213610[[#This Row],[total]]</f>
        <v>0.08</v>
      </c>
      <c r="P599" s="12">
        <v>0</v>
      </c>
      <c r="Q599" s="14">
        <f>Table32356789101112132343210111213610[[#This Row],[hawaiian_or_islander]]/Table32356789101112132343210111213610[[#This Row],[total]]</f>
        <v>0</v>
      </c>
      <c r="R599" s="12">
        <v>21</v>
      </c>
      <c r="S599" s="14">
        <f>Table32356789101112132343210111213610[[#This Row],[white]]/Table32356789101112132343210111213610[[#This Row],[total]]</f>
        <v>0.84</v>
      </c>
      <c r="T599" s="12">
        <v>0</v>
      </c>
      <c r="U599" s="14">
        <f>Table32356789101112132343210111213610[[#This Row],[muti_racial]]/Table32356789101112132343210111213610[[#This Row],[total]]</f>
        <v>0</v>
      </c>
      <c r="V599" s="12">
        <v>1</v>
      </c>
      <c r="W599" s="14">
        <f>Table32356789101112132343210111213610[[#This Row],[international]]/Table32356789101112132343210111213610[[#This Row],[total]]</f>
        <v>0.04</v>
      </c>
      <c r="X5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  <c r="Y5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</row>
    <row r="600" spans="1:25" ht="20" customHeight="1">
      <c r="A600" s="1">
        <v>187967</v>
      </c>
      <c r="B600" s="1" t="s">
        <v>370</v>
      </c>
      <c r="C600" s="1">
        <v>25</v>
      </c>
      <c r="D600" s="1">
        <v>21</v>
      </c>
      <c r="E600" s="8">
        <f>Table32356789101112132343210111213610[[#This Row],[men]]/Table32356789101112132343210111213610[[#This Row],[total]]</f>
        <v>0.84</v>
      </c>
      <c r="F600" s="1">
        <v>4</v>
      </c>
      <c r="G600" s="8">
        <f>Table32356789101112132343210111213610[[#This Row],[women]]/Table32356789101112132343210111213610[[#This Row],[total]]</f>
        <v>0.16</v>
      </c>
      <c r="H600" s="1">
        <v>1</v>
      </c>
      <c r="I600" s="8">
        <f>Table32356789101112132343210111213610[[#This Row],[alaskan_or_native]]/Table32356789101112132343210111213610[[#This Row],[total]]</f>
        <v>0.04</v>
      </c>
      <c r="J600" s="1">
        <v>1</v>
      </c>
      <c r="K600" s="8">
        <f>Table32356789101112132343210111213610[[#This Row],[asian_american]]/Table32356789101112132343210111213610[[#This Row],[total]]</f>
        <v>0.04</v>
      </c>
      <c r="L600" s="1">
        <v>0</v>
      </c>
      <c r="M600" s="8">
        <f>Table32356789101112132343210111213610[[#This Row],[african_amercian]]/Table32356789101112132343210111213610[[#This Row],[total]]</f>
        <v>0</v>
      </c>
      <c r="N600" s="1">
        <v>7</v>
      </c>
      <c r="O600" s="8">
        <f>Table32356789101112132343210111213610[[#This Row],[hispanic_american]]/Table32356789101112132343210111213610[[#This Row],[total]]</f>
        <v>0.28000000000000003</v>
      </c>
      <c r="P600" s="1">
        <v>0</v>
      </c>
      <c r="Q600" s="8">
        <f>Table32356789101112132343210111213610[[#This Row],[hawaiian_or_islander]]/Table32356789101112132343210111213610[[#This Row],[total]]</f>
        <v>0</v>
      </c>
      <c r="R600" s="1">
        <v>12</v>
      </c>
      <c r="S600" s="8">
        <f>Table32356789101112132343210111213610[[#This Row],[white]]/Table32356789101112132343210111213610[[#This Row],[total]]</f>
        <v>0.48</v>
      </c>
      <c r="T600" s="1">
        <v>2</v>
      </c>
      <c r="U600" s="8">
        <f>Table32356789101112132343210111213610[[#This Row],[muti_racial]]/Table32356789101112132343210111213610[[#This Row],[total]]</f>
        <v>0.08</v>
      </c>
      <c r="V600" s="1">
        <v>2</v>
      </c>
      <c r="W600" s="8">
        <f>Table32356789101112132343210111213610[[#This Row],[international]]/Table32356789101112132343210111213610[[#This Row],[total]]</f>
        <v>0.08</v>
      </c>
      <c r="X6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</v>
      </c>
      <c r="Y6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601" spans="1:25" ht="20" customHeight="1">
      <c r="A601" s="12">
        <v>197133</v>
      </c>
      <c r="B601" s="12" t="s">
        <v>1019</v>
      </c>
      <c r="C601" s="12">
        <v>25</v>
      </c>
      <c r="D601" s="12">
        <v>13</v>
      </c>
      <c r="E601" s="14">
        <f>Table32356789101112132343210111213610[[#This Row],[men]]/Table32356789101112132343210111213610[[#This Row],[total]]</f>
        <v>0.52</v>
      </c>
      <c r="F601" s="12">
        <v>12</v>
      </c>
      <c r="G601" s="14">
        <f>Table32356789101112132343210111213610[[#This Row],[women]]/Table32356789101112132343210111213610[[#This Row],[total]]</f>
        <v>0.48</v>
      </c>
      <c r="H601" s="12">
        <v>0</v>
      </c>
      <c r="I601" s="14">
        <f>Table32356789101112132343210111213610[[#This Row],[alaskan_or_native]]/Table32356789101112132343210111213610[[#This Row],[total]]</f>
        <v>0</v>
      </c>
      <c r="J601" s="12">
        <v>8</v>
      </c>
      <c r="K601" s="14">
        <f>Table32356789101112132343210111213610[[#This Row],[asian_american]]/Table32356789101112132343210111213610[[#This Row],[total]]</f>
        <v>0.32</v>
      </c>
      <c r="L601" s="12">
        <v>0</v>
      </c>
      <c r="M601" s="14">
        <f>Table32356789101112132343210111213610[[#This Row],[african_amercian]]/Table32356789101112132343210111213610[[#This Row],[total]]</f>
        <v>0</v>
      </c>
      <c r="N601" s="12">
        <v>3</v>
      </c>
      <c r="O601" s="14">
        <f>Table32356789101112132343210111213610[[#This Row],[hispanic_american]]/Table32356789101112132343210111213610[[#This Row],[total]]</f>
        <v>0.12</v>
      </c>
      <c r="P601" s="12">
        <v>0</v>
      </c>
      <c r="Q601" s="14">
        <f>Table32356789101112132343210111213610[[#This Row],[hawaiian_or_islander]]/Table32356789101112132343210111213610[[#This Row],[total]]</f>
        <v>0</v>
      </c>
      <c r="R601" s="12">
        <v>8</v>
      </c>
      <c r="S601" s="14">
        <f>Table32356789101112132343210111213610[[#This Row],[white]]/Table32356789101112132343210111213610[[#This Row],[total]]</f>
        <v>0.32</v>
      </c>
      <c r="T601" s="12">
        <v>1</v>
      </c>
      <c r="U601" s="14">
        <f>Table32356789101112132343210111213610[[#This Row],[muti_racial]]/Table32356789101112132343210111213610[[#This Row],[total]]</f>
        <v>0.04</v>
      </c>
      <c r="V601" s="12">
        <v>5</v>
      </c>
      <c r="W601" s="14">
        <f>Table32356789101112132343210111213610[[#This Row],[international]]/Table32356789101112132343210111213610[[#This Row],[total]]</f>
        <v>0.2</v>
      </c>
      <c r="X6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0.48</v>
      </c>
      <c r="Y6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</v>
      </c>
    </row>
    <row r="602" spans="1:25" ht="20" customHeight="1">
      <c r="A602" s="1">
        <v>217165</v>
      </c>
      <c r="B602" s="1" t="s">
        <v>1089</v>
      </c>
      <c r="C602" s="1">
        <v>25</v>
      </c>
      <c r="D602" s="1">
        <v>19</v>
      </c>
      <c r="E602" s="8">
        <f>Table32356789101112132343210111213610[[#This Row],[men]]/Table32356789101112132343210111213610[[#This Row],[total]]</f>
        <v>0.76</v>
      </c>
      <c r="F602" s="1">
        <v>6</v>
      </c>
      <c r="G602" s="8">
        <f>Table32356789101112132343210111213610[[#This Row],[women]]/Table32356789101112132343210111213610[[#This Row],[total]]</f>
        <v>0.24</v>
      </c>
      <c r="H602" s="1">
        <v>0</v>
      </c>
      <c r="I602" s="8">
        <f>Table32356789101112132343210111213610[[#This Row],[alaskan_or_native]]/Table32356789101112132343210111213610[[#This Row],[total]]</f>
        <v>0</v>
      </c>
      <c r="J602" s="1">
        <v>0</v>
      </c>
      <c r="K602" s="8">
        <f>Table32356789101112132343210111213610[[#This Row],[asian_american]]/Table32356789101112132343210111213610[[#This Row],[total]]</f>
        <v>0</v>
      </c>
      <c r="L602" s="1">
        <v>0</v>
      </c>
      <c r="M602" s="8">
        <f>Table32356789101112132343210111213610[[#This Row],[african_amercian]]/Table32356789101112132343210111213610[[#This Row],[total]]</f>
        <v>0</v>
      </c>
      <c r="N602" s="1">
        <v>1</v>
      </c>
      <c r="O602" s="8">
        <f>Table32356789101112132343210111213610[[#This Row],[hispanic_american]]/Table32356789101112132343210111213610[[#This Row],[total]]</f>
        <v>0.04</v>
      </c>
      <c r="P602" s="1">
        <v>0</v>
      </c>
      <c r="Q602" s="8">
        <f>Table32356789101112132343210111213610[[#This Row],[hawaiian_or_islander]]/Table32356789101112132343210111213610[[#This Row],[total]]</f>
        <v>0</v>
      </c>
      <c r="R602" s="1">
        <v>23</v>
      </c>
      <c r="S602" s="8">
        <f>Table32356789101112132343210111213610[[#This Row],[white]]/Table32356789101112132343210111213610[[#This Row],[total]]</f>
        <v>0.92</v>
      </c>
      <c r="T602" s="1">
        <v>0</v>
      </c>
      <c r="U602" s="8">
        <f>Table32356789101112132343210111213610[[#This Row],[muti_racial]]/Table32356789101112132343210111213610[[#This Row],[total]]</f>
        <v>0</v>
      </c>
      <c r="V602" s="1">
        <v>0</v>
      </c>
      <c r="W602" s="8">
        <f>Table32356789101112132343210111213610[[#This Row],[international]]/Table32356789101112132343210111213610[[#This Row],[total]]</f>
        <v>0</v>
      </c>
      <c r="X6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0.04</v>
      </c>
      <c r="Y6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0.04</v>
      </c>
    </row>
    <row r="603" spans="1:25" ht="20" customHeight="1">
      <c r="A603" s="12">
        <v>232937</v>
      </c>
      <c r="B603" s="12" t="s">
        <v>472</v>
      </c>
      <c r="C603" s="12">
        <v>25</v>
      </c>
      <c r="D603" s="12">
        <v>16</v>
      </c>
      <c r="E603" s="14">
        <f>Table32356789101112132343210111213610[[#This Row],[men]]/Table32356789101112132343210111213610[[#This Row],[total]]</f>
        <v>0.64</v>
      </c>
      <c r="F603" s="12">
        <v>9</v>
      </c>
      <c r="G603" s="14">
        <f>Table32356789101112132343210111213610[[#This Row],[women]]/Table32356789101112132343210111213610[[#This Row],[total]]</f>
        <v>0.36</v>
      </c>
      <c r="H603" s="12">
        <v>0</v>
      </c>
      <c r="I603" s="14">
        <f>Table32356789101112132343210111213610[[#This Row],[alaskan_or_native]]/Table32356789101112132343210111213610[[#This Row],[total]]</f>
        <v>0</v>
      </c>
      <c r="J603" s="12">
        <v>0</v>
      </c>
      <c r="K603" s="14">
        <f>Table32356789101112132343210111213610[[#This Row],[asian_american]]/Table32356789101112132343210111213610[[#This Row],[total]]</f>
        <v>0</v>
      </c>
      <c r="L603" s="12">
        <v>20</v>
      </c>
      <c r="M603" s="14">
        <f>Table32356789101112132343210111213610[[#This Row],[african_amercian]]/Table32356789101112132343210111213610[[#This Row],[total]]</f>
        <v>0.8</v>
      </c>
      <c r="N603" s="12">
        <v>2</v>
      </c>
      <c r="O603" s="14">
        <f>Table32356789101112132343210111213610[[#This Row],[hispanic_american]]/Table32356789101112132343210111213610[[#This Row],[total]]</f>
        <v>0.08</v>
      </c>
      <c r="P603" s="12">
        <v>0</v>
      </c>
      <c r="Q603" s="14">
        <f>Table32356789101112132343210111213610[[#This Row],[hawaiian_or_islander]]/Table32356789101112132343210111213610[[#This Row],[total]]</f>
        <v>0</v>
      </c>
      <c r="R603" s="12">
        <v>2</v>
      </c>
      <c r="S603" s="14">
        <f>Table32356789101112132343210111213610[[#This Row],[white]]/Table32356789101112132343210111213610[[#This Row],[total]]</f>
        <v>0.08</v>
      </c>
      <c r="T603" s="12">
        <v>1</v>
      </c>
      <c r="U603" s="14">
        <f>Table32356789101112132343210111213610[[#This Row],[muti_racial]]/Table32356789101112132343210111213610[[#This Row],[total]]</f>
        <v>0.04</v>
      </c>
      <c r="V603" s="12">
        <v>0</v>
      </c>
      <c r="W603" s="14">
        <f>Table32356789101112132343210111213610[[#This Row],[international]]/Table32356789101112132343210111213610[[#This Row],[total]]</f>
        <v>0</v>
      </c>
      <c r="X6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0.92</v>
      </c>
      <c r="Y6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0.92</v>
      </c>
    </row>
    <row r="604" spans="1:25" ht="20" customHeight="1">
      <c r="A604" s="1">
        <v>236328</v>
      </c>
      <c r="B604" s="1" t="s">
        <v>559</v>
      </c>
      <c r="C604" s="1">
        <v>25</v>
      </c>
      <c r="D604" s="1">
        <v>18</v>
      </c>
      <c r="E604" s="8">
        <f>Table32356789101112132343210111213610[[#This Row],[men]]/Table32356789101112132343210111213610[[#This Row],[total]]</f>
        <v>0.72</v>
      </c>
      <c r="F604" s="1">
        <v>7</v>
      </c>
      <c r="G604" s="8">
        <f>Table32356789101112132343210111213610[[#This Row],[women]]/Table32356789101112132343210111213610[[#This Row],[total]]</f>
        <v>0.28000000000000003</v>
      </c>
      <c r="H604" s="1">
        <v>0</v>
      </c>
      <c r="I604" s="8">
        <f>Table32356789101112132343210111213610[[#This Row],[alaskan_or_native]]/Table32356789101112132343210111213610[[#This Row],[total]]</f>
        <v>0</v>
      </c>
      <c r="J604" s="1">
        <v>2</v>
      </c>
      <c r="K604" s="8">
        <f>Table32356789101112132343210111213610[[#This Row],[asian_american]]/Table32356789101112132343210111213610[[#This Row],[total]]</f>
        <v>0.08</v>
      </c>
      <c r="L604" s="1">
        <v>1</v>
      </c>
      <c r="M604" s="8">
        <f>Table32356789101112132343210111213610[[#This Row],[african_amercian]]/Table32356789101112132343210111213610[[#This Row],[total]]</f>
        <v>0.04</v>
      </c>
      <c r="N604" s="1">
        <v>4</v>
      </c>
      <c r="O604" s="8">
        <f>Table32356789101112132343210111213610[[#This Row],[hispanic_american]]/Table32356789101112132343210111213610[[#This Row],[total]]</f>
        <v>0.16</v>
      </c>
      <c r="P604" s="1">
        <v>0</v>
      </c>
      <c r="Q604" s="8">
        <f>Table32356789101112132343210111213610[[#This Row],[hawaiian_or_islander]]/Table32356789101112132343210111213610[[#This Row],[total]]</f>
        <v>0</v>
      </c>
      <c r="R604" s="1">
        <v>12</v>
      </c>
      <c r="S604" s="8">
        <f>Table32356789101112132343210111213610[[#This Row],[white]]/Table32356789101112132343210111213610[[#This Row],[total]]</f>
        <v>0.48</v>
      </c>
      <c r="T604" s="1">
        <v>6</v>
      </c>
      <c r="U604" s="8">
        <f>Table32356789101112132343210111213610[[#This Row],[muti_racial]]/Table32356789101112132343210111213610[[#This Row],[total]]</f>
        <v>0.24</v>
      </c>
      <c r="V604" s="1">
        <v>0</v>
      </c>
      <c r="W604" s="8">
        <f>Table32356789101112132343210111213610[[#This Row],[international]]/Table32356789101112132343210111213610[[#This Row],[total]]</f>
        <v>0</v>
      </c>
      <c r="X6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0.52</v>
      </c>
      <c r="Y6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</v>
      </c>
    </row>
    <row r="605" spans="1:25" ht="20" customHeight="1">
      <c r="A605" s="12">
        <v>238458</v>
      </c>
      <c r="B605" s="12" t="s">
        <v>593</v>
      </c>
      <c r="C605" s="12">
        <v>25</v>
      </c>
      <c r="D605" s="12">
        <v>20</v>
      </c>
      <c r="E605" s="14">
        <f>Table32356789101112132343210111213610[[#This Row],[men]]/Table32356789101112132343210111213610[[#This Row],[total]]</f>
        <v>0.8</v>
      </c>
      <c r="F605" s="12">
        <v>5</v>
      </c>
      <c r="G605" s="14">
        <f>Table32356789101112132343210111213610[[#This Row],[women]]/Table32356789101112132343210111213610[[#This Row],[total]]</f>
        <v>0.2</v>
      </c>
      <c r="H605" s="12">
        <v>0</v>
      </c>
      <c r="I605" s="14">
        <f>Table32356789101112132343210111213610[[#This Row],[alaskan_or_native]]/Table32356789101112132343210111213610[[#This Row],[total]]</f>
        <v>0</v>
      </c>
      <c r="J605" s="12">
        <v>0</v>
      </c>
      <c r="K605" s="14">
        <f>Table32356789101112132343210111213610[[#This Row],[asian_american]]/Table32356789101112132343210111213610[[#This Row],[total]]</f>
        <v>0</v>
      </c>
      <c r="L605" s="12">
        <v>0</v>
      </c>
      <c r="M605" s="14">
        <f>Table32356789101112132343210111213610[[#This Row],[african_amercian]]/Table32356789101112132343210111213610[[#This Row],[total]]</f>
        <v>0</v>
      </c>
      <c r="N605" s="12">
        <v>0</v>
      </c>
      <c r="O605" s="14">
        <f>Table32356789101112132343210111213610[[#This Row],[hispanic_american]]/Table32356789101112132343210111213610[[#This Row],[total]]</f>
        <v>0</v>
      </c>
      <c r="P605" s="12">
        <v>0</v>
      </c>
      <c r="Q605" s="14">
        <f>Table32356789101112132343210111213610[[#This Row],[hawaiian_or_islander]]/Table32356789101112132343210111213610[[#This Row],[total]]</f>
        <v>0</v>
      </c>
      <c r="R605" s="12">
        <v>21</v>
      </c>
      <c r="S605" s="14">
        <f>Table32356789101112132343210111213610[[#This Row],[white]]/Table32356789101112132343210111213610[[#This Row],[total]]</f>
        <v>0.84</v>
      </c>
      <c r="T605" s="12">
        <v>2</v>
      </c>
      <c r="U605" s="14">
        <f>Table32356789101112132343210111213610[[#This Row],[muti_racial]]/Table32356789101112132343210111213610[[#This Row],[total]]</f>
        <v>0.08</v>
      </c>
      <c r="V605" s="12">
        <v>2</v>
      </c>
      <c r="W605" s="14">
        <f>Table32356789101112132343210111213610[[#This Row],[international]]/Table32356789101112132343210111213610[[#This Row],[total]]</f>
        <v>0.08</v>
      </c>
      <c r="X6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  <c r="Y6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0.08</v>
      </c>
    </row>
    <row r="606" spans="1:25" ht="20" customHeight="1">
      <c r="A606" s="1">
        <v>478634</v>
      </c>
      <c r="B606" s="1" t="s">
        <v>560</v>
      </c>
      <c r="C606" s="1">
        <v>25</v>
      </c>
      <c r="D606" s="1">
        <v>23</v>
      </c>
      <c r="E606" s="8">
        <f>Table32356789101112132343210111213610[[#This Row],[men]]/Table32356789101112132343210111213610[[#This Row],[total]]</f>
        <v>0.92</v>
      </c>
      <c r="F606" s="1">
        <v>2</v>
      </c>
      <c r="G606" s="8">
        <f>Table32356789101112132343210111213610[[#This Row],[women]]/Table32356789101112132343210111213610[[#This Row],[total]]</f>
        <v>0.08</v>
      </c>
      <c r="H606" s="1">
        <v>0</v>
      </c>
      <c r="I606" s="8">
        <f>Table32356789101112132343210111213610[[#This Row],[alaskan_or_native]]/Table32356789101112132343210111213610[[#This Row],[total]]</f>
        <v>0</v>
      </c>
      <c r="J606" s="1">
        <v>2</v>
      </c>
      <c r="K606" s="8">
        <f>Table32356789101112132343210111213610[[#This Row],[asian_american]]/Table32356789101112132343210111213610[[#This Row],[total]]</f>
        <v>0.08</v>
      </c>
      <c r="L606" s="1">
        <v>3</v>
      </c>
      <c r="M606" s="8">
        <f>Table32356789101112132343210111213610[[#This Row],[african_amercian]]/Table32356789101112132343210111213610[[#This Row],[total]]</f>
        <v>0.12</v>
      </c>
      <c r="N606" s="1">
        <v>3</v>
      </c>
      <c r="O606" s="8">
        <f>Table32356789101112132343210111213610[[#This Row],[hispanic_american]]/Table32356789101112132343210111213610[[#This Row],[total]]</f>
        <v>0.12</v>
      </c>
      <c r="P606" s="1">
        <v>1</v>
      </c>
      <c r="Q606" s="8">
        <f>Table32356789101112132343210111213610[[#This Row],[hawaiian_or_islander]]/Table32356789101112132343210111213610[[#This Row],[total]]</f>
        <v>0.04</v>
      </c>
      <c r="R606" s="1">
        <v>14</v>
      </c>
      <c r="S606" s="8">
        <f>Table32356789101112132343210111213610[[#This Row],[white]]/Table32356789101112132343210111213610[[#This Row],[total]]</f>
        <v>0.56000000000000005</v>
      </c>
      <c r="T606" s="1">
        <v>1</v>
      </c>
      <c r="U606" s="8">
        <f>Table32356789101112132343210111213610[[#This Row],[muti_racial]]/Table32356789101112132343210111213610[[#This Row],[total]]</f>
        <v>0.04</v>
      </c>
      <c r="V606" s="1">
        <v>0</v>
      </c>
      <c r="W606" s="8">
        <f>Table32356789101112132343210111213610[[#This Row],[international]]/Table32356789101112132343210111213610[[#This Row],[total]]</f>
        <v>0</v>
      </c>
      <c r="X6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6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0.32</v>
      </c>
    </row>
    <row r="607" spans="1:25" ht="20" customHeight="1">
      <c r="A607" s="12">
        <v>152567</v>
      </c>
      <c r="B607" s="12" t="s">
        <v>146</v>
      </c>
      <c r="C607" s="12">
        <v>24</v>
      </c>
      <c r="D607" s="12">
        <v>21</v>
      </c>
      <c r="E607" s="14">
        <f>Table32356789101112132343210111213610[[#This Row],[men]]/Table32356789101112132343210111213610[[#This Row],[total]]</f>
        <v>0.875</v>
      </c>
      <c r="F607" s="12">
        <v>3</v>
      </c>
      <c r="G607" s="14">
        <f>Table32356789101112132343210111213610[[#This Row],[women]]/Table32356789101112132343210111213610[[#This Row],[total]]</f>
        <v>0.125</v>
      </c>
      <c r="H607" s="12">
        <v>0</v>
      </c>
      <c r="I607" s="14">
        <f>Table32356789101112132343210111213610[[#This Row],[alaskan_or_native]]/Table32356789101112132343210111213610[[#This Row],[total]]</f>
        <v>0</v>
      </c>
      <c r="J607" s="12">
        <v>0</v>
      </c>
      <c r="K607" s="14">
        <f>Table32356789101112132343210111213610[[#This Row],[asian_american]]/Table32356789101112132343210111213610[[#This Row],[total]]</f>
        <v>0</v>
      </c>
      <c r="L607" s="12">
        <v>0</v>
      </c>
      <c r="M607" s="14">
        <f>Table32356789101112132343210111213610[[#This Row],[african_amercian]]/Table32356789101112132343210111213610[[#This Row],[total]]</f>
        <v>0</v>
      </c>
      <c r="N607" s="12">
        <v>1</v>
      </c>
      <c r="O607" s="14">
        <f>Table32356789101112132343210111213610[[#This Row],[hispanic_american]]/Table32356789101112132343210111213610[[#This Row],[total]]</f>
        <v>4.1666666666666664E-2</v>
      </c>
      <c r="P607" s="12">
        <v>0</v>
      </c>
      <c r="Q607" s="14">
        <f>Table32356789101112132343210111213610[[#This Row],[hawaiian_or_islander]]/Table32356789101112132343210111213610[[#This Row],[total]]</f>
        <v>0</v>
      </c>
      <c r="R607" s="12">
        <v>9</v>
      </c>
      <c r="S607" s="14">
        <f>Table32356789101112132343210111213610[[#This Row],[white]]/Table32356789101112132343210111213610[[#This Row],[total]]</f>
        <v>0.375</v>
      </c>
      <c r="T607" s="12">
        <v>1</v>
      </c>
      <c r="U607" s="14">
        <f>Table32356789101112132343210111213610[[#This Row],[muti_racial]]/Table32356789101112132343210111213610[[#This Row],[total]]</f>
        <v>4.1666666666666664E-2</v>
      </c>
      <c r="V607" s="12">
        <v>12</v>
      </c>
      <c r="W607" s="14">
        <f>Table32356789101112132343210111213610[[#This Row],[international]]/Table32356789101112132343210111213610[[#This Row],[total]]</f>
        <v>0.5</v>
      </c>
      <c r="X6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6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608" spans="1:25" ht="20" customHeight="1">
      <c r="A608" s="1">
        <v>154235</v>
      </c>
      <c r="B608" s="1" t="s">
        <v>478</v>
      </c>
      <c r="C608" s="1">
        <v>24</v>
      </c>
      <c r="D608" s="1">
        <v>21</v>
      </c>
      <c r="E608" s="8">
        <f>Table32356789101112132343210111213610[[#This Row],[men]]/Table32356789101112132343210111213610[[#This Row],[total]]</f>
        <v>0.875</v>
      </c>
      <c r="F608" s="1">
        <v>3</v>
      </c>
      <c r="G608" s="8">
        <f>Table32356789101112132343210111213610[[#This Row],[women]]/Table32356789101112132343210111213610[[#This Row],[total]]</f>
        <v>0.125</v>
      </c>
      <c r="H608" s="1">
        <v>1</v>
      </c>
      <c r="I608" s="8">
        <f>Table32356789101112132343210111213610[[#This Row],[alaskan_or_native]]/Table32356789101112132343210111213610[[#This Row],[total]]</f>
        <v>4.1666666666666664E-2</v>
      </c>
      <c r="J608" s="1">
        <v>0</v>
      </c>
      <c r="K608" s="8">
        <f>Table32356789101112132343210111213610[[#This Row],[asian_american]]/Table32356789101112132343210111213610[[#This Row],[total]]</f>
        <v>0</v>
      </c>
      <c r="L608" s="1">
        <v>1</v>
      </c>
      <c r="M608" s="8">
        <f>Table32356789101112132343210111213610[[#This Row],[african_amercian]]/Table32356789101112132343210111213610[[#This Row],[total]]</f>
        <v>4.1666666666666664E-2</v>
      </c>
      <c r="N608" s="1">
        <v>0</v>
      </c>
      <c r="O608" s="8">
        <f>Table32356789101112132343210111213610[[#This Row],[hispanic_american]]/Table32356789101112132343210111213610[[#This Row],[total]]</f>
        <v>0</v>
      </c>
      <c r="P608" s="1">
        <v>0</v>
      </c>
      <c r="Q608" s="8">
        <f>Table32356789101112132343210111213610[[#This Row],[hawaiian_or_islander]]/Table32356789101112132343210111213610[[#This Row],[total]]</f>
        <v>0</v>
      </c>
      <c r="R608" s="1">
        <v>19</v>
      </c>
      <c r="S608" s="8">
        <f>Table32356789101112132343210111213610[[#This Row],[white]]/Table32356789101112132343210111213610[[#This Row],[total]]</f>
        <v>0.79166666666666663</v>
      </c>
      <c r="T608" s="1">
        <v>0</v>
      </c>
      <c r="U608" s="8">
        <f>Table32356789101112132343210111213610[[#This Row],[muti_racial]]/Table32356789101112132343210111213610[[#This Row],[total]]</f>
        <v>0</v>
      </c>
      <c r="V608" s="1">
        <v>1</v>
      </c>
      <c r="W608" s="8">
        <f>Table32356789101112132343210111213610[[#This Row],[international]]/Table32356789101112132343210111213610[[#This Row],[total]]</f>
        <v>4.1666666666666664E-2</v>
      </c>
      <c r="X6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6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609" spans="1:25" ht="20" customHeight="1">
      <c r="A609" s="12">
        <v>155681</v>
      </c>
      <c r="B609" s="12" t="s">
        <v>1363</v>
      </c>
      <c r="C609" s="12">
        <v>24</v>
      </c>
      <c r="D609" s="12">
        <v>20</v>
      </c>
      <c r="E609" s="14">
        <f>Table32356789101112132343210111213610[[#This Row],[men]]/Table32356789101112132343210111213610[[#This Row],[total]]</f>
        <v>0.83333333333333337</v>
      </c>
      <c r="F609" s="12">
        <v>4</v>
      </c>
      <c r="G609" s="14">
        <f>Table32356789101112132343210111213610[[#This Row],[women]]/Table32356789101112132343210111213610[[#This Row],[total]]</f>
        <v>0.16666666666666666</v>
      </c>
      <c r="H609" s="12">
        <v>0</v>
      </c>
      <c r="I609" s="14">
        <f>Table32356789101112132343210111213610[[#This Row],[alaskan_or_native]]/Table32356789101112132343210111213610[[#This Row],[total]]</f>
        <v>0</v>
      </c>
      <c r="J609" s="12">
        <v>0</v>
      </c>
      <c r="K609" s="14">
        <f>Table32356789101112132343210111213610[[#This Row],[asian_american]]/Table32356789101112132343210111213610[[#This Row],[total]]</f>
        <v>0</v>
      </c>
      <c r="L609" s="12">
        <v>0</v>
      </c>
      <c r="M609" s="14">
        <f>Table32356789101112132343210111213610[[#This Row],[african_amercian]]/Table32356789101112132343210111213610[[#This Row],[total]]</f>
        <v>0</v>
      </c>
      <c r="N609" s="12">
        <v>3</v>
      </c>
      <c r="O609" s="14">
        <f>Table32356789101112132343210111213610[[#This Row],[hispanic_american]]/Table32356789101112132343210111213610[[#This Row],[total]]</f>
        <v>0.125</v>
      </c>
      <c r="P609" s="12">
        <v>0</v>
      </c>
      <c r="Q609" s="14">
        <f>Table32356789101112132343210111213610[[#This Row],[hawaiian_or_islander]]/Table32356789101112132343210111213610[[#This Row],[total]]</f>
        <v>0</v>
      </c>
      <c r="R609" s="12">
        <v>17</v>
      </c>
      <c r="S609" s="14">
        <f>Table32356789101112132343210111213610[[#This Row],[white]]/Table32356789101112132343210111213610[[#This Row],[total]]</f>
        <v>0.70833333333333337</v>
      </c>
      <c r="T609" s="12">
        <v>3</v>
      </c>
      <c r="U609" s="14">
        <f>Table32356789101112132343210111213610[[#This Row],[muti_racial]]/Table32356789101112132343210111213610[[#This Row],[total]]</f>
        <v>0.125</v>
      </c>
      <c r="V609" s="12">
        <v>1</v>
      </c>
      <c r="W609" s="14">
        <f>Table32356789101112132343210111213610[[#This Row],[international]]/Table32356789101112132343210111213610[[#This Row],[total]]</f>
        <v>4.1666666666666664E-2</v>
      </c>
      <c r="X6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6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610" spans="1:25" ht="20" customHeight="1">
      <c r="A610" s="1">
        <v>169983</v>
      </c>
      <c r="B610" s="1" t="s">
        <v>368</v>
      </c>
      <c r="C610" s="1">
        <v>24</v>
      </c>
      <c r="D610" s="1">
        <v>20</v>
      </c>
      <c r="E610" s="8">
        <f>Table32356789101112132343210111213610[[#This Row],[men]]/Table32356789101112132343210111213610[[#This Row],[total]]</f>
        <v>0.83333333333333337</v>
      </c>
      <c r="F610" s="1">
        <v>4</v>
      </c>
      <c r="G610" s="8">
        <f>Table32356789101112132343210111213610[[#This Row],[women]]/Table32356789101112132343210111213610[[#This Row],[total]]</f>
        <v>0.16666666666666666</v>
      </c>
      <c r="H610" s="1">
        <v>0</v>
      </c>
      <c r="I610" s="8">
        <f>Table32356789101112132343210111213610[[#This Row],[alaskan_or_native]]/Table32356789101112132343210111213610[[#This Row],[total]]</f>
        <v>0</v>
      </c>
      <c r="J610" s="1">
        <v>2</v>
      </c>
      <c r="K610" s="8">
        <f>Table32356789101112132343210111213610[[#This Row],[asian_american]]/Table32356789101112132343210111213610[[#This Row],[total]]</f>
        <v>8.3333333333333329E-2</v>
      </c>
      <c r="L610" s="1">
        <v>1</v>
      </c>
      <c r="M610" s="8">
        <f>Table32356789101112132343210111213610[[#This Row],[african_amercian]]/Table32356789101112132343210111213610[[#This Row],[total]]</f>
        <v>4.1666666666666664E-2</v>
      </c>
      <c r="N610" s="1">
        <v>0</v>
      </c>
      <c r="O610" s="8">
        <f>Table32356789101112132343210111213610[[#This Row],[hispanic_american]]/Table32356789101112132343210111213610[[#This Row],[total]]</f>
        <v>0</v>
      </c>
      <c r="P610" s="1">
        <v>0</v>
      </c>
      <c r="Q610" s="8">
        <f>Table32356789101112132343210111213610[[#This Row],[hawaiian_or_islander]]/Table32356789101112132343210111213610[[#This Row],[total]]</f>
        <v>0</v>
      </c>
      <c r="R610" s="1">
        <v>21</v>
      </c>
      <c r="S610" s="8">
        <f>Table32356789101112132343210111213610[[#This Row],[white]]/Table32356789101112132343210111213610[[#This Row],[total]]</f>
        <v>0.875</v>
      </c>
      <c r="T610" s="1">
        <v>0</v>
      </c>
      <c r="U610" s="8">
        <f>Table32356789101112132343210111213610[[#This Row],[muti_racial]]/Table32356789101112132343210111213610[[#This Row],[total]]</f>
        <v>0</v>
      </c>
      <c r="V610" s="1">
        <v>0</v>
      </c>
      <c r="W610" s="8">
        <f>Table32356789101112132343210111213610[[#This Row],[international]]/Table32356789101112132343210111213610[[#This Row],[total]]</f>
        <v>0</v>
      </c>
      <c r="X6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6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4.1666666666666664E-2</v>
      </c>
    </row>
    <row r="611" spans="1:25" ht="20" customHeight="1">
      <c r="A611" s="12">
        <v>185572</v>
      </c>
      <c r="B611" s="12" t="s">
        <v>418</v>
      </c>
      <c r="C611" s="12">
        <v>24</v>
      </c>
      <c r="D611" s="12">
        <v>20</v>
      </c>
      <c r="E611" s="14">
        <f>Table32356789101112132343210111213610[[#This Row],[men]]/Table32356789101112132343210111213610[[#This Row],[total]]</f>
        <v>0.83333333333333337</v>
      </c>
      <c r="F611" s="12">
        <v>4</v>
      </c>
      <c r="G611" s="14">
        <f>Table32356789101112132343210111213610[[#This Row],[women]]/Table32356789101112132343210111213610[[#This Row],[total]]</f>
        <v>0.16666666666666666</v>
      </c>
      <c r="H611" s="12">
        <v>0</v>
      </c>
      <c r="I611" s="14">
        <f>Table32356789101112132343210111213610[[#This Row],[alaskan_or_native]]/Table32356789101112132343210111213610[[#This Row],[total]]</f>
        <v>0</v>
      </c>
      <c r="J611" s="12">
        <v>2</v>
      </c>
      <c r="K611" s="14">
        <f>Table32356789101112132343210111213610[[#This Row],[asian_american]]/Table32356789101112132343210111213610[[#This Row],[total]]</f>
        <v>8.3333333333333329E-2</v>
      </c>
      <c r="L611" s="12">
        <v>0</v>
      </c>
      <c r="M611" s="14">
        <f>Table32356789101112132343210111213610[[#This Row],[african_amercian]]/Table32356789101112132343210111213610[[#This Row],[total]]</f>
        <v>0</v>
      </c>
      <c r="N611" s="12">
        <v>4</v>
      </c>
      <c r="O611" s="14">
        <f>Table32356789101112132343210111213610[[#This Row],[hispanic_american]]/Table32356789101112132343210111213610[[#This Row],[total]]</f>
        <v>0.16666666666666666</v>
      </c>
      <c r="P611" s="12">
        <v>0</v>
      </c>
      <c r="Q611" s="14">
        <f>Table32356789101112132343210111213610[[#This Row],[hawaiian_or_islander]]/Table32356789101112132343210111213610[[#This Row],[total]]</f>
        <v>0</v>
      </c>
      <c r="R611" s="12">
        <v>17</v>
      </c>
      <c r="S611" s="14">
        <f>Table32356789101112132343210111213610[[#This Row],[white]]/Table32356789101112132343210111213610[[#This Row],[total]]</f>
        <v>0.70833333333333337</v>
      </c>
      <c r="T611" s="12">
        <v>0</v>
      </c>
      <c r="U611" s="14">
        <f>Table32356789101112132343210111213610[[#This Row],[muti_racial]]/Table32356789101112132343210111213610[[#This Row],[total]]</f>
        <v>0</v>
      </c>
      <c r="V611" s="12">
        <v>0</v>
      </c>
      <c r="W611" s="14">
        <f>Table32356789101112132343210111213610[[#This Row],[international]]/Table32356789101112132343210111213610[[#This Row],[total]]</f>
        <v>0</v>
      </c>
      <c r="X6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6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612" spans="1:25" ht="20" customHeight="1">
      <c r="A612" s="1">
        <v>190646</v>
      </c>
      <c r="B612" s="1" t="s">
        <v>660</v>
      </c>
      <c r="C612" s="1">
        <v>24</v>
      </c>
      <c r="D612" s="1">
        <v>13</v>
      </c>
      <c r="E612" s="8">
        <f>Table32356789101112132343210111213610[[#This Row],[men]]/Table32356789101112132343210111213610[[#This Row],[total]]</f>
        <v>0.54166666666666663</v>
      </c>
      <c r="F612" s="1">
        <v>11</v>
      </c>
      <c r="G612" s="8">
        <f>Table32356789101112132343210111213610[[#This Row],[women]]/Table32356789101112132343210111213610[[#This Row],[total]]</f>
        <v>0.45833333333333331</v>
      </c>
      <c r="H612" s="1">
        <v>0</v>
      </c>
      <c r="I612" s="8">
        <f>Table32356789101112132343210111213610[[#This Row],[alaskan_or_native]]/Table32356789101112132343210111213610[[#This Row],[total]]</f>
        <v>0</v>
      </c>
      <c r="J612" s="1">
        <v>3</v>
      </c>
      <c r="K612" s="8">
        <f>Table32356789101112132343210111213610[[#This Row],[asian_american]]/Table32356789101112132343210111213610[[#This Row],[total]]</f>
        <v>0.125</v>
      </c>
      <c r="L612" s="1">
        <v>16</v>
      </c>
      <c r="M612" s="8">
        <f>Table32356789101112132343210111213610[[#This Row],[african_amercian]]/Table32356789101112132343210111213610[[#This Row],[total]]</f>
        <v>0.66666666666666663</v>
      </c>
      <c r="N612" s="1">
        <v>2</v>
      </c>
      <c r="O612" s="8">
        <f>Table32356789101112132343210111213610[[#This Row],[hispanic_american]]/Table32356789101112132343210111213610[[#This Row],[total]]</f>
        <v>8.3333333333333329E-2</v>
      </c>
      <c r="P612" s="1">
        <v>0</v>
      </c>
      <c r="Q612" s="8">
        <f>Table32356789101112132343210111213610[[#This Row],[hawaiian_or_islander]]/Table32356789101112132343210111213610[[#This Row],[total]]</f>
        <v>0</v>
      </c>
      <c r="R612" s="1">
        <v>2</v>
      </c>
      <c r="S612" s="8">
        <f>Table32356789101112132343210111213610[[#This Row],[white]]/Table32356789101112132343210111213610[[#This Row],[total]]</f>
        <v>8.3333333333333329E-2</v>
      </c>
      <c r="T612" s="1">
        <v>0</v>
      </c>
      <c r="U612" s="8">
        <f>Table32356789101112132343210111213610[[#This Row],[muti_racial]]/Table32356789101112132343210111213610[[#This Row],[total]]</f>
        <v>0</v>
      </c>
      <c r="V612" s="1">
        <v>1</v>
      </c>
      <c r="W612" s="8">
        <f>Table32356789101112132343210111213610[[#This Row],[international]]/Table32356789101112132343210111213610[[#This Row],[total]]</f>
        <v>4.1666666666666664E-2</v>
      </c>
      <c r="X6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0.875</v>
      </c>
      <c r="Y6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613" spans="1:25" ht="20" customHeight="1">
      <c r="A613" s="12">
        <v>191649</v>
      </c>
      <c r="B613" s="12" t="s">
        <v>419</v>
      </c>
      <c r="C613" s="12">
        <v>24</v>
      </c>
      <c r="D613" s="12">
        <v>19</v>
      </c>
      <c r="E613" s="14">
        <f>Table32356789101112132343210111213610[[#This Row],[men]]/Table32356789101112132343210111213610[[#This Row],[total]]</f>
        <v>0.79166666666666663</v>
      </c>
      <c r="F613" s="12">
        <v>5</v>
      </c>
      <c r="G613" s="14">
        <f>Table32356789101112132343210111213610[[#This Row],[women]]/Table32356789101112132343210111213610[[#This Row],[total]]</f>
        <v>0.20833333333333334</v>
      </c>
      <c r="H613" s="12">
        <v>0</v>
      </c>
      <c r="I613" s="14">
        <f>Table32356789101112132343210111213610[[#This Row],[alaskan_or_native]]/Table32356789101112132343210111213610[[#This Row],[total]]</f>
        <v>0</v>
      </c>
      <c r="J613" s="12">
        <v>3</v>
      </c>
      <c r="K613" s="14">
        <f>Table32356789101112132343210111213610[[#This Row],[asian_american]]/Table32356789101112132343210111213610[[#This Row],[total]]</f>
        <v>0.125</v>
      </c>
      <c r="L613" s="12">
        <v>2</v>
      </c>
      <c r="M613" s="14">
        <f>Table32356789101112132343210111213610[[#This Row],[african_amercian]]/Table32356789101112132343210111213610[[#This Row],[total]]</f>
        <v>8.3333333333333329E-2</v>
      </c>
      <c r="N613" s="12">
        <v>1</v>
      </c>
      <c r="O613" s="14">
        <f>Table32356789101112132343210111213610[[#This Row],[hispanic_american]]/Table32356789101112132343210111213610[[#This Row],[total]]</f>
        <v>4.1666666666666664E-2</v>
      </c>
      <c r="P613" s="12">
        <v>0</v>
      </c>
      <c r="Q613" s="14">
        <f>Table32356789101112132343210111213610[[#This Row],[hawaiian_or_islander]]/Table32356789101112132343210111213610[[#This Row],[total]]</f>
        <v>0</v>
      </c>
      <c r="R613" s="12">
        <v>15</v>
      </c>
      <c r="S613" s="14">
        <f>Table32356789101112132343210111213610[[#This Row],[white]]/Table32356789101112132343210111213610[[#This Row],[total]]</f>
        <v>0.625</v>
      </c>
      <c r="T613" s="12">
        <v>1</v>
      </c>
      <c r="U613" s="14">
        <f>Table32356789101112132343210111213610[[#This Row],[muti_racial]]/Table32356789101112132343210111213610[[#This Row],[total]]</f>
        <v>4.1666666666666664E-2</v>
      </c>
      <c r="V613" s="12">
        <v>2</v>
      </c>
      <c r="W613" s="14">
        <f>Table32356789101112132343210111213610[[#This Row],[international]]/Table32356789101112132343210111213610[[#This Row],[total]]</f>
        <v>8.3333333333333329E-2</v>
      </c>
      <c r="X6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0.29166666666666669</v>
      </c>
      <c r="Y6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614" spans="1:25" ht="20" customHeight="1">
      <c r="A614" s="1">
        <v>199111</v>
      </c>
      <c r="B614" s="1" t="s">
        <v>333</v>
      </c>
      <c r="C614" s="1">
        <v>24</v>
      </c>
      <c r="D614" s="1">
        <v>20</v>
      </c>
      <c r="E614" s="8">
        <f>Table32356789101112132343210111213610[[#This Row],[men]]/Table32356789101112132343210111213610[[#This Row],[total]]</f>
        <v>0.83333333333333337</v>
      </c>
      <c r="F614" s="1">
        <v>4</v>
      </c>
      <c r="G614" s="8">
        <f>Table32356789101112132343210111213610[[#This Row],[women]]/Table32356789101112132343210111213610[[#This Row],[total]]</f>
        <v>0.16666666666666666</v>
      </c>
      <c r="H614" s="1">
        <v>0</v>
      </c>
      <c r="I614" s="8">
        <f>Table32356789101112132343210111213610[[#This Row],[alaskan_or_native]]/Table32356789101112132343210111213610[[#This Row],[total]]</f>
        <v>0</v>
      </c>
      <c r="J614" s="1">
        <v>2</v>
      </c>
      <c r="K614" s="8">
        <f>Table32356789101112132343210111213610[[#This Row],[asian_american]]/Table32356789101112132343210111213610[[#This Row],[total]]</f>
        <v>8.3333333333333329E-2</v>
      </c>
      <c r="L614" s="1">
        <v>0</v>
      </c>
      <c r="M614" s="8">
        <f>Table32356789101112132343210111213610[[#This Row],[african_amercian]]/Table32356789101112132343210111213610[[#This Row],[total]]</f>
        <v>0</v>
      </c>
      <c r="N614" s="1">
        <v>0</v>
      </c>
      <c r="O614" s="8">
        <f>Table32356789101112132343210111213610[[#This Row],[hispanic_american]]/Table32356789101112132343210111213610[[#This Row],[total]]</f>
        <v>0</v>
      </c>
      <c r="P614" s="1">
        <v>0</v>
      </c>
      <c r="Q614" s="8">
        <f>Table32356789101112132343210111213610[[#This Row],[hawaiian_or_islander]]/Table32356789101112132343210111213610[[#This Row],[total]]</f>
        <v>0</v>
      </c>
      <c r="R614" s="1">
        <v>21</v>
      </c>
      <c r="S614" s="8">
        <f>Table32356789101112132343210111213610[[#This Row],[white]]/Table32356789101112132343210111213610[[#This Row],[total]]</f>
        <v>0.875</v>
      </c>
      <c r="T614" s="1">
        <v>1</v>
      </c>
      <c r="U614" s="8">
        <f>Table32356789101112132343210111213610[[#This Row],[muti_racial]]/Table32356789101112132343210111213610[[#This Row],[total]]</f>
        <v>4.1666666666666664E-2</v>
      </c>
      <c r="V614" s="1">
        <v>0</v>
      </c>
      <c r="W614" s="8">
        <f>Table32356789101112132343210111213610[[#This Row],[international]]/Table32356789101112132343210111213610[[#This Row],[total]]</f>
        <v>0</v>
      </c>
      <c r="X6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6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4.1666666666666664E-2</v>
      </c>
    </row>
    <row r="615" spans="1:25" ht="20" customHeight="1">
      <c r="A615" s="12">
        <v>207971</v>
      </c>
      <c r="B615" s="12" t="s">
        <v>230</v>
      </c>
      <c r="C615" s="12">
        <v>24</v>
      </c>
      <c r="D615" s="12">
        <v>22</v>
      </c>
      <c r="E615" s="14">
        <f>Table32356789101112132343210111213610[[#This Row],[men]]/Table32356789101112132343210111213610[[#This Row],[total]]</f>
        <v>0.91666666666666663</v>
      </c>
      <c r="F615" s="12">
        <v>2</v>
      </c>
      <c r="G615" s="14">
        <f>Table32356789101112132343210111213610[[#This Row],[women]]/Table32356789101112132343210111213610[[#This Row],[total]]</f>
        <v>8.3333333333333329E-2</v>
      </c>
      <c r="H615" s="12">
        <v>0</v>
      </c>
      <c r="I615" s="14">
        <f>Table32356789101112132343210111213610[[#This Row],[alaskan_or_native]]/Table32356789101112132343210111213610[[#This Row],[total]]</f>
        <v>0</v>
      </c>
      <c r="J615" s="12">
        <v>3</v>
      </c>
      <c r="K615" s="14">
        <f>Table32356789101112132343210111213610[[#This Row],[asian_american]]/Table32356789101112132343210111213610[[#This Row],[total]]</f>
        <v>0.125</v>
      </c>
      <c r="L615" s="12">
        <v>0</v>
      </c>
      <c r="M615" s="14">
        <f>Table32356789101112132343210111213610[[#This Row],[african_amercian]]/Table32356789101112132343210111213610[[#This Row],[total]]</f>
        <v>0</v>
      </c>
      <c r="N615" s="12">
        <v>2</v>
      </c>
      <c r="O615" s="14">
        <f>Table32356789101112132343210111213610[[#This Row],[hispanic_american]]/Table32356789101112132343210111213610[[#This Row],[total]]</f>
        <v>8.3333333333333329E-2</v>
      </c>
      <c r="P615" s="12">
        <v>0</v>
      </c>
      <c r="Q615" s="14">
        <f>Table32356789101112132343210111213610[[#This Row],[hawaiian_or_islander]]/Table32356789101112132343210111213610[[#This Row],[total]]</f>
        <v>0</v>
      </c>
      <c r="R615" s="12">
        <v>14</v>
      </c>
      <c r="S615" s="14">
        <f>Table32356789101112132343210111213610[[#This Row],[white]]/Table32356789101112132343210111213610[[#This Row],[total]]</f>
        <v>0.58333333333333337</v>
      </c>
      <c r="T615" s="12">
        <v>0</v>
      </c>
      <c r="U615" s="14">
        <f>Table32356789101112132343210111213610[[#This Row],[muti_racial]]/Table32356789101112132343210111213610[[#This Row],[total]]</f>
        <v>0</v>
      </c>
      <c r="V615" s="12">
        <v>5</v>
      </c>
      <c r="W615" s="14">
        <f>Table32356789101112132343210111213610[[#This Row],[international]]/Table32356789101112132343210111213610[[#This Row],[total]]</f>
        <v>0.20833333333333334</v>
      </c>
      <c r="X6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0.20833333333333334</v>
      </c>
      <c r="Y6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616" spans="1:25" ht="20" customHeight="1">
      <c r="A616" s="1">
        <v>211477</v>
      </c>
      <c r="B616" s="1" t="s">
        <v>562</v>
      </c>
      <c r="C616" s="1">
        <v>24</v>
      </c>
      <c r="D616" s="1">
        <v>20</v>
      </c>
      <c r="E616" s="8">
        <f>Table32356789101112132343210111213610[[#This Row],[men]]/Table32356789101112132343210111213610[[#This Row],[total]]</f>
        <v>0.83333333333333337</v>
      </c>
      <c r="F616" s="1">
        <v>4</v>
      </c>
      <c r="G616" s="8">
        <f>Table32356789101112132343210111213610[[#This Row],[women]]/Table32356789101112132343210111213610[[#This Row],[total]]</f>
        <v>0.16666666666666666</v>
      </c>
      <c r="H616" s="1">
        <v>1</v>
      </c>
      <c r="I616" s="8">
        <f>Table32356789101112132343210111213610[[#This Row],[alaskan_or_native]]/Table32356789101112132343210111213610[[#This Row],[total]]</f>
        <v>4.1666666666666664E-2</v>
      </c>
      <c r="J616" s="1">
        <v>0</v>
      </c>
      <c r="K616" s="8">
        <f>Table32356789101112132343210111213610[[#This Row],[asian_american]]/Table32356789101112132343210111213610[[#This Row],[total]]</f>
        <v>0</v>
      </c>
      <c r="L616" s="1">
        <v>1</v>
      </c>
      <c r="M616" s="8">
        <f>Table32356789101112132343210111213610[[#This Row],[african_amercian]]/Table32356789101112132343210111213610[[#This Row],[total]]</f>
        <v>4.1666666666666664E-2</v>
      </c>
      <c r="N616" s="1">
        <v>1</v>
      </c>
      <c r="O616" s="8">
        <f>Table32356789101112132343210111213610[[#This Row],[hispanic_american]]/Table32356789101112132343210111213610[[#This Row],[total]]</f>
        <v>4.1666666666666664E-2</v>
      </c>
      <c r="P616" s="1">
        <v>0</v>
      </c>
      <c r="Q616" s="8">
        <f>Table32356789101112132343210111213610[[#This Row],[hawaiian_or_islander]]/Table32356789101112132343210111213610[[#This Row],[total]]</f>
        <v>0</v>
      </c>
      <c r="R616" s="1">
        <v>19</v>
      </c>
      <c r="S616" s="8">
        <f>Table32356789101112132343210111213610[[#This Row],[white]]/Table32356789101112132343210111213610[[#This Row],[total]]</f>
        <v>0.79166666666666663</v>
      </c>
      <c r="T616" s="1">
        <v>1</v>
      </c>
      <c r="U616" s="8">
        <f>Table32356789101112132343210111213610[[#This Row],[muti_racial]]/Table32356789101112132343210111213610[[#This Row],[total]]</f>
        <v>4.1666666666666664E-2</v>
      </c>
      <c r="V616" s="1">
        <v>0</v>
      </c>
      <c r="W616" s="8">
        <f>Table32356789101112132343210111213610[[#This Row],[international]]/Table32356789101112132343210111213610[[#This Row],[total]]</f>
        <v>0</v>
      </c>
      <c r="X6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6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617" spans="1:25" ht="20" customHeight="1">
      <c r="A617" s="12">
        <v>214883</v>
      </c>
      <c r="B617" s="12" t="s">
        <v>1080</v>
      </c>
      <c r="C617" s="12">
        <v>24</v>
      </c>
      <c r="D617" s="12">
        <v>20</v>
      </c>
      <c r="E617" s="14">
        <f>Table32356789101112132343210111213610[[#This Row],[men]]/Table32356789101112132343210111213610[[#This Row],[total]]</f>
        <v>0.83333333333333337</v>
      </c>
      <c r="F617" s="12">
        <v>4</v>
      </c>
      <c r="G617" s="14">
        <f>Table32356789101112132343210111213610[[#This Row],[women]]/Table32356789101112132343210111213610[[#This Row],[total]]</f>
        <v>0.16666666666666666</v>
      </c>
      <c r="H617" s="12">
        <v>0</v>
      </c>
      <c r="I617" s="14">
        <f>Table32356789101112132343210111213610[[#This Row],[alaskan_or_native]]/Table32356789101112132343210111213610[[#This Row],[total]]</f>
        <v>0</v>
      </c>
      <c r="J617" s="12">
        <v>3</v>
      </c>
      <c r="K617" s="14">
        <f>Table32356789101112132343210111213610[[#This Row],[asian_american]]/Table32356789101112132343210111213610[[#This Row],[total]]</f>
        <v>0.125</v>
      </c>
      <c r="L617" s="12">
        <v>9</v>
      </c>
      <c r="M617" s="14">
        <f>Table32356789101112132343210111213610[[#This Row],[african_amercian]]/Table32356789101112132343210111213610[[#This Row],[total]]</f>
        <v>0.375</v>
      </c>
      <c r="N617" s="12">
        <v>2</v>
      </c>
      <c r="O617" s="14">
        <f>Table32356789101112132343210111213610[[#This Row],[hispanic_american]]/Table32356789101112132343210111213610[[#This Row],[total]]</f>
        <v>8.3333333333333329E-2</v>
      </c>
      <c r="P617" s="12">
        <v>0</v>
      </c>
      <c r="Q617" s="14">
        <f>Table32356789101112132343210111213610[[#This Row],[hawaiian_or_islander]]/Table32356789101112132343210111213610[[#This Row],[total]]</f>
        <v>0</v>
      </c>
      <c r="R617" s="12">
        <v>9</v>
      </c>
      <c r="S617" s="14">
        <f>Table32356789101112132343210111213610[[#This Row],[white]]/Table32356789101112132343210111213610[[#This Row],[total]]</f>
        <v>0.375</v>
      </c>
      <c r="T617" s="12">
        <v>0</v>
      </c>
      <c r="U617" s="14">
        <f>Table32356789101112132343210111213610[[#This Row],[muti_racial]]/Table32356789101112132343210111213610[[#This Row],[total]]</f>
        <v>0</v>
      </c>
      <c r="V617" s="12">
        <v>0</v>
      </c>
      <c r="W617" s="14">
        <f>Table32356789101112132343210111213610[[#This Row],[international]]/Table32356789101112132343210111213610[[#This Row],[total]]</f>
        <v>0</v>
      </c>
      <c r="X6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0.58333333333333337</v>
      </c>
      <c r="Y6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0.45833333333333331</v>
      </c>
    </row>
    <row r="618" spans="1:25" ht="20" customHeight="1">
      <c r="A618" s="1">
        <v>229063</v>
      </c>
      <c r="B618" s="1" t="s">
        <v>281</v>
      </c>
      <c r="C618" s="1">
        <v>24</v>
      </c>
      <c r="D618" s="1">
        <v>18</v>
      </c>
      <c r="E618" s="8">
        <f>Table32356789101112132343210111213610[[#This Row],[men]]/Table32356789101112132343210111213610[[#This Row],[total]]</f>
        <v>0.75</v>
      </c>
      <c r="F618" s="1">
        <v>6</v>
      </c>
      <c r="G618" s="8">
        <f>Table32356789101112132343210111213610[[#This Row],[women]]/Table32356789101112132343210111213610[[#This Row],[total]]</f>
        <v>0.25</v>
      </c>
      <c r="H618" s="1">
        <v>1</v>
      </c>
      <c r="I618" s="8">
        <f>Table32356789101112132343210111213610[[#This Row],[alaskan_or_native]]/Table32356789101112132343210111213610[[#This Row],[total]]</f>
        <v>4.1666666666666664E-2</v>
      </c>
      <c r="J618" s="1">
        <v>0</v>
      </c>
      <c r="K618" s="8">
        <f>Table32356789101112132343210111213610[[#This Row],[asian_american]]/Table32356789101112132343210111213610[[#This Row],[total]]</f>
        <v>0</v>
      </c>
      <c r="L618" s="1">
        <v>9</v>
      </c>
      <c r="M618" s="8">
        <f>Table32356789101112132343210111213610[[#This Row],[african_amercian]]/Table32356789101112132343210111213610[[#This Row],[total]]</f>
        <v>0.375</v>
      </c>
      <c r="N618" s="1">
        <v>5</v>
      </c>
      <c r="O618" s="8">
        <f>Table32356789101112132343210111213610[[#This Row],[hispanic_american]]/Table32356789101112132343210111213610[[#This Row],[total]]</f>
        <v>0.20833333333333334</v>
      </c>
      <c r="P618" s="1">
        <v>0</v>
      </c>
      <c r="Q618" s="8">
        <f>Table32356789101112132343210111213610[[#This Row],[hawaiian_or_islander]]/Table32356789101112132343210111213610[[#This Row],[total]]</f>
        <v>0</v>
      </c>
      <c r="R618" s="1">
        <v>0</v>
      </c>
      <c r="S618" s="8">
        <f>Table32356789101112132343210111213610[[#This Row],[white]]/Table32356789101112132343210111213610[[#This Row],[total]]</f>
        <v>0</v>
      </c>
      <c r="T618" s="1">
        <v>0</v>
      </c>
      <c r="U618" s="8">
        <f>Table32356789101112132343210111213610[[#This Row],[muti_racial]]/Table32356789101112132343210111213610[[#This Row],[total]]</f>
        <v>0</v>
      </c>
      <c r="V618" s="1">
        <v>9</v>
      </c>
      <c r="W618" s="8">
        <f>Table32356789101112132343210111213610[[#This Row],[international]]/Table32356789101112132343210111213610[[#This Row],[total]]</f>
        <v>0.375</v>
      </c>
      <c r="X6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0.625</v>
      </c>
      <c r="Y6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0.625</v>
      </c>
    </row>
    <row r="619" spans="1:25" ht="20" customHeight="1">
      <c r="A619" s="12">
        <v>236230</v>
      </c>
      <c r="B619" s="12" t="s">
        <v>445</v>
      </c>
      <c r="C619" s="12">
        <v>24</v>
      </c>
      <c r="D619" s="12">
        <v>20</v>
      </c>
      <c r="E619" s="14">
        <f>Table32356789101112132343210111213610[[#This Row],[men]]/Table32356789101112132343210111213610[[#This Row],[total]]</f>
        <v>0.83333333333333337</v>
      </c>
      <c r="F619" s="12">
        <v>4</v>
      </c>
      <c r="G619" s="14">
        <f>Table32356789101112132343210111213610[[#This Row],[women]]/Table32356789101112132343210111213610[[#This Row],[total]]</f>
        <v>0.16666666666666666</v>
      </c>
      <c r="H619" s="12">
        <v>0</v>
      </c>
      <c r="I619" s="14">
        <f>Table32356789101112132343210111213610[[#This Row],[alaskan_or_native]]/Table32356789101112132343210111213610[[#This Row],[total]]</f>
        <v>0</v>
      </c>
      <c r="J619" s="12">
        <v>2</v>
      </c>
      <c r="K619" s="14">
        <f>Table32356789101112132343210111213610[[#This Row],[asian_american]]/Table32356789101112132343210111213610[[#This Row],[total]]</f>
        <v>8.3333333333333329E-2</v>
      </c>
      <c r="L619" s="12">
        <v>2</v>
      </c>
      <c r="M619" s="14">
        <f>Table32356789101112132343210111213610[[#This Row],[african_amercian]]/Table32356789101112132343210111213610[[#This Row],[total]]</f>
        <v>8.3333333333333329E-2</v>
      </c>
      <c r="N619" s="12">
        <v>2</v>
      </c>
      <c r="O619" s="14">
        <f>Table32356789101112132343210111213610[[#This Row],[hispanic_american]]/Table32356789101112132343210111213610[[#This Row],[total]]</f>
        <v>8.3333333333333329E-2</v>
      </c>
      <c r="P619" s="12">
        <v>0</v>
      </c>
      <c r="Q619" s="14">
        <f>Table32356789101112132343210111213610[[#This Row],[hawaiian_or_islander]]/Table32356789101112132343210111213610[[#This Row],[total]]</f>
        <v>0</v>
      </c>
      <c r="R619" s="12">
        <v>14</v>
      </c>
      <c r="S619" s="14">
        <f>Table32356789101112132343210111213610[[#This Row],[white]]/Table32356789101112132343210111213610[[#This Row],[total]]</f>
        <v>0.58333333333333337</v>
      </c>
      <c r="T619" s="12">
        <v>2</v>
      </c>
      <c r="U619" s="14">
        <f>Table32356789101112132343210111213610[[#This Row],[muti_racial]]/Table32356789101112132343210111213610[[#This Row],[total]]</f>
        <v>8.3333333333333329E-2</v>
      </c>
      <c r="V619" s="12">
        <v>2</v>
      </c>
      <c r="W619" s="14">
        <f>Table32356789101112132343210111213610[[#This Row],[international]]/Table32356789101112132343210111213610[[#This Row],[total]]</f>
        <v>8.3333333333333329E-2</v>
      </c>
      <c r="X6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6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620" spans="1:25" ht="20" customHeight="1">
      <c r="A620" s="1">
        <v>240374</v>
      </c>
      <c r="B620" s="1" t="s">
        <v>1153</v>
      </c>
      <c r="C620" s="1">
        <v>24</v>
      </c>
      <c r="D620" s="1">
        <v>24</v>
      </c>
      <c r="E620" s="8">
        <f>Table32356789101112132343210111213610[[#This Row],[men]]/Table32356789101112132343210111213610[[#This Row],[total]]</f>
        <v>1</v>
      </c>
      <c r="F620" s="1">
        <v>0</v>
      </c>
      <c r="G620" s="8">
        <f>Table32356789101112132343210111213610[[#This Row],[women]]/Table32356789101112132343210111213610[[#This Row],[total]]</f>
        <v>0</v>
      </c>
      <c r="H620" s="1">
        <v>0</v>
      </c>
      <c r="I620" s="8">
        <f>Table32356789101112132343210111213610[[#This Row],[alaskan_or_native]]/Table32356789101112132343210111213610[[#This Row],[total]]</f>
        <v>0</v>
      </c>
      <c r="J620" s="1">
        <v>1</v>
      </c>
      <c r="K620" s="8">
        <f>Table32356789101112132343210111213610[[#This Row],[asian_american]]/Table32356789101112132343210111213610[[#This Row],[total]]</f>
        <v>4.1666666666666664E-2</v>
      </c>
      <c r="L620" s="1">
        <v>1</v>
      </c>
      <c r="M620" s="8">
        <f>Table32356789101112132343210111213610[[#This Row],[african_amercian]]/Table32356789101112132343210111213610[[#This Row],[total]]</f>
        <v>4.1666666666666664E-2</v>
      </c>
      <c r="N620" s="1">
        <v>5</v>
      </c>
      <c r="O620" s="8">
        <f>Table32356789101112132343210111213610[[#This Row],[hispanic_american]]/Table32356789101112132343210111213610[[#This Row],[total]]</f>
        <v>0.20833333333333334</v>
      </c>
      <c r="P620" s="1">
        <v>0</v>
      </c>
      <c r="Q620" s="8">
        <f>Table32356789101112132343210111213610[[#This Row],[hawaiian_or_islander]]/Table32356789101112132343210111213610[[#This Row],[total]]</f>
        <v>0</v>
      </c>
      <c r="R620" s="1">
        <v>15</v>
      </c>
      <c r="S620" s="8">
        <f>Table32356789101112132343210111213610[[#This Row],[white]]/Table32356789101112132343210111213610[[#This Row],[total]]</f>
        <v>0.625</v>
      </c>
      <c r="T620" s="1">
        <v>1</v>
      </c>
      <c r="U620" s="8">
        <f>Table32356789101112132343210111213610[[#This Row],[muti_racial]]/Table32356789101112132343210111213610[[#This Row],[total]]</f>
        <v>4.1666666666666664E-2</v>
      </c>
      <c r="V620" s="1">
        <v>0</v>
      </c>
      <c r="W620" s="8">
        <f>Table32356789101112132343210111213610[[#This Row],[international]]/Table32356789101112132343210111213610[[#This Row],[total]]</f>
        <v>0</v>
      </c>
      <c r="X6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6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0.29166666666666669</v>
      </c>
    </row>
    <row r="621" spans="1:25" ht="20" customHeight="1">
      <c r="A621" s="12">
        <v>461795</v>
      </c>
      <c r="B621" s="12" t="s">
        <v>564</v>
      </c>
      <c r="C621" s="12">
        <v>24</v>
      </c>
      <c r="D621" s="12">
        <v>23</v>
      </c>
      <c r="E621" s="14">
        <f>Table32356789101112132343210111213610[[#This Row],[men]]/Table32356789101112132343210111213610[[#This Row],[total]]</f>
        <v>0.95833333333333337</v>
      </c>
      <c r="F621" s="12">
        <v>1</v>
      </c>
      <c r="G621" s="14">
        <f>Table32356789101112132343210111213610[[#This Row],[women]]/Table32356789101112132343210111213610[[#This Row],[total]]</f>
        <v>4.1666666666666664E-2</v>
      </c>
      <c r="H621" s="12">
        <v>0</v>
      </c>
      <c r="I621" s="14">
        <f>Table32356789101112132343210111213610[[#This Row],[alaskan_or_native]]/Table32356789101112132343210111213610[[#This Row],[total]]</f>
        <v>0</v>
      </c>
      <c r="J621" s="12">
        <v>1</v>
      </c>
      <c r="K621" s="14">
        <f>Table32356789101112132343210111213610[[#This Row],[asian_american]]/Table32356789101112132343210111213610[[#This Row],[total]]</f>
        <v>4.1666666666666664E-2</v>
      </c>
      <c r="L621" s="12">
        <v>1</v>
      </c>
      <c r="M621" s="14">
        <f>Table32356789101112132343210111213610[[#This Row],[african_amercian]]/Table32356789101112132343210111213610[[#This Row],[total]]</f>
        <v>4.1666666666666664E-2</v>
      </c>
      <c r="N621" s="12">
        <v>1</v>
      </c>
      <c r="O621" s="14">
        <f>Table32356789101112132343210111213610[[#This Row],[hispanic_american]]/Table32356789101112132343210111213610[[#This Row],[total]]</f>
        <v>4.1666666666666664E-2</v>
      </c>
      <c r="P621" s="12">
        <v>0</v>
      </c>
      <c r="Q621" s="14">
        <f>Table32356789101112132343210111213610[[#This Row],[hawaiian_or_islander]]/Table32356789101112132343210111213610[[#This Row],[total]]</f>
        <v>0</v>
      </c>
      <c r="R621" s="12">
        <v>1</v>
      </c>
      <c r="S621" s="14">
        <f>Table32356789101112132343210111213610[[#This Row],[white]]/Table32356789101112132343210111213610[[#This Row],[total]]</f>
        <v>4.1666666666666664E-2</v>
      </c>
      <c r="T621" s="12">
        <v>0</v>
      </c>
      <c r="U621" s="14">
        <f>Table32356789101112132343210111213610[[#This Row],[muti_racial]]/Table32356789101112132343210111213610[[#This Row],[total]]</f>
        <v>0</v>
      </c>
      <c r="V621" s="12">
        <v>19</v>
      </c>
      <c r="W621" s="14">
        <f>Table32356789101112132343210111213610[[#This Row],[international]]/Table32356789101112132343210111213610[[#This Row],[total]]</f>
        <v>0.79166666666666663</v>
      </c>
      <c r="X6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6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622" spans="1:25" ht="20" customHeight="1">
      <c r="A622" s="1">
        <v>485263</v>
      </c>
      <c r="B622" s="1" t="s">
        <v>560</v>
      </c>
      <c r="C622" s="1">
        <v>24</v>
      </c>
      <c r="D622" s="1">
        <v>21</v>
      </c>
      <c r="E622" s="8">
        <f>Table32356789101112132343210111213610[[#This Row],[men]]/Table32356789101112132343210111213610[[#This Row],[total]]</f>
        <v>0.875</v>
      </c>
      <c r="F622" s="1">
        <v>3</v>
      </c>
      <c r="G622" s="8">
        <f>Table32356789101112132343210111213610[[#This Row],[women]]/Table32356789101112132343210111213610[[#This Row],[total]]</f>
        <v>0.125</v>
      </c>
      <c r="H622" s="1">
        <v>0</v>
      </c>
      <c r="I622" s="8">
        <f>Table32356789101112132343210111213610[[#This Row],[alaskan_or_native]]/Table32356789101112132343210111213610[[#This Row],[total]]</f>
        <v>0</v>
      </c>
      <c r="J622" s="1">
        <v>3</v>
      </c>
      <c r="K622" s="8">
        <f>Table32356789101112132343210111213610[[#This Row],[asian_american]]/Table32356789101112132343210111213610[[#This Row],[total]]</f>
        <v>0.125</v>
      </c>
      <c r="L622" s="1">
        <v>8</v>
      </c>
      <c r="M622" s="8">
        <f>Table32356789101112132343210111213610[[#This Row],[african_amercian]]/Table32356789101112132343210111213610[[#This Row],[total]]</f>
        <v>0.33333333333333331</v>
      </c>
      <c r="N622" s="1">
        <v>5</v>
      </c>
      <c r="O622" s="8">
        <f>Table32356789101112132343210111213610[[#This Row],[hispanic_american]]/Table32356789101112132343210111213610[[#This Row],[total]]</f>
        <v>0.20833333333333334</v>
      </c>
      <c r="P622" s="1">
        <v>0</v>
      </c>
      <c r="Q622" s="8">
        <f>Table32356789101112132343210111213610[[#This Row],[hawaiian_or_islander]]/Table32356789101112132343210111213610[[#This Row],[total]]</f>
        <v>0</v>
      </c>
      <c r="R622" s="1">
        <v>5</v>
      </c>
      <c r="S622" s="8">
        <f>Table32356789101112132343210111213610[[#This Row],[white]]/Table32356789101112132343210111213610[[#This Row],[total]]</f>
        <v>0.20833333333333334</v>
      </c>
      <c r="T622" s="1">
        <v>0</v>
      </c>
      <c r="U622" s="8">
        <f>Table32356789101112132343210111213610[[#This Row],[muti_racial]]/Table32356789101112132343210111213610[[#This Row],[total]]</f>
        <v>0</v>
      </c>
      <c r="V622" s="1">
        <v>0</v>
      </c>
      <c r="W622" s="8">
        <f>Table32356789101112132343210111213610[[#This Row],[international]]/Table32356789101112132343210111213610[[#This Row],[total]]</f>
        <v>0</v>
      </c>
      <c r="X6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6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0.54166666666666663</v>
      </c>
    </row>
    <row r="623" spans="1:25" ht="20" customHeight="1">
      <c r="A623" s="12">
        <v>128328</v>
      </c>
      <c r="B623" s="12" t="s">
        <v>316</v>
      </c>
      <c r="C623" s="12">
        <v>23</v>
      </c>
      <c r="D623" s="12">
        <v>21</v>
      </c>
      <c r="E623" s="14">
        <f>Table32356789101112132343210111213610[[#This Row],[men]]/Table32356789101112132343210111213610[[#This Row],[total]]</f>
        <v>0.91304347826086951</v>
      </c>
      <c r="F623" s="12">
        <v>2</v>
      </c>
      <c r="G623" s="14">
        <f>Table32356789101112132343210111213610[[#This Row],[women]]/Table32356789101112132343210111213610[[#This Row],[total]]</f>
        <v>8.6956521739130432E-2</v>
      </c>
      <c r="H623" s="12">
        <v>0</v>
      </c>
      <c r="I623" s="14">
        <f>Table32356789101112132343210111213610[[#This Row],[alaskan_or_native]]/Table32356789101112132343210111213610[[#This Row],[total]]</f>
        <v>0</v>
      </c>
      <c r="J623" s="12">
        <v>0</v>
      </c>
      <c r="K623" s="14">
        <f>Table32356789101112132343210111213610[[#This Row],[asian_american]]/Table32356789101112132343210111213610[[#This Row],[total]]</f>
        <v>0</v>
      </c>
      <c r="L623" s="12">
        <v>2</v>
      </c>
      <c r="M623" s="14">
        <f>Table32356789101112132343210111213610[[#This Row],[african_amercian]]/Table32356789101112132343210111213610[[#This Row],[total]]</f>
        <v>8.6956521739130432E-2</v>
      </c>
      <c r="N623" s="12">
        <v>4</v>
      </c>
      <c r="O623" s="14">
        <f>Table32356789101112132343210111213610[[#This Row],[hispanic_american]]/Table32356789101112132343210111213610[[#This Row],[total]]</f>
        <v>0.17391304347826086</v>
      </c>
      <c r="P623" s="12">
        <v>0</v>
      </c>
      <c r="Q623" s="14">
        <f>Table32356789101112132343210111213610[[#This Row],[hawaiian_or_islander]]/Table32356789101112132343210111213610[[#This Row],[total]]</f>
        <v>0</v>
      </c>
      <c r="R623" s="12">
        <v>13</v>
      </c>
      <c r="S623" s="14">
        <f>Table32356789101112132343210111213610[[#This Row],[white]]/Table32356789101112132343210111213610[[#This Row],[total]]</f>
        <v>0.56521739130434778</v>
      </c>
      <c r="T623" s="12">
        <v>1</v>
      </c>
      <c r="U623" s="14">
        <f>Table32356789101112132343210111213610[[#This Row],[muti_racial]]/Table32356789101112132343210111213610[[#This Row],[total]]</f>
        <v>4.3478260869565216E-2</v>
      </c>
      <c r="V623" s="12">
        <v>1</v>
      </c>
      <c r="W623" s="14">
        <f>Table32356789101112132343210111213610[[#This Row],[international]]/Table32356789101112132343210111213610[[#This Row],[total]]</f>
        <v>4.3478260869565216E-2</v>
      </c>
      <c r="X6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0.30434782608695654</v>
      </c>
      <c r="Y6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0.30434782608695654</v>
      </c>
    </row>
    <row r="624" spans="1:25" ht="20" customHeight="1">
      <c r="A624" s="1">
        <v>140553</v>
      </c>
      <c r="B624" s="1" t="s">
        <v>862</v>
      </c>
      <c r="C624" s="1">
        <v>23</v>
      </c>
      <c r="D624" s="1">
        <v>23</v>
      </c>
      <c r="E624" s="8">
        <f>Table32356789101112132343210111213610[[#This Row],[men]]/Table32356789101112132343210111213610[[#This Row],[total]]</f>
        <v>1</v>
      </c>
      <c r="F624" s="1">
        <v>0</v>
      </c>
      <c r="G624" s="8">
        <f>Table32356789101112132343210111213610[[#This Row],[women]]/Table32356789101112132343210111213610[[#This Row],[total]]</f>
        <v>0</v>
      </c>
      <c r="H624" s="1">
        <v>0</v>
      </c>
      <c r="I624" s="8">
        <f>Table32356789101112132343210111213610[[#This Row],[alaskan_or_native]]/Table32356789101112132343210111213610[[#This Row],[total]]</f>
        <v>0</v>
      </c>
      <c r="J624" s="1">
        <v>0</v>
      </c>
      <c r="K624" s="8">
        <f>Table32356789101112132343210111213610[[#This Row],[asian_american]]/Table32356789101112132343210111213610[[#This Row],[total]]</f>
        <v>0</v>
      </c>
      <c r="L624" s="1">
        <v>21</v>
      </c>
      <c r="M624" s="8">
        <f>Table32356789101112132343210111213610[[#This Row],[african_amercian]]/Table32356789101112132343210111213610[[#This Row],[total]]</f>
        <v>0.91304347826086951</v>
      </c>
      <c r="N624" s="1">
        <v>0</v>
      </c>
      <c r="O624" s="8">
        <f>Table32356789101112132343210111213610[[#This Row],[hispanic_american]]/Table32356789101112132343210111213610[[#This Row],[total]]</f>
        <v>0</v>
      </c>
      <c r="P624" s="1">
        <v>0</v>
      </c>
      <c r="Q624" s="8">
        <f>Table32356789101112132343210111213610[[#This Row],[hawaiian_or_islander]]/Table32356789101112132343210111213610[[#This Row],[total]]</f>
        <v>0</v>
      </c>
      <c r="R624" s="1">
        <v>0</v>
      </c>
      <c r="S624" s="8">
        <f>Table32356789101112132343210111213610[[#This Row],[white]]/Table32356789101112132343210111213610[[#This Row],[total]]</f>
        <v>0</v>
      </c>
      <c r="T624" s="1">
        <v>0</v>
      </c>
      <c r="U624" s="8">
        <f>Table32356789101112132343210111213610[[#This Row],[muti_racial]]/Table32356789101112132343210111213610[[#This Row],[total]]</f>
        <v>0</v>
      </c>
      <c r="V624" s="1">
        <v>2</v>
      </c>
      <c r="W624" s="8">
        <f>Table32356789101112132343210111213610[[#This Row],[international]]/Table32356789101112132343210111213610[[#This Row],[total]]</f>
        <v>8.6956521739130432E-2</v>
      </c>
      <c r="X6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0.91304347826086951</v>
      </c>
      <c r="Y6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0.91304347826086951</v>
      </c>
    </row>
    <row r="625" spans="1:25" ht="20" customHeight="1">
      <c r="A625" s="12">
        <v>181783</v>
      </c>
      <c r="B625" s="12" t="s">
        <v>969</v>
      </c>
      <c r="C625" s="12">
        <v>23</v>
      </c>
      <c r="D625" s="12">
        <v>18</v>
      </c>
      <c r="E625" s="14">
        <f>Table32356789101112132343210111213610[[#This Row],[men]]/Table32356789101112132343210111213610[[#This Row],[total]]</f>
        <v>0.78260869565217395</v>
      </c>
      <c r="F625" s="12">
        <v>5</v>
      </c>
      <c r="G625" s="14">
        <f>Table32356789101112132343210111213610[[#This Row],[women]]/Table32356789101112132343210111213610[[#This Row],[total]]</f>
        <v>0.21739130434782608</v>
      </c>
      <c r="H625" s="12">
        <v>0</v>
      </c>
      <c r="I625" s="14">
        <f>Table32356789101112132343210111213610[[#This Row],[alaskan_or_native]]/Table32356789101112132343210111213610[[#This Row],[total]]</f>
        <v>0</v>
      </c>
      <c r="J625" s="12">
        <v>0</v>
      </c>
      <c r="K625" s="14">
        <f>Table32356789101112132343210111213610[[#This Row],[asian_american]]/Table32356789101112132343210111213610[[#This Row],[total]]</f>
        <v>0</v>
      </c>
      <c r="L625" s="12">
        <v>0</v>
      </c>
      <c r="M625" s="14">
        <f>Table32356789101112132343210111213610[[#This Row],[african_amercian]]/Table32356789101112132343210111213610[[#This Row],[total]]</f>
        <v>0</v>
      </c>
      <c r="N625" s="12">
        <v>2</v>
      </c>
      <c r="O625" s="14">
        <f>Table32356789101112132343210111213610[[#This Row],[hispanic_american]]/Table32356789101112132343210111213610[[#This Row],[total]]</f>
        <v>8.6956521739130432E-2</v>
      </c>
      <c r="P625" s="12">
        <v>0</v>
      </c>
      <c r="Q625" s="14">
        <f>Table32356789101112132343210111213610[[#This Row],[hawaiian_or_islander]]/Table32356789101112132343210111213610[[#This Row],[total]]</f>
        <v>0</v>
      </c>
      <c r="R625" s="12">
        <v>18</v>
      </c>
      <c r="S625" s="14">
        <f>Table32356789101112132343210111213610[[#This Row],[white]]/Table32356789101112132343210111213610[[#This Row],[total]]</f>
        <v>0.78260869565217395</v>
      </c>
      <c r="T625" s="12">
        <v>2</v>
      </c>
      <c r="U625" s="14">
        <f>Table32356789101112132343210111213610[[#This Row],[muti_racial]]/Table32356789101112132343210111213610[[#This Row],[total]]</f>
        <v>8.6956521739130432E-2</v>
      </c>
      <c r="V625" s="12">
        <v>0</v>
      </c>
      <c r="W625" s="14">
        <f>Table32356789101112132343210111213610[[#This Row],[international]]/Table32356789101112132343210111213610[[#This Row],[total]]</f>
        <v>0</v>
      </c>
      <c r="X6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0.17391304347826086</v>
      </c>
      <c r="Y6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0.17391304347826086</v>
      </c>
    </row>
    <row r="626" spans="1:25" ht="20" customHeight="1">
      <c r="A626" s="1">
        <v>183062</v>
      </c>
      <c r="B626" s="1" t="s">
        <v>971</v>
      </c>
      <c r="C626" s="1">
        <v>23</v>
      </c>
      <c r="D626" s="1">
        <v>23</v>
      </c>
      <c r="E626" s="8">
        <f>Table32356789101112132343210111213610[[#This Row],[men]]/Table32356789101112132343210111213610[[#This Row],[total]]</f>
        <v>1</v>
      </c>
      <c r="F626" s="1">
        <v>0</v>
      </c>
      <c r="G626" s="8">
        <f>Table32356789101112132343210111213610[[#This Row],[women]]/Table32356789101112132343210111213610[[#This Row],[total]]</f>
        <v>0</v>
      </c>
      <c r="H626" s="1">
        <v>0</v>
      </c>
      <c r="I626" s="8">
        <f>Table32356789101112132343210111213610[[#This Row],[alaskan_or_native]]/Table32356789101112132343210111213610[[#This Row],[total]]</f>
        <v>0</v>
      </c>
      <c r="J626" s="1">
        <v>1</v>
      </c>
      <c r="K626" s="8">
        <f>Table32356789101112132343210111213610[[#This Row],[asian_american]]/Table32356789101112132343210111213610[[#This Row],[total]]</f>
        <v>4.3478260869565216E-2</v>
      </c>
      <c r="L626" s="1">
        <v>0</v>
      </c>
      <c r="M626" s="8">
        <f>Table32356789101112132343210111213610[[#This Row],[african_amercian]]/Table32356789101112132343210111213610[[#This Row],[total]]</f>
        <v>0</v>
      </c>
      <c r="N626" s="1">
        <v>1</v>
      </c>
      <c r="O626" s="8">
        <f>Table32356789101112132343210111213610[[#This Row],[hispanic_american]]/Table32356789101112132343210111213610[[#This Row],[total]]</f>
        <v>4.3478260869565216E-2</v>
      </c>
      <c r="P626" s="1">
        <v>0</v>
      </c>
      <c r="Q626" s="8">
        <f>Table32356789101112132343210111213610[[#This Row],[hawaiian_or_islander]]/Table32356789101112132343210111213610[[#This Row],[total]]</f>
        <v>0</v>
      </c>
      <c r="R626" s="1">
        <v>19</v>
      </c>
      <c r="S626" s="8">
        <f>Table32356789101112132343210111213610[[#This Row],[white]]/Table32356789101112132343210111213610[[#This Row],[total]]</f>
        <v>0.82608695652173914</v>
      </c>
      <c r="T626" s="1">
        <v>1</v>
      </c>
      <c r="U626" s="8">
        <f>Table32356789101112132343210111213610[[#This Row],[muti_racial]]/Table32356789101112132343210111213610[[#This Row],[total]]</f>
        <v>4.3478260869565216E-2</v>
      </c>
      <c r="V626" s="1">
        <v>0</v>
      </c>
      <c r="W626" s="8">
        <f>Table32356789101112132343210111213610[[#This Row],[international]]/Table32356789101112132343210111213610[[#This Row],[total]]</f>
        <v>0</v>
      </c>
      <c r="X6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0.13043478260869565</v>
      </c>
      <c r="Y6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8.6956521739130432E-2</v>
      </c>
    </row>
    <row r="627" spans="1:25" ht="20" customHeight="1">
      <c r="A627" s="12">
        <v>186283</v>
      </c>
      <c r="B627" s="12" t="s">
        <v>981</v>
      </c>
      <c r="C627" s="12">
        <v>23</v>
      </c>
      <c r="D627" s="12">
        <v>20</v>
      </c>
      <c r="E627" s="14">
        <f>Table32356789101112132343210111213610[[#This Row],[men]]/Table32356789101112132343210111213610[[#This Row],[total]]</f>
        <v>0.86956521739130432</v>
      </c>
      <c r="F627" s="12">
        <v>3</v>
      </c>
      <c r="G627" s="14">
        <f>Table32356789101112132343210111213610[[#This Row],[women]]/Table32356789101112132343210111213610[[#This Row],[total]]</f>
        <v>0.13043478260869565</v>
      </c>
      <c r="H627" s="12">
        <v>0</v>
      </c>
      <c r="I627" s="14">
        <f>Table32356789101112132343210111213610[[#This Row],[alaskan_or_native]]/Table32356789101112132343210111213610[[#This Row],[total]]</f>
        <v>0</v>
      </c>
      <c r="J627" s="12">
        <v>5</v>
      </c>
      <c r="K627" s="14">
        <f>Table32356789101112132343210111213610[[#This Row],[asian_american]]/Table32356789101112132343210111213610[[#This Row],[total]]</f>
        <v>0.21739130434782608</v>
      </c>
      <c r="L627" s="12">
        <v>4</v>
      </c>
      <c r="M627" s="14">
        <f>Table32356789101112132343210111213610[[#This Row],[african_amercian]]/Table32356789101112132343210111213610[[#This Row],[total]]</f>
        <v>0.17391304347826086</v>
      </c>
      <c r="N627" s="12">
        <v>1</v>
      </c>
      <c r="O627" s="14">
        <f>Table32356789101112132343210111213610[[#This Row],[hispanic_american]]/Table32356789101112132343210111213610[[#This Row],[total]]</f>
        <v>4.3478260869565216E-2</v>
      </c>
      <c r="P627" s="12">
        <v>0</v>
      </c>
      <c r="Q627" s="14">
        <f>Table32356789101112132343210111213610[[#This Row],[hawaiian_or_islander]]/Table32356789101112132343210111213610[[#This Row],[total]]</f>
        <v>0</v>
      </c>
      <c r="R627" s="12">
        <v>11</v>
      </c>
      <c r="S627" s="14">
        <f>Table32356789101112132343210111213610[[#This Row],[white]]/Table32356789101112132343210111213610[[#This Row],[total]]</f>
        <v>0.47826086956521741</v>
      </c>
      <c r="T627" s="12">
        <v>1</v>
      </c>
      <c r="U627" s="14">
        <f>Table32356789101112132343210111213610[[#This Row],[muti_racial]]/Table32356789101112132343210111213610[[#This Row],[total]]</f>
        <v>4.3478260869565216E-2</v>
      </c>
      <c r="V627" s="12">
        <v>0</v>
      </c>
      <c r="W627" s="14">
        <f>Table32356789101112132343210111213610[[#This Row],[international]]/Table32356789101112132343210111213610[[#This Row],[total]]</f>
        <v>0</v>
      </c>
      <c r="X6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0.47826086956521741</v>
      </c>
      <c r="Y6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0.2608695652173913</v>
      </c>
    </row>
    <row r="628" spans="1:25" ht="20" customHeight="1">
      <c r="A628" s="1">
        <v>196006</v>
      </c>
      <c r="B628" s="1" t="s">
        <v>1244</v>
      </c>
      <c r="C628" s="1">
        <v>23</v>
      </c>
      <c r="D628" s="1">
        <v>22</v>
      </c>
      <c r="E628" s="8">
        <f>Table32356789101112132343210111213610[[#This Row],[men]]/Table32356789101112132343210111213610[[#This Row],[total]]</f>
        <v>0.95652173913043481</v>
      </c>
      <c r="F628" s="1">
        <v>1</v>
      </c>
      <c r="G628" s="8">
        <f>Table32356789101112132343210111213610[[#This Row],[women]]/Table32356789101112132343210111213610[[#This Row],[total]]</f>
        <v>4.3478260869565216E-2</v>
      </c>
      <c r="H628" s="1">
        <v>0</v>
      </c>
      <c r="I628" s="8">
        <f>Table32356789101112132343210111213610[[#This Row],[alaskan_or_native]]/Table32356789101112132343210111213610[[#This Row],[total]]</f>
        <v>0</v>
      </c>
      <c r="J628" s="1">
        <v>0</v>
      </c>
      <c r="K628" s="8">
        <f>Table32356789101112132343210111213610[[#This Row],[asian_american]]/Table32356789101112132343210111213610[[#This Row],[total]]</f>
        <v>0</v>
      </c>
      <c r="L628" s="1">
        <v>1</v>
      </c>
      <c r="M628" s="8">
        <f>Table32356789101112132343210111213610[[#This Row],[african_amercian]]/Table32356789101112132343210111213610[[#This Row],[total]]</f>
        <v>4.3478260869565216E-2</v>
      </c>
      <c r="N628" s="1">
        <v>2</v>
      </c>
      <c r="O628" s="8">
        <f>Table32356789101112132343210111213610[[#This Row],[hispanic_american]]/Table32356789101112132343210111213610[[#This Row],[total]]</f>
        <v>8.6956521739130432E-2</v>
      </c>
      <c r="P628" s="1">
        <v>0</v>
      </c>
      <c r="Q628" s="8">
        <f>Table32356789101112132343210111213610[[#This Row],[hawaiian_or_islander]]/Table32356789101112132343210111213610[[#This Row],[total]]</f>
        <v>0</v>
      </c>
      <c r="R628" s="1">
        <v>18</v>
      </c>
      <c r="S628" s="8">
        <f>Table32356789101112132343210111213610[[#This Row],[white]]/Table32356789101112132343210111213610[[#This Row],[total]]</f>
        <v>0.78260869565217395</v>
      </c>
      <c r="T628" s="1">
        <v>1</v>
      </c>
      <c r="U628" s="8">
        <f>Table32356789101112132343210111213610[[#This Row],[muti_racial]]/Table32356789101112132343210111213610[[#This Row],[total]]</f>
        <v>4.3478260869565216E-2</v>
      </c>
      <c r="V628" s="1">
        <v>1</v>
      </c>
      <c r="W628" s="8">
        <f>Table32356789101112132343210111213610[[#This Row],[international]]/Table32356789101112132343210111213610[[#This Row],[total]]</f>
        <v>4.3478260869565216E-2</v>
      </c>
      <c r="X6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0.17391304347826086</v>
      </c>
      <c r="Y6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0.17391304347826086</v>
      </c>
    </row>
    <row r="629" spans="1:25" ht="20" customHeight="1">
      <c r="A629" s="12">
        <v>198516</v>
      </c>
      <c r="B629" s="12" t="s">
        <v>207</v>
      </c>
      <c r="C629" s="12">
        <v>23</v>
      </c>
      <c r="D629" s="12">
        <v>17</v>
      </c>
      <c r="E629" s="14">
        <f>Table32356789101112132343210111213610[[#This Row],[men]]/Table32356789101112132343210111213610[[#This Row],[total]]</f>
        <v>0.73913043478260865</v>
      </c>
      <c r="F629" s="12">
        <v>6</v>
      </c>
      <c r="G629" s="14">
        <f>Table32356789101112132343210111213610[[#This Row],[women]]/Table32356789101112132343210111213610[[#This Row],[total]]</f>
        <v>0.2608695652173913</v>
      </c>
      <c r="H629" s="12">
        <v>0</v>
      </c>
      <c r="I629" s="14">
        <f>Table32356789101112132343210111213610[[#This Row],[alaskan_or_native]]/Table32356789101112132343210111213610[[#This Row],[total]]</f>
        <v>0</v>
      </c>
      <c r="J629" s="12">
        <v>0</v>
      </c>
      <c r="K629" s="14">
        <f>Table32356789101112132343210111213610[[#This Row],[asian_american]]/Table32356789101112132343210111213610[[#This Row],[total]]</f>
        <v>0</v>
      </c>
      <c r="L629" s="12">
        <v>1</v>
      </c>
      <c r="M629" s="14">
        <f>Table32356789101112132343210111213610[[#This Row],[african_amercian]]/Table32356789101112132343210111213610[[#This Row],[total]]</f>
        <v>4.3478260869565216E-2</v>
      </c>
      <c r="N629" s="12">
        <v>1</v>
      </c>
      <c r="O629" s="14">
        <f>Table32356789101112132343210111213610[[#This Row],[hispanic_american]]/Table32356789101112132343210111213610[[#This Row],[total]]</f>
        <v>4.3478260869565216E-2</v>
      </c>
      <c r="P629" s="12">
        <v>0</v>
      </c>
      <c r="Q629" s="14">
        <f>Table32356789101112132343210111213610[[#This Row],[hawaiian_or_islander]]/Table32356789101112132343210111213610[[#This Row],[total]]</f>
        <v>0</v>
      </c>
      <c r="R629" s="12">
        <v>21</v>
      </c>
      <c r="S629" s="14">
        <f>Table32356789101112132343210111213610[[#This Row],[white]]/Table32356789101112132343210111213610[[#This Row],[total]]</f>
        <v>0.91304347826086951</v>
      </c>
      <c r="T629" s="12">
        <v>0</v>
      </c>
      <c r="U629" s="14">
        <f>Table32356789101112132343210111213610[[#This Row],[muti_racial]]/Table32356789101112132343210111213610[[#This Row],[total]]</f>
        <v>0</v>
      </c>
      <c r="V629" s="12">
        <v>0</v>
      </c>
      <c r="W629" s="14">
        <f>Table32356789101112132343210111213610[[#This Row],[international]]/Table32356789101112132343210111213610[[#This Row],[total]]</f>
        <v>0</v>
      </c>
      <c r="X6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8.6956521739130432E-2</v>
      </c>
      <c r="Y6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8.6956521739130432E-2</v>
      </c>
    </row>
    <row r="630" spans="1:25" ht="20" customHeight="1">
      <c r="A630" s="1">
        <v>233374</v>
      </c>
      <c r="B630" s="1" t="s">
        <v>1131</v>
      </c>
      <c r="C630" s="1">
        <v>23</v>
      </c>
      <c r="D630" s="1">
        <v>11</v>
      </c>
      <c r="E630" s="8">
        <f>Table32356789101112132343210111213610[[#This Row],[men]]/Table32356789101112132343210111213610[[#This Row],[total]]</f>
        <v>0.47826086956521741</v>
      </c>
      <c r="F630" s="1">
        <v>12</v>
      </c>
      <c r="G630" s="8">
        <f>Table32356789101112132343210111213610[[#This Row],[women]]/Table32356789101112132343210111213610[[#This Row],[total]]</f>
        <v>0.52173913043478259</v>
      </c>
      <c r="H630" s="1">
        <v>0</v>
      </c>
      <c r="I630" s="8">
        <f>Table32356789101112132343210111213610[[#This Row],[alaskan_or_native]]/Table32356789101112132343210111213610[[#This Row],[total]]</f>
        <v>0</v>
      </c>
      <c r="J630" s="1">
        <v>3</v>
      </c>
      <c r="K630" s="8">
        <f>Table32356789101112132343210111213610[[#This Row],[asian_american]]/Table32356789101112132343210111213610[[#This Row],[total]]</f>
        <v>0.13043478260869565</v>
      </c>
      <c r="L630" s="1">
        <v>4</v>
      </c>
      <c r="M630" s="8">
        <f>Table32356789101112132343210111213610[[#This Row],[african_amercian]]/Table32356789101112132343210111213610[[#This Row],[total]]</f>
        <v>0.17391304347826086</v>
      </c>
      <c r="N630" s="1">
        <v>1</v>
      </c>
      <c r="O630" s="8">
        <f>Table32356789101112132343210111213610[[#This Row],[hispanic_american]]/Table32356789101112132343210111213610[[#This Row],[total]]</f>
        <v>4.3478260869565216E-2</v>
      </c>
      <c r="P630" s="1">
        <v>0</v>
      </c>
      <c r="Q630" s="8">
        <f>Table32356789101112132343210111213610[[#This Row],[hawaiian_or_islander]]/Table32356789101112132343210111213610[[#This Row],[total]]</f>
        <v>0</v>
      </c>
      <c r="R630" s="1">
        <v>11</v>
      </c>
      <c r="S630" s="8">
        <f>Table32356789101112132343210111213610[[#This Row],[white]]/Table32356789101112132343210111213610[[#This Row],[total]]</f>
        <v>0.47826086956521741</v>
      </c>
      <c r="T630" s="1">
        <v>0</v>
      </c>
      <c r="U630" s="8">
        <f>Table32356789101112132343210111213610[[#This Row],[muti_racial]]/Table32356789101112132343210111213610[[#This Row],[total]]</f>
        <v>0</v>
      </c>
      <c r="V630" s="1">
        <v>4</v>
      </c>
      <c r="W630" s="8">
        <f>Table32356789101112132343210111213610[[#This Row],[international]]/Table32356789101112132343210111213610[[#This Row],[total]]</f>
        <v>0.17391304347826086</v>
      </c>
      <c r="X6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0.34782608695652173</v>
      </c>
      <c r="Y6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0.21739130434782608</v>
      </c>
    </row>
    <row r="631" spans="1:25" ht="20" customHeight="1">
      <c r="A631" s="12">
        <v>236382</v>
      </c>
      <c r="B631" s="12" t="s">
        <v>1138</v>
      </c>
      <c r="C631" s="12">
        <v>23</v>
      </c>
      <c r="D631" s="12">
        <v>21</v>
      </c>
      <c r="E631" s="14">
        <f>Table32356789101112132343210111213610[[#This Row],[men]]/Table32356789101112132343210111213610[[#This Row],[total]]</f>
        <v>0.91304347826086951</v>
      </c>
      <c r="F631" s="12">
        <v>2</v>
      </c>
      <c r="G631" s="14">
        <f>Table32356789101112132343210111213610[[#This Row],[women]]/Table32356789101112132343210111213610[[#This Row],[total]]</f>
        <v>8.6956521739130432E-2</v>
      </c>
      <c r="H631" s="12">
        <v>0</v>
      </c>
      <c r="I631" s="14">
        <f>Table32356789101112132343210111213610[[#This Row],[alaskan_or_native]]/Table32356789101112132343210111213610[[#This Row],[total]]</f>
        <v>0</v>
      </c>
      <c r="J631" s="12">
        <v>7</v>
      </c>
      <c r="K631" s="14">
        <f>Table32356789101112132343210111213610[[#This Row],[asian_american]]/Table32356789101112132343210111213610[[#This Row],[total]]</f>
        <v>0.30434782608695654</v>
      </c>
      <c r="L631" s="12">
        <v>2</v>
      </c>
      <c r="M631" s="14">
        <f>Table32356789101112132343210111213610[[#This Row],[african_amercian]]/Table32356789101112132343210111213610[[#This Row],[total]]</f>
        <v>8.6956521739130432E-2</v>
      </c>
      <c r="N631" s="12">
        <v>2</v>
      </c>
      <c r="O631" s="14">
        <f>Table32356789101112132343210111213610[[#This Row],[hispanic_american]]/Table32356789101112132343210111213610[[#This Row],[total]]</f>
        <v>8.6956521739130432E-2</v>
      </c>
      <c r="P631" s="12">
        <v>0</v>
      </c>
      <c r="Q631" s="14">
        <f>Table32356789101112132343210111213610[[#This Row],[hawaiian_or_islander]]/Table32356789101112132343210111213610[[#This Row],[total]]</f>
        <v>0</v>
      </c>
      <c r="R631" s="12">
        <v>8</v>
      </c>
      <c r="S631" s="14">
        <f>Table32356789101112132343210111213610[[#This Row],[white]]/Table32356789101112132343210111213610[[#This Row],[total]]</f>
        <v>0.34782608695652173</v>
      </c>
      <c r="T631" s="12">
        <v>1</v>
      </c>
      <c r="U631" s="14">
        <f>Table32356789101112132343210111213610[[#This Row],[muti_racial]]/Table32356789101112132343210111213610[[#This Row],[total]]</f>
        <v>4.3478260869565216E-2</v>
      </c>
      <c r="V631" s="12">
        <v>0</v>
      </c>
      <c r="W631" s="14">
        <f>Table32356789101112132343210111213610[[#This Row],[international]]/Table32356789101112132343210111213610[[#This Row],[total]]</f>
        <v>0</v>
      </c>
      <c r="X6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0.52173913043478259</v>
      </c>
      <c r="Y6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0.21739130434782608</v>
      </c>
    </row>
    <row r="632" spans="1:25" ht="20" customHeight="1">
      <c r="A632" s="1">
        <v>237783</v>
      </c>
      <c r="B632" s="1" t="s">
        <v>1143</v>
      </c>
      <c r="C632" s="1">
        <v>23</v>
      </c>
      <c r="D632" s="1">
        <v>20</v>
      </c>
      <c r="E632" s="8">
        <f>Table32356789101112132343210111213610[[#This Row],[men]]/Table32356789101112132343210111213610[[#This Row],[total]]</f>
        <v>0.86956521739130432</v>
      </c>
      <c r="F632" s="1">
        <v>3</v>
      </c>
      <c r="G632" s="8">
        <f>Table32356789101112132343210111213610[[#This Row],[women]]/Table32356789101112132343210111213610[[#This Row],[total]]</f>
        <v>0.13043478260869565</v>
      </c>
      <c r="H632" s="1">
        <v>1</v>
      </c>
      <c r="I632" s="8">
        <f>Table32356789101112132343210111213610[[#This Row],[alaskan_or_native]]/Table32356789101112132343210111213610[[#This Row],[total]]</f>
        <v>4.3478260869565216E-2</v>
      </c>
      <c r="J632" s="1">
        <v>0</v>
      </c>
      <c r="K632" s="8">
        <f>Table32356789101112132343210111213610[[#This Row],[asian_american]]/Table32356789101112132343210111213610[[#This Row],[total]]</f>
        <v>0</v>
      </c>
      <c r="L632" s="1">
        <v>1</v>
      </c>
      <c r="M632" s="8">
        <f>Table32356789101112132343210111213610[[#This Row],[african_amercian]]/Table32356789101112132343210111213610[[#This Row],[total]]</f>
        <v>4.3478260869565216E-2</v>
      </c>
      <c r="N632" s="1">
        <v>2</v>
      </c>
      <c r="O632" s="8">
        <f>Table32356789101112132343210111213610[[#This Row],[hispanic_american]]/Table32356789101112132343210111213610[[#This Row],[total]]</f>
        <v>8.6956521739130432E-2</v>
      </c>
      <c r="P632" s="1">
        <v>0</v>
      </c>
      <c r="Q632" s="8">
        <f>Table32356789101112132343210111213610[[#This Row],[hawaiian_or_islander]]/Table32356789101112132343210111213610[[#This Row],[total]]</f>
        <v>0</v>
      </c>
      <c r="R632" s="1">
        <v>14</v>
      </c>
      <c r="S632" s="8">
        <f>Table32356789101112132343210111213610[[#This Row],[white]]/Table32356789101112132343210111213610[[#This Row],[total]]</f>
        <v>0.60869565217391308</v>
      </c>
      <c r="T632" s="1">
        <v>0</v>
      </c>
      <c r="U632" s="8">
        <f>Table32356789101112132343210111213610[[#This Row],[muti_racial]]/Table32356789101112132343210111213610[[#This Row],[total]]</f>
        <v>0</v>
      </c>
      <c r="V632" s="1">
        <v>1</v>
      </c>
      <c r="W632" s="8">
        <f>Table32356789101112132343210111213610[[#This Row],[international]]/Table32356789101112132343210111213610[[#This Row],[total]]</f>
        <v>4.3478260869565216E-2</v>
      </c>
      <c r="X6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0.17391304347826086</v>
      </c>
      <c r="Y6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0.17391304347826086</v>
      </c>
    </row>
    <row r="633" spans="1:25" ht="20" customHeight="1">
      <c r="A633" s="12">
        <v>398130</v>
      </c>
      <c r="B633" s="12" t="s">
        <v>1266</v>
      </c>
      <c r="C633" s="12">
        <v>23</v>
      </c>
      <c r="D633" s="12">
        <v>22</v>
      </c>
      <c r="E633" s="14">
        <f>Table32356789101112132343210111213610[[#This Row],[men]]/Table32356789101112132343210111213610[[#This Row],[total]]</f>
        <v>0.95652173913043481</v>
      </c>
      <c r="F633" s="12">
        <v>1</v>
      </c>
      <c r="G633" s="14">
        <f>Table32356789101112132343210111213610[[#This Row],[women]]/Table32356789101112132343210111213610[[#This Row],[total]]</f>
        <v>4.3478260869565216E-2</v>
      </c>
      <c r="H633" s="12">
        <v>0</v>
      </c>
      <c r="I633" s="14">
        <f>Table32356789101112132343210111213610[[#This Row],[alaskan_or_native]]/Table32356789101112132343210111213610[[#This Row],[total]]</f>
        <v>0</v>
      </c>
      <c r="J633" s="12">
        <v>6</v>
      </c>
      <c r="K633" s="14">
        <f>Table32356789101112132343210111213610[[#This Row],[asian_american]]/Table32356789101112132343210111213610[[#This Row],[total]]</f>
        <v>0.2608695652173913</v>
      </c>
      <c r="L633" s="12">
        <v>1</v>
      </c>
      <c r="M633" s="14">
        <f>Table32356789101112132343210111213610[[#This Row],[african_amercian]]/Table32356789101112132343210111213610[[#This Row],[total]]</f>
        <v>4.3478260869565216E-2</v>
      </c>
      <c r="N633" s="12">
        <v>5</v>
      </c>
      <c r="O633" s="14">
        <f>Table32356789101112132343210111213610[[#This Row],[hispanic_american]]/Table32356789101112132343210111213610[[#This Row],[total]]</f>
        <v>0.21739130434782608</v>
      </c>
      <c r="P633" s="12">
        <v>0</v>
      </c>
      <c r="Q633" s="14">
        <f>Table32356789101112132343210111213610[[#This Row],[hawaiian_or_islander]]/Table32356789101112132343210111213610[[#This Row],[total]]</f>
        <v>0</v>
      </c>
      <c r="R633" s="12">
        <v>3</v>
      </c>
      <c r="S633" s="14">
        <f>Table32356789101112132343210111213610[[#This Row],[white]]/Table32356789101112132343210111213610[[#This Row],[total]]</f>
        <v>0.13043478260869565</v>
      </c>
      <c r="T633" s="12">
        <v>3</v>
      </c>
      <c r="U633" s="14">
        <f>Table32356789101112132343210111213610[[#This Row],[muti_racial]]/Table32356789101112132343210111213610[[#This Row],[total]]</f>
        <v>0.13043478260869565</v>
      </c>
      <c r="V633" s="12">
        <v>1</v>
      </c>
      <c r="W633" s="14">
        <f>Table32356789101112132343210111213610[[#This Row],[international]]/Table32356789101112132343210111213610[[#This Row],[total]]</f>
        <v>4.3478260869565216E-2</v>
      </c>
      <c r="X6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0.65217391304347827</v>
      </c>
      <c r="Y6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0.39130434782608697</v>
      </c>
    </row>
    <row r="634" spans="1:25" ht="20" customHeight="1">
      <c r="A634" s="1">
        <v>443784</v>
      </c>
      <c r="B634" s="1" t="s">
        <v>1350</v>
      </c>
      <c r="C634" s="1">
        <v>23</v>
      </c>
      <c r="D634" s="1">
        <v>15</v>
      </c>
      <c r="E634" s="8">
        <f>Table32356789101112132343210111213610[[#This Row],[men]]/Table32356789101112132343210111213610[[#This Row],[total]]</f>
        <v>0.65217391304347827</v>
      </c>
      <c r="F634" s="1">
        <v>8</v>
      </c>
      <c r="G634" s="8">
        <f>Table32356789101112132343210111213610[[#This Row],[women]]/Table32356789101112132343210111213610[[#This Row],[total]]</f>
        <v>0.34782608695652173</v>
      </c>
      <c r="H634" s="1">
        <v>1</v>
      </c>
      <c r="I634" s="8">
        <f>Table32356789101112132343210111213610[[#This Row],[alaskan_or_native]]/Table32356789101112132343210111213610[[#This Row],[total]]</f>
        <v>4.3478260869565216E-2</v>
      </c>
      <c r="J634" s="1">
        <v>2</v>
      </c>
      <c r="K634" s="8">
        <f>Table32356789101112132343210111213610[[#This Row],[asian_american]]/Table32356789101112132343210111213610[[#This Row],[total]]</f>
        <v>8.6956521739130432E-2</v>
      </c>
      <c r="L634" s="1">
        <v>9</v>
      </c>
      <c r="M634" s="8">
        <f>Table32356789101112132343210111213610[[#This Row],[african_amercian]]/Table32356789101112132343210111213610[[#This Row],[total]]</f>
        <v>0.39130434782608697</v>
      </c>
      <c r="N634" s="1">
        <v>1</v>
      </c>
      <c r="O634" s="8">
        <f>Table32356789101112132343210111213610[[#This Row],[hispanic_american]]/Table32356789101112132343210111213610[[#This Row],[total]]</f>
        <v>4.3478260869565216E-2</v>
      </c>
      <c r="P634" s="1">
        <v>0</v>
      </c>
      <c r="Q634" s="8">
        <f>Table32356789101112132343210111213610[[#This Row],[hawaiian_or_islander]]/Table32356789101112132343210111213610[[#This Row],[total]]</f>
        <v>0</v>
      </c>
      <c r="R634" s="1">
        <v>9</v>
      </c>
      <c r="S634" s="8">
        <f>Table32356789101112132343210111213610[[#This Row],[white]]/Table32356789101112132343210111213610[[#This Row],[total]]</f>
        <v>0.39130434782608697</v>
      </c>
      <c r="T634" s="1">
        <v>0</v>
      </c>
      <c r="U634" s="8">
        <f>Table32356789101112132343210111213610[[#This Row],[muti_racial]]/Table32356789101112132343210111213610[[#This Row],[total]]</f>
        <v>0</v>
      </c>
      <c r="V634" s="1">
        <v>0</v>
      </c>
      <c r="W634" s="8">
        <f>Table32356789101112132343210111213610[[#This Row],[international]]/Table32356789101112132343210111213610[[#This Row],[total]]</f>
        <v>0</v>
      </c>
      <c r="X6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0.56521739130434778</v>
      </c>
      <c r="Y6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0.47826086956521741</v>
      </c>
    </row>
    <row r="635" spans="1:25" ht="20" customHeight="1">
      <c r="A635" s="12">
        <v>102553</v>
      </c>
      <c r="B635" s="12" t="s">
        <v>81</v>
      </c>
      <c r="C635" s="12">
        <v>22</v>
      </c>
      <c r="D635" s="12">
        <v>21</v>
      </c>
      <c r="E635" s="14">
        <f>Table32356789101112132343210111213610[[#This Row],[men]]/Table32356789101112132343210111213610[[#This Row],[total]]</f>
        <v>0.95454545454545459</v>
      </c>
      <c r="F635" s="12">
        <v>1</v>
      </c>
      <c r="G635" s="14">
        <f>Table32356789101112132343210111213610[[#This Row],[women]]/Table32356789101112132343210111213610[[#This Row],[total]]</f>
        <v>4.5454545454545456E-2</v>
      </c>
      <c r="H635" s="12">
        <v>0</v>
      </c>
      <c r="I635" s="14">
        <f>Table32356789101112132343210111213610[[#This Row],[alaskan_or_native]]/Table32356789101112132343210111213610[[#This Row],[total]]</f>
        <v>0</v>
      </c>
      <c r="J635" s="12">
        <v>2</v>
      </c>
      <c r="K635" s="14">
        <f>Table32356789101112132343210111213610[[#This Row],[asian_american]]/Table32356789101112132343210111213610[[#This Row],[total]]</f>
        <v>9.0909090909090912E-2</v>
      </c>
      <c r="L635" s="12">
        <v>1</v>
      </c>
      <c r="M635" s="14">
        <f>Table32356789101112132343210111213610[[#This Row],[african_amercian]]/Table32356789101112132343210111213610[[#This Row],[total]]</f>
        <v>4.5454545454545456E-2</v>
      </c>
      <c r="N635" s="12">
        <v>3</v>
      </c>
      <c r="O635" s="14">
        <f>Table32356789101112132343210111213610[[#This Row],[hispanic_american]]/Table32356789101112132343210111213610[[#This Row],[total]]</f>
        <v>0.13636363636363635</v>
      </c>
      <c r="P635" s="12">
        <v>0</v>
      </c>
      <c r="Q635" s="14">
        <f>Table32356789101112132343210111213610[[#This Row],[hawaiian_or_islander]]/Table32356789101112132343210111213610[[#This Row],[total]]</f>
        <v>0</v>
      </c>
      <c r="R635" s="12">
        <v>13</v>
      </c>
      <c r="S635" s="14">
        <f>Table32356789101112132343210111213610[[#This Row],[white]]/Table32356789101112132343210111213610[[#This Row],[total]]</f>
        <v>0.59090909090909094</v>
      </c>
      <c r="T635" s="12">
        <v>1</v>
      </c>
      <c r="U635" s="14">
        <f>Table32356789101112132343210111213610[[#This Row],[muti_racial]]/Table32356789101112132343210111213610[[#This Row],[total]]</f>
        <v>4.5454545454545456E-2</v>
      </c>
      <c r="V635" s="12">
        <v>0</v>
      </c>
      <c r="W635" s="14">
        <f>Table32356789101112132343210111213610[[#This Row],[international]]/Table32356789101112132343210111213610[[#This Row],[total]]</f>
        <v>0</v>
      </c>
      <c r="X6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0.31818181818181818</v>
      </c>
      <c r="Y6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0.22727272727272727</v>
      </c>
    </row>
    <row r="636" spans="1:25" ht="20" customHeight="1">
      <c r="A636" s="1">
        <v>128106</v>
      </c>
      <c r="B636" s="1" t="s">
        <v>1312</v>
      </c>
      <c r="C636" s="1">
        <v>22</v>
      </c>
      <c r="D636" s="1">
        <v>20</v>
      </c>
      <c r="E636" s="8">
        <f>Table32356789101112132343210111213610[[#This Row],[men]]/Table32356789101112132343210111213610[[#This Row],[total]]</f>
        <v>0.90909090909090906</v>
      </c>
      <c r="F636" s="1">
        <v>2</v>
      </c>
      <c r="G636" s="8">
        <f>Table32356789101112132343210111213610[[#This Row],[women]]/Table32356789101112132343210111213610[[#This Row],[total]]</f>
        <v>9.0909090909090912E-2</v>
      </c>
      <c r="H636" s="1">
        <v>0</v>
      </c>
      <c r="I636" s="8">
        <f>Table32356789101112132343210111213610[[#This Row],[alaskan_or_native]]/Table32356789101112132343210111213610[[#This Row],[total]]</f>
        <v>0</v>
      </c>
      <c r="J636" s="1">
        <v>1</v>
      </c>
      <c r="K636" s="8">
        <f>Table32356789101112132343210111213610[[#This Row],[asian_american]]/Table32356789101112132343210111213610[[#This Row],[total]]</f>
        <v>4.5454545454545456E-2</v>
      </c>
      <c r="L636" s="1">
        <v>0</v>
      </c>
      <c r="M636" s="8">
        <f>Table32356789101112132343210111213610[[#This Row],[african_amercian]]/Table32356789101112132343210111213610[[#This Row],[total]]</f>
        <v>0</v>
      </c>
      <c r="N636" s="1">
        <v>7</v>
      </c>
      <c r="O636" s="8">
        <f>Table32356789101112132343210111213610[[#This Row],[hispanic_american]]/Table32356789101112132343210111213610[[#This Row],[total]]</f>
        <v>0.31818181818181818</v>
      </c>
      <c r="P636" s="1">
        <v>0</v>
      </c>
      <c r="Q636" s="8">
        <f>Table32356789101112132343210111213610[[#This Row],[hawaiian_or_islander]]/Table32356789101112132343210111213610[[#This Row],[total]]</f>
        <v>0</v>
      </c>
      <c r="R636" s="1">
        <v>14</v>
      </c>
      <c r="S636" s="8">
        <f>Table32356789101112132343210111213610[[#This Row],[white]]/Table32356789101112132343210111213610[[#This Row],[total]]</f>
        <v>0.63636363636363635</v>
      </c>
      <c r="T636" s="1">
        <v>0</v>
      </c>
      <c r="U636" s="8">
        <f>Table32356789101112132343210111213610[[#This Row],[muti_racial]]/Table32356789101112132343210111213610[[#This Row],[total]]</f>
        <v>0</v>
      </c>
      <c r="V636" s="1">
        <v>0</v>
      </c>
      <c r="W636" s="8">
        <f>Table32356789101112132343210111213610[[#This Row],[international]]/Table32356789101112132343210111213610[[#This Row],[total]]</f>
        <v>0</v>
      </c>
      <c r="X6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  <c r="Y6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0.31818181818181818</v>
      </c>
    </row>
    <row r="637" spans="1:25" ht="20" customHeight="1">
      <c r="A637" s="12">
        <v>131399</v>
      </c>
      <c r="B637" s="12" t="s">
        <v>115</v>
      </c>
      <c r="C637" s="12">
        <v>22</v>
      </c>
      <c r="D637" s="12">
        <v>16</v>
      </c>
      <c r="E637" s="14">
        <f>Table32356789101112132343210111213610[[#This Row],[men]]/Table32356789101112132343210111213610[[#This Row],[total]]</f>
        <v>0.72727272727272729</v>
      </c>
      <c r="F637" s="12">
        <v>6</v>
      </c>
      <c r="G637" s="14">
        <f>Table32356789101112132343210111213610[[#This Row],[women]]/Table32356789101112132343210111213610[[#This Row],[total]]</f>
        <v>0.27272727272727271</v>
      </c>
      <c r="H637" s="12">
        <v>0</v>
      </c>
      <c r="I637" s="14">
        <f>Table32356789101112132343210111213610[[#This Row],[alaskan_or_native]]/Table32356789101112132343210111213610[[#This Row],[total]]</f>
        <v>0</v>
      </c>
      <c r="J637" s="12">
        <v>1</v>
      </c>
      <c r="K637" s="14">
        <f>Table32356789101112132343210111213610[[#This Row],[asian_american]]/Table32356789101112132343210111213610[[#This Row],[total]]</f>
        <v>4.5454545454545456E-2</v>
      </c>
      <c r="L637" s="12">
        <v>12</v>
      </c>
      <c r="M637" s="14">
        <f>Table32356789101112132343210111213610[[#This Row],[african_amercian]]/Table32356789101112132343210111213610[[#This Row],[total]]</f>
        <v>0.54545454545454541</v>
      </c>
      <c r="N637" s="12">
        <v>0</v>
      </c>
      <c r="O637" s="14">
        <f>Table32356789101112132343210111213610[[#This Row],[hispanic_american]]/Table32356789101112132343210111213610[[#This Row],[total]]</f>
        <v>0</v>
      </c>
      <c r="P637" s="12">
        <v>0</v>
      </c>
      <c r="Q637" s="14">
        <f>Table32356789101112132343210111213610[[#This Row],[hawaiian_or_islander]]/Table32356789101112132343210111213610[[#This Row],[total]]</f>
        <v>0</v>
      </c>
      <c r="R637" s="12">
        <v>0</v>
      </c>
      <c r="S637" s="14">
        <f>Table32356789101112132343210111213610[[#This Row],[white]]/Table32356789101112132343210111213610[[#This Row],[total]]</f>
        <v>0</v>
      </c>
      <c r="T637" s="12">
        <v>0</v>
      </c>
      <c r="U637" s="14">
        <f>Table32356789101112132343210111213610[[#This Row],[muti_racial]]/Table32356789101112132343210111213610[[#This Row],[total]]</f>
        <v>0</v>
      </c>
      <c r="V637" s="12">
        <v>8</v>
      </c>
      <c r="W637" s="14">
        <f>Table32356789101112132343210111213610[[#This Row],[international]]/Table32356789101112132343210111213610[[#This Row],[total]]</f>
        <v>0.36363636363636365</v>
      </c>
      <c r="X6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0.59090909090909094</v>
      </c>
      <c r="Y6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0.54545454545454541</v>
      </c>
    </row>
    <row r="638" spans="1:25" ht="20" customHeight="1">
      <c r="A638" s="1">
        <v>156295</v>
      </c>
      <c r="B638" s="1" t="s">
        <v>897</v>
      </c>
      <c r="C638" s="1">
        <v>22</v>
      </c>
      <c r="D638" s="1">
        <v>18</v>
      </c>
      <c r="E638" s="8">
        <f>Table32356789101112132343210111213610[[#This Row],[men]]/Table32356789101112132343210111213610[[#This Row],[total]]</f>
        <v>0.81818181818181823</v>
      </c>
      <c r="F638" s="1">
        <v>4</v>
      </c>
      <c r="G638" s="8">
        <f>Table32356789101112132343210111213610[[#This Row],[women]]/Table32356789101112132343210111213610[[#This Row],[total]]</f>
        <v>0.18181818181818182</v>
      </c>
      <c r="H638" s="1">
        <v>0</v>
      </c>
      <c r="I638" s="8">
        <f>Table32356789101112132343210111213610[[#This Row],[alaskan_or_native]]/Table32356789101112132343210111213610[[#This Row],[total]]</f>
        <v>0</v>
      </c>
      <c r="J638" s="1">
        <v>1</v>
      </c>
      <c r="K638" s="8">
        <f>Table32356789101112132343210111213610[[#This Row],[asian_american]]/Table32356789101112132343210111213610[[#This Row],[total]]</f>
        <v>4.5454545454545456E-2</v>
      </c>
      <c r="L638" s="1">
        <v>3</v>
      </c>
      <c r="M638" s="8">
        <f>Table32356789101112132343210111213610[[#This Row],[african_amercian]]/Table32356789101112132343210111213610[[#This Row],[total]]</f>
        <v>0.13636363636363635</v>
      </c>
      <c r="N638" s="1">
        <v>6</v>
      </c>
      <c r="O638" s="8">
        <f>Table32356789101112132343210111213610[[#This Row],[hispanic_american]]/Table32356789101112132343210111213610[[#This Row],[total]]</f>
        <v>0.27272727272727271</v>
      </c>
      <c r="P638" s="1">
        <v>0</v>
      </c>
      <c r="Q638" s="8">
        <f>Table32356789101112132343210111213610[[#This Row],[hawaiian_or_islander]]/Table32356789101112132343210111213610[[#This Row],[total]]</f>
        <v>0</v>
      </c>
      <c r="R638" s="1">
        <v>8</v>
      </c>
      <c r="S638" s="8">
        <f>Table32356789101112132343210111213610[[#This Row],[white]]/Table32356789101112132343210111213610[[#This Row],[total]]</f>
        <v>0.36363636363636365</v>
      </c>
      <c r="T638" s="1">
        <v>0</v>
      </c>
      <c r="U638" s="8">
        <f>Table32356789101112132343210111213610[[#This Row],[muti_racial]]/Table32356789101112132343210111213610[[#This Row],[total]]</f>
        <v>0</v>
      </c>
      <c r="V638" s="1">
        <v>4</v>
      </c>
      <c r="W638" s="8">
        <f>Table32356789101112132343210111213610[[#This Row],[international]]/Table32356789101112132343210111213610[[#This Row],[total]]</f>
        <v>0.18181818181818182</v>
      </c>
      <c r="X6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0.45454545454545453</v>
      </c>
      <c r="Y6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0.40909090909090912</v>
      </c>
    </row>
    <row r="639" spans="1:25" ht="20" customHeight="1">
      <c r="A639" s="12">
        <v>157386</v>
      </c>
      <c r="B639" s="12" t="s">
        <v>903</v>
      </c>
      <c r="C639" s="12">
        <v>22</v>
      </c>
      <c r="D639" s="12">
        <v>19</v>
      </c>
      <c r="E639" s="14">
        <f>Table32356789101112132343210111213610[[#This Row],[men]]/Table32356789101112132343210111213610[[#This Row],[total]]</f>
        <v>0.86363636363636365</v>
      </c>
      <c r="F639" s="12">
        <v>3</v>
      </c>
      <c r="G639" s="14">
        <f>Table32356789101112132343210111213610[[#This Row],[women]]/Table32356789101112132343210111213610[[#This Row],[total]]</f>
        <v>0.13636363636363635</v>
      </c>
      <c r="H639" s="12">
        <v>0</v>
      </c>
      <c r="I639" s="14">
        <f>Table32356789101112132343210111213610[[#This Row],[alaskan_or_native]]/Table32356789101112132343210111213610[[#This Row],[total]]</f>
        <v>0</v>
      </c>
      <c r="J639" s="12">
        <v>0</v>
      </c>
      <c r="K639" s="14">
        <f>Table32356789101112132343210111213610[[#This Row],[asian_american]]/Table32356789101112132343210111213610[[#This Row],[total]]</f>
        <v>0</v>
      </c>
      <c r="L639" s="12">
        <v>0</v>
      </c>
      <c r="M639" s="14">
        <f>Table32356789101112132343210111213610[[#This Row],[african_amercian]]/Table32356789101112132343210111213610[[#This Row],[total]]</f>
        <v>0</v>
      </c>
      <c r="N639" s="12">
        <v>0</v>
      </c>
      <c r="O639" s="14">
        <f>Table32356789101112132343210111213610[[#This Row],[hispanic_american]]/Table32356789101112132343210111213610[[#This Row],[total]]</f>
        <v>0</v>
      </c>
      <c r="P639" s="12">
        <v>0</v>
      </c>
      <c r="Q639" s="14">
        <f>Table32356789101112132343210111213610[[#This Row],[hawaiian_or_islander]]/Table32356789101112132343210111213610[[#This Row],[total]]</f>
        <v>0</v>
      </c>
      <c r="R639" s="12">
        <v>19</v>
      </c>
      <c r="S639" s="14">
        <f>Table32356789101112132343210111213610[[#This Row],[white]]/Table32356789101112132343210111213610[[#This Row],[total]]</f>
        <v>0.86363636363636365</v>
      </c>
      <c r="T639" s="12">
        <v>2</v>
      </c>
      <c r="U639" s="14">
        <f>Table32356789101112132343210111213610[[#This Row],[muti_racial]]/Table32356789101112132343210111213610[[#This Row],[total]]</f>
        <v>9.0909090909090912E-2</v>
      </c>
      <c r="V639" s="12">
        <v>1</v>
      </c>
      <c r="W639" s="14">
        <f>Table32356789101112132343210111213610[[#This Row],[international]]/Table32356789101112132343210111213610[[#This Row],[total]]</f>
        <v>4.5454545454545456E-2</v>
      </c>
      <c r="X6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6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640" spans="1:25" ht="20" customHeight="1">
      <c r="A640" s="1">
        <v>166850</v>
      </c>
      <c r="B640" s="1" t="s">
        <v>1424</v>
      </c>
      <c r="C640" s="1">
        <v>22</v>
      </c>
      <c r="D640" s="1">
        <v>18</v>
      </c>
      <c r="E640" s="8">
        <f>Table32356789101112132343210111213610[[#This Row],[men]]/Table32356789101112132343210111213610[[#This Row],[total]]</f>
        <v>0.81818181818181823</v>
      </c>
      <c r="F640" s="1">
        <v>4</v>
      </c>
      <c r="G640" s="8">
        <f>Table32356789101112132343210111213610[[#This Row],[women]]/Table32356789101112132343210111213610[[#This Row],[total]]</f>
        <v>0.18181818181818182</v>
      </c>
      <c r="H640" s="1">
        <v>0</v>
      </c>
      <c r="I640" s="8">
        <f>Table32356789101112132343210111213610[[#This Row],[alaskan_or_native]]/Table32356789101112132343210111213610[[#This Row],[total]]</f>
        <v>0</v>
      </c>
      <c r="J640" s="1">
        <v>1</v>
      </c>
      <c r="K640" s="8">
        <f>Table32356789101112132343210111213610[[#This Row],[asian_american]]/Table32356789101112132343210111213610[[#This Row],[total]]</f>
        <v>4.5454545454545456E-2</v>
      </c>
      <c r="L640" s="1">
        <v>0</v>
      </c>
      <c r="M640" s="8">
        <f>Table32356789101112132343210111213610[[#This Row],[african_amercian]]/Table32356789101112132343210111213610[[#This Row],[total]]</f>
        <v>0</v>
      </c>
      <c r="N640" s="1">
        <v>1</v>
      </c>
      <c r="O640" s="8">
        <f>Table32356789101112132343210111213610[[#This Row],[hispanic_american]]/Table32356789101112132343210111213610[[#This Row],[total]]</f>
        <v>4.5454545454545456E-2</v>
      </c>
      <c r="P640" s="1">
        <v>0</v>
      </c>
      <c r="Q640" s="8">
        <f>Table32356789101112132343210111213610[[#This Row],[hawaiian_or_islander]]/Table32356789101112132343210111213610[[#This Row],[total]]</f>
        <v>0</v>
      </c>
      <c r="R640" s="1">
        <v>18</v>
      </c>
      <c r="S640" s="8">
        <f>Table32356789101112132343210111213610[[#This Row],[white]]/Table32356789101112132343210111213610[[#This Row],[total]]</f>
        <v>0.81818181818181823</v>
      </c>
      <c r="T640" s="1">
        <v>0</v>
      </c>
      <c r="U640" s="8">
        <f>Table32356789101112132343210111213610[[#This Row],[muti_racial]]/Table32356789101112132343210111213610[[#This Row],[total]]</f>
        <v>0</v>
      </c>
      <c r="V640" s="1">
        <v>1</v>
      </c>
      <c r="W640" s="8">
        <f>Table32356789101112132343210111213610[[#This Row],[international]]/Table32356789101112132343210111213610[[#This Row],[total]]</f>
        <v>4.5454545454545456E-2</v>
      </c>
      <c r="X6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6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4.5454545454545456E-2</v>
      </c>
    </row>
    <row r="641" spans="1:25" ht="20" customHeight="1">
      <c r="A641" s="12">
        <v>175014</v>
      </c>
      <c r="B641" s="12" t="s">
        <v>715</v>
      </c>
      <c r="C641" s="12">
        <v>22</v>
      </c>
      <c r="D641" s="12">
        <v>20</v>
      </c>
      <c r="E641" s="14">
        <f>Table32356789101112132343210111213610[[#This Row],[men]]/Table32356789101112132343210111213610[[#This Row],[total]]</f>
        <v>0.90909090909090906</v>
      </c>
      <c r="F641" s="12">
        <v>2</v>
      </c>
      <c r="G641" s="14">
        <f>Table32356789101112132343210111213610[[#This Row],[women]]/Table32356789101112132343210111213610[[#This Row],[total]]</f>
        <v>9.0909090909090912E-2</v>
      </c>
      <c r="H641" s="12">
        <v>0</v>
      </c>
      <c r="I641" s="14">
        <f>Table32356789101112132343210111213610[[#This Row],[alaskan_or_native]]/Table32356789101112132343210111213610[[#This Row],[total]]</f>
        <v>0</v>
      </c>
      <c r="J641" s="12">
        <v>2</v>
      </c>
      <c r="K641" s="14">
        <f>Table32356789101112132343210111213610[[#This Row],[asian_american]]/Table32356789101112132343210111213610[[#This Row],[total]]</f>
        <v>9.0909090909090912E-2</v>
      </c>
      <c r="L641" s="12">
        <v>2</v>
      </c>
      <c r="M641" s="14">
        <f>Table32356789101112132343210111213610[[#This Row],[african_amercian]]/Table32356789101112132343210111213610[[#This Row],[total]]</f>
        <v>9.0909090909090912E-2</v>
      </c>
      <c r="N641" s="12">
        <v>0</v>
      </c>
      <c r="O641" s="14">
        <f>Table32356789101112132343210111213610[[#This Row],[hispanic_american]]/Table32356789101112132343210111213610[[#This Row],[total]]</f>
        <v>0</v>
      </c>
      <c r="P641" s="12">
        <v>0</v>
      </c>
      <c r="Q641" s="14">
        <f>Table32356789101112132343210111213610[[#This Row],[hawaiian_or_islander]]/Table32356789101112132343210111213610[[#This Row],[total]]</f>
        <v>0</v>
      </c>
      <c r="R641" s="12">
        <v>14</v>
      </c>
      <c r="S641" s="14">
        <f>Table32356789101112132343210111213610[[#This Row],[white]]/Table32356789101112132343210111213610[[#This Row],[total]]</f>
        <v>0.63636363636363635</v>
      </c>
      <c r="T641" s="12">
        <v>0</v>
      </c>
      <c r="U641" s="14">
        <f>Table32356789101112132343210111213610[[#This Row],[muti_racial]]/Table32356789101112132343210111213610[[#This Row],[total]]</f>
        <v>0</v>
      </c>
      <c r="V641" s="12">
        <v>0</v>
      </c>
      <c r="W641" s="14">
        <f>Table32356789101112132343210111213610[[#This Row],[international]]/Table32356789101112132343210111213610[[#This Row],[total]]</f>
        <v>0</v>
      </c>
      <c r="X6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  <c r="Y6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642" spans="1:25" ht="20" customHeight="1">
      <c r="A642" s="1">
        <v>199999</v>
      </c>
      <c r="B642" s="1" t="s">
        <v>649</v>
      </c>
      <c r="C642" s="1">
        <v>22</v>
      </c>
      <c r="D642" s="1">
        <v>16</v>
      </c>
      <c r="E642" s="8">
        <f>Table32356789101112132343210111213610[[#This Row],[men]]/Table32356789101112132343210111213610[[#This Row],[total]]</f>
        <v>0.72727272727272729</v>
      </c>
      <c r="F642" s="1">
        <v>6</v>
      </c>
      <c r="G642" s="8">
        <f>Table32356789101112132343210111213610[[#This Row],[women]]/Table32356789101112132343210111213610[[#This Row],[total]]</f>
        <v>0.27272727272727271</v>
      </c>
      <c r="H642" s="1">
        <v>0</v>
      </c>
      <c r="I642" s="8">
        <f>Table32356789101112132343210111213610[[#This Row],[alaskan_or_native]]/Table32356789101112132343210111213610[[#This Row],[total]]</f>
        <v>0</v>
      </c>
      <c r="J642" s="1">
        <v>0</v>
      </c>
      <c r="K642" s="8">
        <f>Table32356789101112132343210111213610[[#This Row],[asian_american]]/Table32356789101112132343210111213610[[#This Row],[total]]</f>
        <v>0</v>
      </c>
      <c r="L642" s="1">
        <v>16</v>
      </c>
      <c r="M642" s="8">
        <f>Table32356789101112132343210111213610[[#This Row],[african_amercian]]/Table32356789101112132343210111213610[[#This Row],[total]]</f>
        <v>0.72727272727272729</v>
      </c>
      <c r="N642" s="1">
        <v>1</v>
      </c>
      <c r="O642" s="8">
        <f>Table32356789101112132343210111213610[[#This Row],[hispanic_american]]/Table32356789101112132343210111213610[[#This Row],[total]]</f>
        <v>4.5454545454545456E-2</v>
      </c>
      <c r="P642" s="1">
        <v>0</v>
      </c>
      <c r="Q642" s="8">
        <f>Table32356789101112132343210111213610[[#This Row],[hawaiian_or_islander]]/Table32356789101112132343210111213610[[#This Row],[total]]</f>
        <v>0</v>
      </c>
      <c r="R642" s="1">
        <v>3</v>
      </c>
      <c r="S642" s="8">
        <f>Table32356789101112132343210111213610[[#This Row],[white]]/Table32356789101112132343210111213610[[#This Row],[total]]</f>
        <v>0.13636363636363635</v>
      </c>
      <c r="T642" s="1">
        <v>2</v>
      </c>
      <c r="U642" s="8">
        <f>Table32356789101112132343210111213610[[#This Row],[muti_racial]]/Table32356789101112132343210111213610[[#This Row],[total]]</f>
        <v>9.0909090909090912E-2</v>
      </c>
      <c r="V642" s="1">
        <v>0</v>
      </c>
      <c r="W642" s="8">
        <f>Table32356789101112132343210111213610[[#This Row],[international]]/Table32356789101112132343210111213610[[#This Row],[total]]</f>
        <v>0</v>
      </c>
      <c r="X6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0.86363636363636365</v>
      </c>
      <c r="Y6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0.86363636363636365</v>
      </c>
    </row>
    <row r="643" spans="1:25" ht="20" customHeight="1">
      <c r="A643" s="12">
        <v>210146</v>
      </c>
      <c r="B643" s="12" t="s">
        <v>1053</v>
      </c>
      <c r="C643" s="12">
        <v>22</v>
      </c>
      <c r="D643" s="12">
        <v>19</v>
      </c>
      <c r="E643" s="14">
        <f>Table32356789101112132343210111213610[[#This Row],[men]]/Table32356789101112132343210111213610[[#This Row],[total]]</f>
        <v>0.86363636363636365</v>
      </c>
      <c r="F643" s="12">
        <v>3</v>
      </c>
      <c r="G643" s="14">
        <f>Table32356789101112132343210111213610[[#This Row],[women]]/Table32356789101112132343210111213610[[#This Row],[total]]</f>
        <v>0.13636363636363635</v>
      </c>
      <c r="H643" s="12">
        <v>0</v>
      </c>
      <c r="I643" s="14">
        <f>Table32356789101112132343210111213610[[#This Row],[alaskan_or_native]]/Table32356789101112132343210111213610[[#This Row],[total]]</f>
        <v>0</v>
      </c>
      <c r="J643" s="12">
        <v>0</v>
      </c>
      <c r="K643" s="14">
        <f>Table32356789101112132343210111213610[[#This Row],[asian_american]]/Table32356789101112132343210111213610[[#This Row],[total]]</f>
        <v>0</v>
      </c>
      <c r="L643" s="12">
        <v>0</v>
      </c>
      <c r="M643" s="14">
        <f>Table32356789101112132343210111213610[[#This Row],[african_amercian]]/Table32356789101112132343210111213610[[#This Row],[total]]</f>
        <v>0</v>
      </c>
      <c r="N643" s="12">
        <v>3</v>
      </c>
      <c r="O643" s="14">
        <f>Table32356789101112132343210111213610[[#This Row],[hispanic_american]]/Table32356789101112132343210111213610[[#This Row],[total]]</f>
        <v>0.13636363636363635</v>
      </c>
      <c r="P643" s="12">
        <v>0</v>
      </c>
      <c r="Q643" s="14">
        <f>Table32356789101112132343210111213610[[#This Row],[hawaiian_or_islander]]/Table32356789101112132343210111213610[[#This Row],[total]]</f>
        <v>0</v>
      </c>
      <c r="R643" s="12">
        <v>13</v>
      </c>
      <c r="S643" s="14">
        <f>Table32356789101112132343210111213610[[#This Row],[white]]/Table32356789101112132343210111213610[[#This Row],[total]]</f>
        <v>0.59090909090909094</v>
      </c>
      <c r="T643" s="12">
        <v>3</v>
      </c>
      <c r="U643" s="14">
        <f>Table32356789101112132343210111213610[[#This Row],[muti_racial]]/Table32356789101112132343210111213610[[#This Row],[total]]</f>
        <v>0.13636363636363635</v>
      </c>
      <c r="V643" s="12">
        <v>2</v>
      </c>
      <c r="W643" s="14">
        <f>Table32356789101112132343210111213610[[#This Row],[international]]/Table32356789101112132343210111213610[[#This Row],[total]]</f>
        <v>9.0909090909090912E-2</v>
      </c>
      <c r="X6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  <c r="Y6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</row>
    <row r="644" spans="1:25" ht="20" customHeight="1">
      <c r="A644" s="1">
        <v>210571</v>
      </c>
      <c r="B644" s="1" t="s">
        <v>1055</v>
      </c>
      <c r="C644" s="1">
        <v>22</v>
      </c>
      <c r="D644" s="1">
        <v>18</v>
      </c>
      <c r="E644" s="8">
        <f>Table32356789101112132343210111213610[[#This Row],[men]]/Table32356789101112132343210111213610[[#This Row],[total]]</f>
        <v>0.81818181818181823</v>
      </c>
      <c r="F644" s="1">
        <v>4</v>
      </c>
      <c r="G644" s="8">
        <f>Table32356789101112132343210111213610[[#This Row],[women]]/Table32356789101112132343210111213610[[#This Row],[total]]</f>
        <v>0.18181818181818182</v>
      </c>
      <c r="H644" s="1">
        <v>0</v>
      </c>
      <c r="I644" s="8">
        <f>Table32356789101112132343210111213610[[#This Row],[alaskan_or_native]]/Table32356789101112132343210111213610[[#This Row],[total]]</f>
        <v>0</v>
      </c>
      <c r="J644" s="1">
        <v>1</v>
      </c>
      <c r="K644" s="8">
        <f>Table32356789101112132343210111213610[[#This Row],[asian_american]]/Table32356789101112132343210111213610[[#This Row],[total]]</f>
        <v>4.5454545454545456E-2</v>
      </c>
      <c r="L644" s="1">
        <v>0</v>
      </c>
      <c r="M644" s="8">
        <f>Table32356789101112132343210111213610[[#This Row],[african_amercian]]/Table32356789101112132343210111213610[[#This Row],[total]]</f>
        <v>0</v>
      </c>
      <c r="N644" s="1">
        <v>0</v>
      </c>
      <c r="O644" s="8">
        <f>Table32356789101112132343210111213610[[#This Row],[hispanic_american]]/Table32356789101112132343210111213610[[#This Row],[total]]</f>
        <v>0</v>
      </c>
      <c r="P644" s="1">
        <v>0</v>
      </c>
      <c r="Q644" s="8">
        <f>Table32356789101112132343210111213610[[#This Row],[hawaiian_or_islander]]/Table32356789101112132343210111213610[[#This Row],[total]]</f>
        <v>0</v>
      </c>
      <c r="R644" s="1">
        <v>8</v>
      </c>
      <c r="S644" s="8">
        <f>Table32356789101112132343210111213610[[#This Row],[white]]/Table32356789101112132343210111213610[[#This Row],[total]]</f>
        <v>0.36363636363636365</v>
      </c>
      <c r="T644" s="1">
        <v>0</v>
      </c>
      <c r="U644" s="8">
        <f>Table32356789101112132343210111213610[[#This Row],[muti_racial]]/Table32356789101112132343210111213610[[#This Row],[total]]</f>
        <v>0</v>
      </c>
      <c r="V644" s="1">
        <v>0</v>
      </c>
      <c r="W644" s="8">
        <f>Table32356789101112132343210111213610[[#This Row],[international]]/Table32356789101112132343210111213610[[#This Row],[total]]</f>
        <v>0</v>
      </c>
      <c r="X6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4.5454545454545456E-2</v>
      </c>
      <c r="Y6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645" spans="1:25" ht="20" customHeight="1">
      <c r="A645" s="12">
        <v>213303</v>
      </c>
      <c r="B645" s="12" t="s">
        <v>1069</v>
      </c>
      <c r="C645" s="12">
        <v>22</v>
      </c>
      <c r="D645" s="12">
        <v>18</v>
      </c>
      <c r="E645" s="14">
        <f>Table32356789101112132343210111213610[[#This Row],[men]]/Table32356789101112132343210111213610[[#This Row],[total]]</f>
        <v>0.81818181818181823</v>
      </c>
      <c r="F645" s="12">
        <v>4</v>
      </c>
      <c r="G645" s="14">
        <f>Table32356789101112132343210111213610[[#This Row],[women]]/Table32356789101112132343210111213610[[#This Row],[total]]</f>
        <v>0.18181818181818182</v>
      </c>
      <c r="H645" s="12">
        <v>0</v>
      </c>
      <c r="I645" s="14">
        <f>Table32356789101112132343210111213610[[#This Row],[alaskan_or_native]]/Table32356789101112132343210111213610[[#This Row],[total]]</f>
        <v>0</v>
      </c>
      <c r="J645" s="12">
        <v>4</v>
      </c>
      <c r="K645" s="14">
        <f>Table32356789101112132343210111213610[[#This Row],[asian_american]]/Table32356789101112132343210111213610[[#This Row],[total]]</f>
        <v>0.18181818181818182</v>
      </c>
      <c r="L645" s="12">
        <v>1</v>
      </c>
      <c r="M645" s="14">
        <f>Table32356789101112132343210111213610[[#This Row],[african_amercian]]/Table32356789101112132343210111213610[[#This Row],[total]]</f>
        <v>4.5454545454545456E-2</v>
      </c>
      <c r="N645" s="12">
        <v>0</v>
      </c>
      <c r="O645" s="14">
        <f>Table32356789101112132343210111213610[[#This Row],[hispanic_american]]/Table32356789101112132343210111213610[[#This Row],[total]]</f>
        <v>0</v>
      </c>
      <c r="P645" s="12">
        <v>0</v>
      </c>
      <c r="Q645" s="14">
        <f>Table32356789101112132343210111213610[[#This Row],[hawaiian_or_islander]]/Table32356789101112132343210111213610[[#This Row],[total]]</f>
        <v>0</v>
      </c>
      <c r="R645" s="12">
        <v>16</v>
      </c>
      <c r="S645" s="14">
        <f>Table32356789101112132343210111213610[[#This Row],[white]]/Table32356789101112132343210111213610[[#This Row],[total]]</f>
        <v>0.72727272727272729</v>
      </c>
      <c r="T645" s="12">
        <v>0</v>
      </c>
      <c r="U645" s="14">
        <f>Table32356789101112132343210111213610[[#This Row],[muti_racial]]/Table32356789101112132343210111213610[[#This Row],[total]]</f>
        <v>0</v>
      </c>
      <c r="V645" s="12">
        <v>0</v>
      </c>
      <c r="W645" s="14">
        <f>Table32356789101112132343210111213610[[#This Row],[international]]/Table32356789101112132343210111213610[[#This Row],[total]]</f>
        <v>0</v>
      </c>
      <c r="X6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0.22727272727272727</v>
      </c>
      <c r="Y6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4.5454545454545456E-2</v>
      </c>
    </row>
    <row r="646" spans="1:25" ht="20" customHeight="1">
      <c r="A646" s="1">
        <v>214698</v>
      </c>
      <c r="B646" s="1" t="s">
        <v>1249</v>
      </c>
      <c r="C646" s="1">
        <v>22</v>
      </c>
      <c r="D646" s="1">
        <v>22</v>
      </c>
      <c r="E646" s="8">
        <f>Table32356789101112132343210111213610[[#This Row],[men]]/Table32356789101112132343210111213610[[#This Row],[total]]</f>
        <v>1</v>
      </c>
      <c r="F646" s="1">
        <v>0</v>
      </c>
      <c r="G646" s="8">
        <f>Table32356789101112132343210111213610[[#This Row],[women]]/Table32356789101112132343210111213610[[#This Row],[total]]</f>
        <v>0</v>
      </c>
      <c r="H646" s="1">
        <v>0</v>
      </c>
      <c r="I646" s="8">
        <f>Table32356789101112132343210111213610[[#This Row],[alaskan_or_native]]/Table32356789101112132343210111213610[[#This Row],[total]]</f>
        <v>0</v>
      </c>
      <c r="J646" s="1">
        <v>1</v>
      </c>
      <c r="K646" s="8">
        <f>Table32356789101112132343210111213610[[#This Row],[asian_american]]/Table32356789101112132343210111213610[[#This Row],[total]]</f>
        <v>4.5454545454545456E-2</v>
      </c>
      <c r="L646" s="1">
        <v>0</v>
      </c>
      <c r="M646" s="8">
        <f>Table32356789101112132343210111213610[[#This Row],[african_amercian]]/Table32356789101112132343210111213610[[#This Row],[total]]</f>
        <v>0</v>
      </c>
      <c r="N646" s="1">
        <v>0</v>
      </c>
      <c r="O646" s="8">
        <f>Table32356789101112132343210111213610[[#This Row],[hispanic_american]]/Table32356789101112132343210111213610[[#This Row],[total]]</f>
        <v>0</v>
      </c>
      <c r="P646" s="1">
        <v>0</v>
      </c>
      <c r="Q646" s="8">
        <f>Table32356789101112132343210111213610[[#This Row],[hawaiian_or_islander]]/Table32356789101112132343210111213610[[#This Row],[total]]</f>
        <v>0</v>
      </c>
      <c r="R646" s="1">
        <v>19</v>
      </c>
      <c r="S646" s="8">
        <f>Table32356789101112132343210111213610[[#This Row],[white]]/Table32356789101112132343210111213610[[#This Row],[total]]</f>
        <v>0.86363636363636365</v>
      </c>
      <c r="T646" s="1">
        <v>0</v>
      </c>
      <c r="U646" s="8">
        <f>Table32356789101112132343210111213610[[#This Row],[muti_racial]]/Table32356789101112132343210111213610[[#This Row],[total]]</f>
        <v>0</v>
      </c>
      <c r="V646" s="1">
        <v>2</v>
      </c>
      <c r="W646" s="8">
        <f>Table32356789101112132343210111213610[[#This Row],[international]]/Table32356789101112132343210111213610[[#This Row],[total]]</f>
        <v>9.0909090909090912E-2</v>
      </c>
      <c r="X6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4.5454545454545456E-2</v>
      </c>
      <c r="Y6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647" spans="1:25" ht="20" customHeight="1">
      <c r="A647" s="12">
        <v>226471</v>
      </c>
      <c r="B647" s="12" t="s">
        <v>265</v>
      </c>
      <c r="C647" s="12">
        <v>22</v>
      </c>
      <c r="D647" s="12">
        <v>17</v>
      </c>
      <c r="E647" s="14">
        <f>Table32356789101112132343210111213610[[#This Row],[men]]/Table32356789101112132343210111213610[[#This Row],[total]]</f>
        <v>0.77272727272727271</v>
      </c>
      <c r="F647" s="12">
        <v>5</v>
      </c>
      <c r="G647" s="14">
        <f>Table32356789101112132343210111213610[[#This Row],[women]]/Table32356789101112132343210111213610[[#This Row],[total]]</f>
        <v>0.22727272727272727</v>
      </c>
      <c r="H647" s="12">
        <v>0</v>
      </c>
      <c r="I647" s="14">
        <f>Table32356789101112132343210111213610[[#This Row],[alaskan_or_native]]/Table32356789101112132343210111213610[[#This Row],[total]]</f>
        <v>0</v>
      </c>
      <c r="J647" s="12">
        <v>0</v>
      </c>
      <c r="K647" s="14">
        <f>Table32356789101112132343210111213610[[#This Row],[asian_american]]/Table32356789101112132343210111213610[[#This Row],[total]]</f>
        <v>0</v>
      </c>
      <c r="L647" s="12">
        <v>5</v>
      </c>
      <c r="M647" s="14">
        <f>Table32356789101112132343210111213610[[#This Row],[african_amercian]]/Table32356789101112132343210111213610[[#This Row],[total]]</f>
        <v>0.22727272727272727</v>
      </c>
      <c r="N647" s="12">
        <v>6</v>
      </c>
      <c r="O647" s="14">
        <f>Table32356789101112132343210111213610[[#This Row],[hispanic_american]]/Table32356789101112132343210111213610[[#This Row],[total]]</f>
        <v>0.27272727272727271</v>
      </c>
      <c r="P647" s="12">
        <v>0</v>
      </c>
      <c r="Q647" s="14">
        <f>Table32356789101112132343210111213610[[#This Row],[hawaiian_or_islander]]/Table32356789101112132343210111213610[[#This Row],[total]]</f>
        <v>0</v>
      </c>
      <c r="R647" s="12">
        <v>10</v>
      </c>
      <c r="S647" s="14">
        <f>Table32356789101112132343210111213610[[#This Row],[white]]/Table32356789101112132343210111213610[[#This Row],[total]]</f>
        <v>0.45454545454545453</v>
      </c>
      <c r="T647" s="12">
        <v>0</v>
      </c>
      <c r="U647" s="14">
        <f>Table32356789101112132343210111213610[[#This Row],[muti_racial]]/Table32356789101112132343210111213610[[#This Row],[total]]</f>
        <v>0</v>
      </c>
      <c r="V647" s="12">
        <v>1</v>
      </c>
      <c r="W647" s="14">
        <f>Table32356789101112132343210111213610[[#This Row],[international]]/Table32356789101112132343210111213610[[#This Row],[total]]</f>
        <v>4.5454545454545456E-2</v>
      </c>
      <c r="X6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6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648" spans="1:25" ht="20" customHeight="1">
      <c r="A648" s="1">
        <v>234085</v>
      </c>
      <c r="B648" s="1" t="s">
        <v>391</v>
      </c>
      <c r="C648" s="1">
        <v>22</v>
      </c>
      <c r="D648" s="1">
        <v>19</v>
      </c>
      <c r="E648" s="8">
        <f>Table32356789101112132343210111213610[[#This Row],[men]]/Table32356789101112132343210111213610[[#This Row],[total]]</f>
        <v>0.86363636363636365</v>
      </c>
      <c r="F648" s="1">
        <v>3</v>
      </c>
      <c r="G648" s="8">
        <f>Table32356789101112132343210111213610[[#This Row],[women]]/Table32356789101112132343210111213610[[#This Row],[total]]</f>
        <v>0.13636363636363635</v>
      </c>
      <c r="H648" s="1">
        <v>0</v>
      </c>
      <c r="I648" s="8">
        <f>Table32356789101112132343210111213610[[#This Row],[alaskan_or_native]]/Table32356789101112132343210111213610[[#This Row],[total]]</f>
        <v>0</v>
      </c>
      <c r="J648" s="1">
        <v>3</v>
      </c>
      <c r="K648" s="8">
        <f>Table32356789101112132343210111213610[[#This Row],[asian_american]]/Table32356789101112132343210111213610[[#This Row],[total]]</f>
        <v>0.13636363636363635</v>
      </c>
      <c r="L648" s="1">
        <v>1</v>
      </c>
      <c r="M648" s="8">
        <f>Table32356789101112132343210111213610[[#This Row],[african_amercian]]/Table32356789101112132343210111213610[[#This Row],[total]]</f>
        <v>4.5454545454545456E-2</v>
      </c>
      <c r="N648" s="1">
        <v>1</v>
      </c>
      <c r="O648" s="8">
        <f>Table32356789101112132343210111213610[[#This Row],[hispanic_american]]/Table32356789101112132343210111213610[[#This Row],[total]]</f>
        <v>4.5454545454545456E-2</v>
      </c>
      <c r="P648" s="1">
        <v>0</v>
      </c>
      <c r="Q648" s="8">
        <f>Table32356789101112132343210111213610[[#This Row],[hawaiian_or_islander]]/Table32356789101112132343210111213610[[#This Row],[total]]</f>
        <v>0</v>
      </c>
      <c r="R648" s="1">
        <v>17</v>
      </c>
      <c r="S648" s="8">
        <f>Table32356789101112132343210111213610[[#This Row],[white]]/Table32356789101112132343210111213610[[#This Row],[total]]</f>
        <v>0.77272727272727271</v>
      </c>
      <c r="T648" s="1">
        <v>0</v>
      </c>
      <c r="U648" s="8">
        <f>Table32356789101112132343210111213610[[#This Row],[muti_racial]]/Table32356789101112132343210111213610[[#This Row],[total]]</f>
        <v>0</v>
      </c>
      <c r="V648" s="1">
        <v>0</v>
      </c>
      <c r="W648" s="8">
        <f>Table32356789101112132343210111213610[[#This Row],[international]]/Table32356789101112132343210111213610[[#This Row],[total]]</f>
        <v>0</v>
      </c>
      <c r="X6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0.22727272727272727</v>
      </c>
      <c r="Y6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649" spans="1:25" ht="20" customHeight="1">
      <c r="A649" s="12">
        <v>438586</v>
      </c>
      <c r="B649" s="12" t="s">
        <v>1174</v>
      </c>
      <c r="C649" s="12">
        <v>22</v>
      </c>
      <c r="D649" s="12">
        <v>13</v>
      </c>
      <c r="E649" s="14">
        <f>Table32356789101112132343210111213610[[#This Row],[men]]/Table32356789101112132343210111213610[[#This Row],[total]]</f>
        <v>0.59090909090909094</v>
      </c>
      <c r="F649" s="12">
        <v>9</v>
      </c>
      <c r="G649" s="14">
        <f>Table32356789101112132343210111213610[[#This Row],[women]]/Table32356789101112132343210111213610[[#This Row],[total]]</f>
        <v>0.40909090909090912</v>
      </c>
      <c r="H649" s="12">
        <v>0</v>
      </c>
      <c r="I649" s="14">
        <f>Table32356789101112132343210111213610[[#This Row],[alaskan_or_native]]/Table32356789101112132343210111213610[[#This Row],[total]]</f>
        <v>0</v>
      </c>
      <c r="J649" s="12">
        <v>0</v>
      </c>
      <c r="K649" s="14">
        <f>Table32356789101112132343210111213610[[#This Row],[asian_american]]/Table32356789101112132343210111213610[[#This Row],[total]]</f>
        <v>0</v>
      </c>
      <c r="L649" s="12">
        <v>10</v>
      </c>
      <c r="M649" s="14">
        <f>Table32356789101112132343210111213610[[#This Row],[african_amercian]]/Table32356789101112132343210111213610[[#This Row],[total]]</f>
        <v>0.45454545454545453</v>
      </c>
      <c r="N649" s="12">
        <v>2</v>
      </c>
      <c r="O649" s="14">
        <f>Table32356789101112132343210111213610[[#This Row],[hispanic_american]]/Table32356789101112132343210111213610[[#This Row],[total]]</f>
        <v>9.0909090909090912E-2</v>
      </c>
      <c r="P649" s="12">
        <v>0</v>
      </c>
      <c r="Q649" s="14">
        <f>Table32356789101112132343210111213610[[#This Row],[hawaiian_or_islander]]/Table32356789101112132343210111213610[[#This Row],[total]]</f>
        <v>0</v>
      </c>
      <c r="R649" s="12">
        <v>6</v>
      </c>
      <c r="S649" s="14">
        <f>Table32356789101112132343210111213610[[#This Row],[white]]/Table32356789101112132343210111213610[[#This Row],[total]]</f>
        <v>0.27272727272727271</v>
      </c>
      <c r="T649" s="12">
        <v>0</v>
      </c>
      <c r="U649" s="14">
        <f>Table32356789101112132343210111213610[[#This Row],[muti_racial]]/Table32356789101112132343210111213610[[#This Row],[total]]</f>
        <v>0</v>
      </c>
      <c r="V649" s="12">
        <v>0</v>
      </c>
      <c r="W649" s="14">
        <f>Table32356789101112132343210111213610[[#This Row],[international]]/Table32356789101112132343210111213610[[#This Row],[total]]</f>
        <v>0</v>
      </c>
      <c r="X6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0.54545454545454541</v>
      </c>
      <c r="Y6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0.54545454545454541</v>
      </c>
    </row>
    <row r="650" spans="1:25" ht="20" customHeight="1">
      <c r="A650" s="1">
        <v>142276</v>
      </c>
      <c r="B650" s="1" t="s">
        <v>131</v>
      </c>
      <c r="C650" s="1">
        <v>21</v>
      </c>
      <c r="D650" s="1">
        <v>21</v>
      </c>
      <c r="E650" s="8">
        <f>Table32356789101112132343210111213610[[#This Row],[men]]/Table32356789101112132343210111213610[[#This Row],[total]]</f>
        <v>1</v>
      </c>
      <c r="F650" s="1">
        <v>0</v>
      </c>
      <c r="G650" s="8">
        <f>Table32356789101112132343210111213610[[#This Row],[women]]/Table32356789101112132343210111213610[[#This Row],[total]]</f>
        <v>0</v>
      </c>
      <c r="H650" s="1">
        <v>0</v>
      </c>
      <c r="I650" s="8">
        <f>Table32356789101112132343210111213610[[#This Row],[alaskan_or_native]]/Table32356789101112132343210111213610[[#This Row],[total]]</f>
        <v>0</v>
      </c>
      <c r="J650" s="1">
        <v>0</v>
      </c>
      <c r="K650" s="8">
        <f>Table32356789101112132343210111213610[[#This Row],[asian_american]]/Table32356789101112132343210111213610[[#This Row],[total]]</f>
        <v>0</v>
      </c>
      <c r="L650" s="1">
        <v>0</v>
      </c>
      <c r="M650" s="8">
        <f>Table32356789101112132343210111213610[[#This Row],[african_amercian]]/Table32356789101112132343210111213610[[#This Row],[total]]</f>
        <v>0</v>
      </c>
      <c r="N650" s="1">
        <v>2</v>
      </c>
      <c r="O650" s="8">
        <f>Table32356789101112132343210111213610[[#This Row],[hispanic_american]]/Table32356789101112132343210111213610[[#This Row],[total]]</f>
        <v>9.5238095238095233E-2</v>
      </c>
      <c r="P650" s="1">
        <v>0</v>
      </c>
      <c r="Q650" s="8">
        <f>Table32356789101112132343210111213610[[#This Row],[hawaiian_or_islander]]/Table32356789101112132343210111213610[[#This Row],[total]]</f>
        <v>0</v>
      </c>
      <c r="R650" s="1">
        <v>14</v>
      </c>
      <c r="S650" s="8">
        <f>Table32356789101112132343210111213610[[#This Row],[white]]/Table32356789101112132343210111213610[[#This Row],[total]]</f>
        <v>0.66666666666666663</v>
      </c>
      <c r="T650" s="1">
        <v>0</v>
      </c>
      <c r="U650" s="8">
        <f>Table32356789101112132343210111213610[[#This Row],[muti_racial]]/Table32356789101112132343210111213610[[#This Row],[total]]</f>
        <v>0</v>
      </c>
      <c r="V650" s="1">
        <v>3</v>
      </c>
      <c r="W650" s="8">
        <f>Table32356789101112132343210111213610[[#This Row],[international]]/Table32356789101112132343210111213610[[#This Row],[total]]</f>
        <v>0.14285714285714285</v>
      </c>
      <c r="X6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9.5238095238095233E-2</v>
      </c>
      <c r="Y6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9.5238095238095233E-2</v>
      </c>
    </row>
    <row r="651" spans="1:25" ht="20" customHeight="1">
      <c r="A651" s="12">
        <v>143118</v>
      </c>
      <c r="B651" s="12" t="s">
        <v>567</v>
      </c>
      <c r="C651" s="12">
        <v>21</v>
      </c>
      <c r="D651" s="12">
        <v>19</v>
      </c>
      <c r="E651" s="14">
        <f>Table32356789101112132343210111213610[[#This Row],[men]]/Table32356789101112132343210111213610[[#This Row],[total]]</f>
        <v>0.90476190476190477</v>
      </c>
      <c r="F651" s="12">
        <v>2</v>
      </c>
      <c r="G651" s="14">
        <f>Table32356789101112132343210111213610[[#This Row],[women]]/Table32356789101112132343210111213610[[#This Row],[total]]</f>
        <v>9.5238095238095233E-2</v>
      </c>
      <c r="H651" s="12">
        <v>0</v>
      </c>
      <c r="I651" s="14">
        <f>Table32356789101112132343210111213610[[#This Row],[alaskan_or_native]]/Table32356789101112132343210111213610[[#This Row],[total]]</f>
        <v>0</v>
      </c>
      <c r="J651" s="12">
        <v>1</v>
      </c>
      <c r="K651" s="14">
        <f>Table32356789101112132343210111213610[[#This Row],[asian_american]]/Table32356789101112132343210111213610[[#This Row],[total]]</f>
        <v>4.7619047619047616E-2</v>
      </c>
      <c r="L651" s="12">
        <v>4</v>
      </c>
      <c r="M651" s="14">
        <f>Table32356789101112132343210111213610[[#This Row],[african_amercian]]/Table32356789101112132343210111213610[[#This Row],[total]]</f>
        <v>0.19047619047619047</v>
      </c>
      <c r="N651" s="12">
        <v>4</v>
      </c>
      <c r="O651" s="14">
        <f>Table32356789101112132343210111213610[[#This Row],[hispanic_american]]/Table32356789101112132343210111213610[[#This Row],[total]]</f>
        <v>0.19047619047619047</v>
      </c>
      <c r="P651" s="12">
        <v>0</v>
      </c>
      <c r="Q651" s="14">
        <f>Table32356789101112132343210111213610[[#This Row],[hawaiian_or_islander]]/Table32356789101112132343210111213610[[#This Row],[total]]</f>
        <v>0</v>
      </c>
      <c r="R651" s="12">
        <v>8</v>
      </c>
      <c r="S651" s="14">
        <f>Table32356789101112132343210111213610[[#This Row],[white]]/Table32356789101112132343210111213610[[#This Row],[total]]</f>
        <v>0.38095238095238093</v>
      </c>
      <c r="T651" s="12">
        <v>1</v>
      </c>
      <c r="U651" s="14">
        <f>Table32356789101112132343210111213610[[#This Row],[muti_racial]]/Table32356789101112132343210111213610[[#This Row],[total]]</f>
        <v>4.7619047619047616E-2</v>
      </c>
      <c r="V651" s="12">
        <v>0</v>
      </c>
      <c r="W651" s="14">
        <f>Table32356789101112132343210111213610[[#This Row],[international]]/Table32356789101112132343210111213610[[#This Row],[total]]</f>
        <v>0</v>
      </c>
      <c r="X6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0.47619047619047616</v>
      </c>
      <c r="Y6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</row>
    <row r="652" spans="1:25" ht="20" customHeight="1">
      <c r="A652" s="1">
        <v>144892</v>
      </c>
      <c r="B652" s="1" t="s">
        <v>870</v>
      </c>
      <c r="C652" s="1">
        <v>21</v>
      </c>
      <c r="D652" s="1">
        <v>18</v>
      </c>
      <c r="E652" s="8">
        <f>Table32356789101112132343210111213610[[#This Row],[men]]/Table32356789101112132343210111213610[[#This Row],[total]]</f>
        <v>0.8571428571428571</v>
      </c>
      <c r="F652" s="1">
        <v>3</v>
      </c>
      <c r="G652" s="8">
        <f>Table32356789101112132343210111213610[[#This Row],[women]]/Table32356789101112132343210111213610[[#This Row],[total]]</f>
        <v>0.14285714285714285</v>
      </c>
      <c r="H652" s="1">
        <v>0</v>
      </c>
      <c r="I652" s="8">
        <f>Table32356789101112132343210111213610[[#This Row],[alaskan_or_native]]/Table32356789101112132343210111213610[[#This Row],[total]]</f>
        <v>0</v>
      </c>
      <c r="J652" s="1">
        <v>0</v>
      </c>
      <c r="K652" s="8">
        <f>Table32356789101112132343210111213610[[#This Row],[asian_american]]/Table32356789101112132343210111213610[[#This Row],[total]]</f>
        <v>0</v>
      </c>
      <c r="L652" s="1">
        <v>1</v>
      </c>
      <c r="M652" s="8">
        <f>Table32356789101112132343210111213610[[#This Row],[african_amercian]]/Table32356789101112132343210111213610[[#This Row],[total]]</f>
        <v>4.7619047619047616E-2</v>
      </c>
      <c r="N652" s="1">
        <v>2</v>
      </c>
      <c r="O652" s="8">
        <f>Table32356789101112132343210111213610[[#This Row],[hispanic_american]]/Table32356789101112132343210111213610[[#This Row],[total]]</f>
        <v>9.5238095238095233E-2</v>
      </c>
      <c r="P652" s="1">
        <v>0</v>
      </c>
      <c r="Q652" s="8">
        <f>Table32356789101112132343210111213610[[#This Row],[hawaiian_or_islander]]/Table32356789101112132343210111213610[[#This Row],[total]]</f>
        <v>0</v>
      </c>
      <c r="R652" s="1">
        <v>18</v>
      </c>
      <c r="S652" s="8">
        <f>Table32356789101112132343210111213610[[#This Row],[white]]/Table32356789101112132343210111213610[[#This Row],[total]]</f>
        <v>0.8571428571428571</v>
      </c>
      <c r="T652" s="1">
        <v>0</v>
      </c>
      <c r="U652" s="8">
        <f>Table32356789101112132343210111213610[[#This Row],[muti_racial]]/Table32356789101112132343210111213610[[#This Row],[total]]</f>
        <v>0</v>
      </c>
      <c r="V652" s="1">
        <v>0</v>
      </c>
      <c r="W652" s="8">
        <f>Table32356789101112132343210111213610[[#This Row],[international]]/Table32356789101112132343210111213610[[#This Row],[total]]</f>
        <v>0</v>
      </c>
      <c r="X6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6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653" spans="1:25" ht="20" customHeight="1">
      <c r="A653" s="12">
        <v>152530</v>
      </c>
      <c r="B653" s="12" t="s">
        <v>145</v>
      </c>
      <c r="C653" s="12">
        <v>21</v>
      </c>
      <c r="D653" s="12">
        <v>17</v>
      </c>
      <c r="E653" s="14">
        <f>Table32356789101112132343210111213610[[#This Row],[men]]/Table32356789101112132343210111213610[[#This Row],[total]]</f>
        <v>0.80952380952380953</v>
      </c>
      <c r="F653" s="12">
        <v>4</v>
      </c>
      <c r="G653" s="14">
        <f>Table32356789101112132343210111213610[[#This Row],[women]]/Table32356789101112132343210111213610[[#This Row],[total]]</f>
        <v>0.19047619047619047</v>
      </c>
      <c r="H653" s="12">
        <v>0</v>
      </c>
      <c r="I653" s="14">
        <f>Table32356789101112132343210111213610[[#This Row],[alaskan_or_native]]/Table32356789101112132343210111213610[[#This Row],[total]]</f>
        <v>0</v>
      </c>
      <c r="J653" s="12">
        <v>1</v>
      </c>
      <c r="K653" s="14">
        <f>Table32356789101112132343210111213610[[#This Row],[asian_american]]/Table32356789101112132343210111213610[[#This Row],[total]]</f>
        <v>4.7619047619047616E-2</v>
      </c>
      <c r="L653" s="12">
        <v>1</v>
      </c>
      <c r="M653" s="14">
        <f>Table32356789101112132343210111213610[[#This Row],[african_amercian]]/Table32356789101112132343210111213610[[#This Row],[total]]</f>
        <v>4.7619047619047616E-2</v>
      </c>
      <c r="N653" s="12">
        <v>2</v>
      </c>
      <c r="O653" s="14">
        <f>Table32356789101112132343210111213610[[#This Row],[hispanic_american]]/Table32356789101112132343210111213610[[#This Row],[total]]</f>
        <v>9.5238095238095233E-2</v>
      </c>
      <c r="P653" s="12">
        <v>1</v>
      </c>
      <c r="Q653" s="14">
        <f>Table32356789101112132343210111213610[[#This Row],[hawaiian_or_islander]]/Table32356789101112132343210111213610[[#This Row],[total]]</f>
        <v>4.7619047619047616E-2</v>
      </c>
      <c r="R653" s="12">
        <v>15</v>
      </c>
      <c r="S653" s="14">
        <f>Table32356789101112132343210111213610[[#This Row],[white]]/Table32356789101112132343210111213610[[#This Row],[total]]</f>
        <v>0.7142857142857143</v>
      </c>
      <c r="T653" s="12">
        <v>0</v>
      </c>
      <c r="U653" s="14">
        <f>Table32356789101112132343210111213610[[#This Row],[muti_racial]]/Table32356789101112132343210111213610[[#This Row],[total]]</f>
        <v>0</v>
      </c>
      <c r="V653" s="12">
        <v>1</v>
      </c>
      <c r="W653" s="14">
        <f>Table32356789101112132343210111213610[[#This Row],[international]]/Table32356789101112132343210111213610[[#This Row],[total]]</f>
        <v>4.7619047619047616E-2</v>
      </c>
      <c r="X6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0.23809523809523808</v>
      </c>
      <c r="Y6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0.19047619047619047</v>
      </c>
    </row>
    <row r="654" spans="1:25" ht="20" customHeight="1">
      <c r="A654" s="1">
        <v>154350</v>
      </c>
      <c r="B654" s="1" t="s">
        <v>624</v>
      </c>
      <c r="C654" s="1">
        <v>21</v>
      </c>
      <c r="D654" s="1">
        <v>20</v>
      </c>
      <c r="E654" s="8">
        <f>Table32356789101112132343210111213610[[#This Row],[men]]/Table32356789101112132343210111213610[[#This Row],[total]]</f>
        <v>0.95238095238095233</v>
      </c>
      <c r="F654" s="1">
        <v>1</v>
      </c>
      <c r="G654" s="8">
        <f>Table32356789101112132343210111213610[[#This Row],[women]]/Table32356789101112132343210111213610[[#This Row],[total]]</f>
        <v>4.7619047619047616E-2</v>
      </c>
      <c r="H654" s="1">
        <v>1</v>
      </c>
      <c r="I654" s="8">
        <f>Table32356789101112132343210111213610[[#This Row],[alaskan_or_native]]/Table32356789101112132343210111213610[[#This Row],[total]]</f>
        <v>4.7619047619047616E-2</v>
      </c>
      <c r="J654" s="1">
        <v>0</v>
      </c>
      <c r="K654" s="8">
        <f>Table32356789101112132343210111213610[[#This Row],[asian_american]]/Table32356789101112132343210111213610[[#This Row],[total]]</f>
        <v>0</v>
      </c>
      <c r="L654" s="1">
        <v>0</v>
      </c>
      <c r="M654" s="8">
        <f>Table32356789101112132343210111213610[[#This Row],[african_amercian]]/Table32356789101112132343210111213610[[#This Row],[total]]</f>
        <v>0</v>
      </c>
      <c r="N654" s="1">
        <v>0</v>
      </c>
      <c r="O654" s="8">
        <f>Table32356789101112132343210111213610[[#This Row],[hispanic_american]]/Table32356789101112132343210111213610[[#This Row],[total]]</f>
        <v>0</v>
      </c>
      <c r="P654" s="1">
        <v>0</v>
      </c>
      <c r="Q654" s="8">
        <f>Table32356789101112132343210111213610[[#This Row],[hawaiian_or_islander]]/Table32356789101112132343210111213610[[#This Row],[total]]</f>
        <v>0</v>
      </c>
      <c r="R654" s="1">
        <v>17</v>
      </c>
      <c r="S654" s="8">
        <f>Table32356789101112132343210111213610[[#This Row],[white]]/Table32356789101112132343210111213610[[#This Row],[total]]</f>
        <v>0.80952380952380953</v>
      </c>
      <c r="T654" s="1">
        <v>0</v>
      </c>
      <c r="U654" s="8">
        <f>Table32356789101112132343210111213610[[#This Row],[muti_racial]]/Table32356789101112132343210111213610[[#This Row],[total]]</f>
        <v>0</v>
      </c>
      <c r="V654" s="1">
        <v>1</v>
      </c>
      <c r="W654" s="8">
        <f>Table32356789101112132343210111213610[[#This Row],[international]]/Table32356789101112132343210111213610[[#This Row],[total]]</f>
        <v>4.7619047619047616E-2</v>
      </c>
      <c r="X6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  <c r="Y6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</row>
    <row r="655" spans="1:25" ht="20" customHeight="1">
      <c r="A655" s="12">
        <v>159717</v>
      </c>
      <c r="B655" s="12" t="s">
        <v>158</v>
      </c>
      <c r="C655" s="12">
        <v>21</v>
      </c>
      <c r="D655" s="12">
        <v>21</v>
      </c>
      <c r="E655" s="14">
        <f>Table32356789101112132343210111213610[[#This Row],[men]]/Table32356789101112132343210111213610[[#This Row],[total]]</f>
        <v>1</v>
      </c>
      <c r="F655" s="12">
        <v>0</v>
      </c>
      <c r="G655" s="14">
        <f>Table32356789101112132343210111213610[[#This Row],[women]]/Table32356789101112132343210111213610[[#This Row],[total]]</f>
        <v>0</v>
      </c>
      <c r="H655" s="12">
        <v>0</v>
      </c>
      <c r="I655" s="14">
        <f>Table32356789101112132343210111213610[[#This Row],[alaskan_or_native]]/Table32356789101112132343210111213610[[#This Row],[total]]</f>
        <v>0</v>
      </c>
      <c r="J655" s="12">
        <v>3</v>
      </c>
      <c r="K655" s="14">
        <f>Table32356789101112132343210111213610[[#This Row],[asian_american]]/Table32356789101112132343210111213610[[#This Row],[total]]</f>
        <v>0.14285714285714285</v>
      </c>
      <c r="L655" s="12">
        <v>1</v>
      </c>
      <c r="M655" s="14">
        <f>Table32356789101112132343210111213610[[#This Row],[african_amercian]]/Table32356789101112132343210111213610[[#This Row],[total]]</f>
        <v>4.7619047619047616E-2</v>
      </c>
      <c r="N655" s="12">
        <v>0</v>
      </c>
      <c r="O655" s="14">
        <f>Table32356789101112132343210111213610[[#This Row],[hispanic_american]]/Table32356789101112132343210111213610[[#This Row],[total]]</f>
        <v>0</v>
      </c>
      <c r="P655" s="12">
        <v>0</v>
      </c>
      <c r="Q655" s="14">
        <f>Table32356789101112132343210111213610[[#This Row],[hawaiian_or_islander]]/Table32356789101112132343210111213610[[#This Row],[total]]</f>
        <v>0</v>
      </c>
      <c r="R655" s="12">
        <v>15</v>
      </c>
      <c r="S655" s="14">
        <f>Table32356789101112132343210111213610[[#This Row],[white]]/Table32356789101112132343210111213610[[#This Row],[total]]</f>
        <v>0.7142857142857143</v>
      </c>
      <c r="T655" s="12">
        <v>0</v>
      </c>
      <c r="U655" s="14">
        <f>Table32356789101112132343210111213610[[#This Row],[muti_racial]]/Table32356789101112132343210111213610[[#This Row],[total]]</f>
        <v>0</v>
      </c>
      <c r="V655" s="12">
        <v>2</v>
      </c>
      <c r="W655" s="14">
        <f>Table32356789101112132343210111213610[[#This Row],[international]]/Table32356789101112132343210111213610[[#This Row],[total]]</f>
        <v>9.5238095238095233E-2</v>
      </c>
      <c r="X6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0.19047619047619047</v>
      </c>
      <c r="Y6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</row>
    <row r="656" spans="1:25" ht="20" customHeight="1">
      <c r="A656" s="1">
        <v>161217</v>
      </c>
      <c r="B656" s="1" t="s">
        <v>912</v>
      </c>
      <c r="C656" s="1">
        <v>21</v>
      </c>
      <c r="D656" s="1">
        <v>17</v>
      </c>
      <c r="E656" s="8">
        <f>Table32356789101112132343210111213610[[#This Row],[men]]/Table32356789101112132343210111213610[[#This Row],[total]]</f>
        <v>0.80952380952380953</v>
      </c>
      <c r="F656" s="1">
        <v>4</v>
      </c>
      <c r="G656" s="8">
        <f>Table32356789101112132343210111213610[[#This Row],[women]]/Table32356789101112132343210111213610[[#This Row],[total]]</f>
        <v>0.19047619047619047</v>
      </c>
      <c r="H656" s="1">
        <v>2</v>
      </c>
      <c r="I656" s="8">
        <f>Table32356789101112132343210111213610[[#This Row],[alaskan_or_native]]/Table32356789101112132343210111213610[[#This Row],[total]]</f>
        <v>9.5238095238095233E-2</v>
      </c>
      <c r="J656" s="1">
        <v>0</v>
      </c>
      <c r="K656" s="8">
        <f>Table32356789101112132343210111213610[[#This Row],[asian_american]]/Table32356789101112132343210111213610[[#This Row],[total]]</f>
        <v>0</v>
      </c>
      <c r="L656" s="1">
        <v>0</v>
      </c>
      <c r="M656" s="8">
        <f>Table32356789101112132343210111213610[[#This Row],[african_amercian]]/Table32356789101112132343210111213610[[#This Row],[total]]</f>
        <v>0</v>
      </c>
      <c r="N656" s="1">
        <v>1</v>
      </c>
      <c r="O656" s="8">
        <f>Table32356789101112132343210111213610[[#This Row],[hispanic_american]]/Table32356789101112132343210111213610[[#This Row],[total]]</f>
        <v>4.7619047619047616E-2</v>
      </c>
      <c r="P656" s="1">
        <v>0</v>
      </c>
      <c r="Q656" s="8">
        <f>Table32356789101112132343210111213610[[#This Row],[hawaiian_or_islander]]/Table32356789101112132343210111213610[[#This Row],[total]]</f>
        <v>0</v>
      </c>
      <c r="R656" s="1">
        <v>17</v>
      </c>
      <c r="S656" s="8">
        <f>Table32356789101112132343210111213610[[#This Row],[white]]/Table32356789101112132343210111213610[[#This Row],[total]]</f>
        <v>0.80952380952380953</v>
      </c>
      <c r="T656" s="1">
        <v>0</v>
      </c>
      <c r="U656" s="8">
        <f>Table32356789101112132343210111213610[[#This Row],[muti_racial]]/Table32356789101112132343210111213610[[#This Row],[total]]</f>
        <v>0</v>
      </c>
      <c r="V656" s="1">
        <v>0</v>
      </c>
      <c r="W656" s="8">
        <f>Table32356789101112132343210111213610[[#This Row],[international]]/Table32356789101112132343210111213610[[#This Row],[total]]</f>
        <v>0</v>
      </c>
      <c r="X6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6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657" spans="1:25" ht="20" customHeight="1">
      <c r="A657" s="12">
        <v>165334</v>
      </c>
      <c r="B657" s="12" t="s">
        <v>568</v>
      </c>
      <c r="C657" s="12">
        <v>21</v>
      </c>
      <c r="D657" s="12">
        <v>17</v>
      </c>
      <c r="E657" s="14">
        <f>Table32356789101112132343210111213610[[#This Row],[men]]/Table32356789101112132343210111213610[[#This Row],[total]]</f>
        <v>0.80952380952380953</v>
      </c>
      <c r="F657" s="12">
        <v>4</v>
      </c>
      <c r="G657" s="14">
        <f>Table32356789101112132343210111213610[[#This Row],[women]]/Table32356789101112132343210111213610[[#This Row],[total]]</f>
        <v>0.19047619047619047</v>
      </c>
      <c r="H657" s="12">
        <v>0</v>
      </c>
      <c r="I657" s="14">
        <f>Table32356789101112132343210111213610[[#This Row],[alaskan_or_native]]/Table32356789101112132343210111213610[[#This Row],[total]]</f>
        <v>0</v>
      </c>
      <c r="J657" s="12">
        <v>2</v>
      </c>
      <c r="K657" s="14">
        <f>Table32356789101112132343210111213610[[#This Row],[asian_american]]/Table32356789101112132343210111213610[[#This Row],[total]]</f>
        <v>9.5238095238095233E-2</v>
      </c>
      <c r="L657" s="12">
        <v>0</v>
      </c>
      <c r="M657" s="14">
        <f>Table32356789101112132343210111213610[[#This Row],[african_amercian]]/Table32356789101112132343210111213610[[#This Row],[total]]</f>
        <v>0</v>
      </c>
      <c r="N657" s="12">
        <v>1</v>
      </c>
      <c r="O657" s="14">
        <f>Table32356789101112132343210111213610[[#This Row],[hispanic_american]]/Table32356789101112132343210111213610[[#This Row],[total]]</f>
        <v>4.7619047619047616E-2</v>
      </c>
      <c r="P657" s="12">
        <v>0</v>
      </c>
      <c r="Q657" s="14">
        <f>Table32356789101112132343210111213610[[#This Row],[hawaiian_or_islander]]/Table32356789101112132343210111213610[[#This Row],[total]]</f>
        <v>0</v>
      </c>
      <c r="R657" s="12">
        <v>7</v>
      </c>
      <c r="S657" s="14">
        <f>Table32356789101112132343210111213610[[#This Row],[white]]/Table32356789101112132343210111213610[[#This Row],[total]]</f>
        <v>0.33333333333333331</v>
      </c>
      <c r="T657" s="12">
        <v>0</v>
      </c>
      <c r="U657" s="14">
        <f>Table32356789101112132343210111213610[[#This Row],[muti_racial]]/Table32356789101112132343210111213610[[#This Row],[total]]</f>
        <v>0</v>
      </c>
      <c r="V657" s="12">
        <v>6</v>
      </c>
      <c r="W657" s="14">
        <f>Table32356789101112132343210111213610[[#This Row],[international]]/Table32356789101112132343210111213610[[#This Row],[total]]</f>
        <v>0.2857142857142857</v>
      </c>
      <c r="X6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6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</row>
    <row r="658" spans="1:25" ht="20" customHeight="1">
      <c r="A658" s="1">
        <v>165820</v>
      </c>
      <c r="B658" s="1" t="s">
        <v>668</v>
      </c>
      <c r="C658" s="1">
        <v>21</v>
      </c>
      <c r="D658" s="1">
        <v>20</v>
      </c>
      <c r="E658" s="8">
        <f>Table32356789101112132343210111213610[[#This Row],[men]]/Table32356789101112132343210111213610[[#This Row],[total]]</f>
        <v>0.95238095238095233</v>
      </c>
      <c r="F658" s="1">
        <v>1</v>
      </c>
      <c r="G658" s="8">
        <f>Table32356789101112132343210111213610[[#This Row],[women]]/Table32356789101112132343210111213610[[#This Row],[total]]</f>
        <v>4.7619047619047616E-2</v>
      </c>
      <c r="H658" s="1">
        <v>0</v>
      </c>
      <c r="I658" s="8">
        <f>Table32356789101112132343210111213610[[#This Row],[alaskan_or_native]]/Table32356789101112132343210111213610[[#This Row],[total]]</f>
        <v>0</v>
      </c>
      <c r="J658" s="1">
        <v>2</v>
      </c>
      <c r="K658" s="8">
        <f>Table32356789101112132343210111213610[[#This Row],[asian_american]]/Table32356789101112132343210111213610[[#This Row],[total]]</f>
        <v>9.5238095238095233E-2</v>
      </c>
      <c r="L658" s="1">
        <v>2</v>
      </c>
      <c r="M658" s="8">
        <f>Table32356789101112132343210111213610[[#This Row],[african_amercian]]/Table32356789101112132343210111213610[[#This Row],[total]]</f>
        <v>9.5238095238095233E-2</v>
      </c>
      <c r="N658" s="1">
        <v>0</v>
      </c>
      <c r="O658" s="8">
        <f>Table32356789101112132343210111213610[[#This Row],[hispanic_american]]/Table32356789101112132343210111213610[[#This Row],[total]]</f>
        <v>0</v>
      </c>
      <c r="P658" s="1">
        <v>0</v>
      </c>
      <c r="Q658" s="8">
        <f>Table32356789101112132343210111213610[[#This Row],[hawaiian_or_islander]]/Table32356789101112132343210111213610[[#This Row],[total]]</f>
        <v>0</v>
      </c>
      <c r="R658" s="1">
        <v>17</v>
      </c>
      <c r="S658" s="8">
        <f>Table32356789101112132343210111213610[[#This Row],[white]]/Table32356789101112132343210111213610[[#This Row],[total]]</f>
        <v>0.80952380952380953</v>
      </c>
      <c r="T658" s="1">
        <v>0</v>
      </c>
      <c r="U658" s="8">
        <f>Table32356789101112132343210111213610[[#This Row],[muti_racial]]/Table32356789101112132343210111213610[[#This Row],[total]]</f>
        <v>0</v>
      </c>
      <c r="V658" s="1">
        <v>0</v>
      </c>
      <c r="W658" s="8">
        <f>Table32356789101112132343210111213610[[#This Row],[international]]/Table32356789101112132343210111213610[[#This Row],[total]]</f>
        <v>0</v>
      </c>
      <c r="X6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0.19047619047619047</v>
      </c>
      <c r="Y6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9.5238095238095233E-2</v>
      </c>
    </row>
    <row r="659" spans="1:25" ht="20" customHeight="1">
      <c r="A659" s="12">
        <v>173045</v>
      </c>
      <c r="B659" s="12" t="s">
        <v>570</v>
      </c>
      <c r="C659" s="12">
        <v>21</v>
      </c>
      <c r="D659" s="12">
        <v>15</v>
      </c>
      <c r="E659" s="14">
        <f>Table32356789101112132343210111213610[[#This Row],[men]]/Table32356789101112132343210111213610[[#This Row],[total]]</f>
        <v>0.7142857142857143</v>
      </c>
      <c r="F659" s="12">
        <v>6</v>
      </c>
      <c r="G659" s="14">
        <f>Table32356789101112132343210111213610[[#This Row],[women]]/Table32356789101112132343210111213610[[#This Row],[total]]</f>
        <v>0.2857142857142857</v>
      </c>
      <c r="H659" s="12">
        <v>0</v>
      </c>
      <c r="I659" s="14">
        <f>Table32356789101112132343210111213610[[#This Row],[alaskan_or_native]]/Table32356789101112132343210111213610[[#This Row],[total]]</f>
        <v>0</v>
      </c>
      <c r="J659" s="12">
        <v>3</v>
      </c>
      <c r="K659" s="14">
        <f>Table32356789101112132343210111213610[[#This Row],[asian_american]]/Table32356789101112132343210111213610[[#This Row],[total]]</f>
        <v>0.14285714285714285</v>
      </c>
      <c r="L659" s="12">
        <v>2</v>
      </c>
      <c r="M659" s="14">
        <f>Table32356789101112132343210111213610[[#This Row],[african_amercian]]/Table32356789101112132343210111213610[[#This Row],[total]]</f>
        <v>9.5238095238095233E-2</v>
      </c>
      <c r="N659" s="12">
        <v>2</v>
      </c>
      <c r="O659" s="14">
        <f>Table32356789101112132343210111213610[[#This Row],[hispanic_american]]/Table32356789101112132343210111213610[[#This Row],[total]]</f>
        <v>9.5238095238095233E-2</v>
      </c>
      <c r="P659" s="12">
        <v>0</v>
      </c>
      <c r="Q659" s="14">
        <f>Table32356789101112132343210111213610[[#This Row],[hawaiian_or_islander]]/Table32356789101112132343210111213610[[#This Row],[total]]</f>
        <v>0</v>
      </c>
      <c r="R659" s="12">
        <v>8</v>
      </c>
      <c r="S659" s="14">
        <f>Table32356789101112132343210111213610[[#This Row],[white]]/Table32356789101112132343210111213610[[#This Row],[total]]</f>
        <v>0.38095238095238093</v>
      </c>
      <c r="T659" s="12">
        <v>0</v>
      </c>
      <c r="U659" s="14">
        <f>Table32356789101112132343210111213610[[#This Row],[muti_racial]]/Table32356789101112132343210111213610[[#This Row],[total]]</f>
        <v>0</v>
      </c>
      <c r="V659" s="12">
        <v>1</v>
      </c>
      <c r="W659" s="14">
        <f>Table32356789101112132343210111213610[[#This Row],[international]]/Table32356789101112132343210111213610[[#This Row],[total]]</f>
        <v>4.7619047619047616E-2</v>
      </c>
      <c r="X6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6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0.19047619047619047</v>
      </c>
    </row>
    <row r="660" spans="1:25" ht="20" customHeight="1">
      <c r="A660" s="1">
        <v>189228</v>
      </c>
      <c r="B660" s="1" t="s">
        <v>1240</v>
      </c>
      <c r="C660" s="1">
        <v>21</v>
      </c>
      <c r="D660" s="1">
        <v>18</v>
      </c>
      <c r="E660" s="8">
        <f>Table32356789101112132343210111213610[[#This Row],[men]]/Table32356789101112132343210111213610[[#This Row],[total]]</f>
        <v>0.8571428571428571</v>
      </c>
      <c r="F660" s="1">
        <v>3</v>
      </c>
      <c r="G660" s="8">
        <f>Table32356789101112132343210111213610[[#This Row],[women]]/Table32356789101112132343210111213610[[#This Row],[total]]</f>
        <v>0.14285714285714285</v>
      </c>
      <c r="H660" s="1">
        <v>0</v>
      </c>
      <c r="I660" s="8">
        <f>Table32356789101112132343210111213610[[#This Row],[alaskan_or_native]]/Table32356789101112132343210111213610[[#This Row],[total]]</f>
        <v>0</v>
      </c>
      <c r="J660" s="1">
        <v>1</v>
      </c>
      <c r="K660" s="8">
        <f>Table32356789101112132343210111213610[[#This Row],[asian_american]]/Table32356789101112132343210111213610[[#This Row],[total]]</f>
        <v>4.7619047619047616E-2</v>
      </c>
      <c r="L660" s="1">
        <v>3</v>
      </c>
      <c r="M660" s="8">
        <f>Table32356789101112132343210111213610[[#This Row],[african_amercian]]/Table32356789101112132343210111213610[[#This Row],[total]]</f>
        <v>0.14285714285714285</v>
      </c>
      <c r="N660" s="1">
        <v>5</v>
      </c>
      <c r="O660" s="8">
        <f>Table32356789101112132343210111213610[[#This Row],[hispanic_american]]/Table32356789101112132343210111213610[[#This Row],[total]]</f>
        <v>0.23809523809523808</v>
      </c>
      <c r="P660" s="1">
        <v>1</v>
      </c>
      <c r="Q660" s="8">
        <f>Table32356789101112132343210111213610[[#This Row],[hawaiian_or_islander]]/Table32356789101112132343210111213610[[#This Row],[total]]</f>
        <v>4.7619047619047616E-2</v>
      </c>
      <c r="R660" s="1">
        <v>2</v>
      </c>
      <c r="S660" s="8">
        <f>Table32356789101112132343210111213610[[#This Row],[white]]/Table32356789101112132343210111213610[[#This Row],[total]]</f>
        <v>9.5238095238095233E-2</v>
      </c>
      <c r="T660" s="1">
        <v>0</v>
      </c>
      <c r="U660" s="8">
        <f>Table32356789101112132343210111213610[[#This Row],[muti_racial]]/Table32356789101112132343210111213610[[#This Row],[total]]</f>
        <v>0</v>
      </c>
      <c r="V660" s="1">
        <v>4</v>
      </c>
      <c r="W660" s="8">
        <f>Table32356789101112132343210111213610[[#This Row],[international]]/Table32356789101112132343210111213610[[#This Row],[total]]</f>
        <v>0.19047619047619047</v>
      </c>
      <c r="X6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0.47619047619047616</v>
      </c>
      <c r="Y6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</row>
    <row r="661" spans="1:25" ht="20" customHeight="1">
      <c r="A661" s="12">
        <v>193973</v>
      </c>
      <c r="B661" s="12" t="s">
        <v>1003</v>
      </c>
      <c r="C661" s="12">
        <v>21</v>
      </c>
      <c r="D661" s="12">
        <v>15</v>
      </c>
      <c r="E661" s="14">
        <f>Table32356789101112132343210111213610[[#This Row],[men]]/Table32356789101112132343210111213610[[#This Row],[total]]</f>
        <v>0.7142857142857143</v>
      </c>
      <c r="F661" s="12">
        <v>6</v>
      </c>
      <c r="G661" s="14">
        <f>Table32356789101112132343210111213610[[#This Row],[women]]/Table32356789101112132343210111213610[[#This Row],[total]]</f>
        <v>0.2857142857142857</v>
      </c>
      <c r="H661" s="12">
        <v>0</v>
      </c>
      <c r="I661" s="14">
        <f>Table32356789101112132343210111213610[[#This Row],[alaskan_or_native]]/Table32356789101112132343210111213610[[#This Row],[total]]</f>
        <v>0</v>
      </c>
      <c r="J661" s="12">
        <v>0</v>
      </c>
      <c r="K661" s="14">
        <f>Table32356789101112132343210111213610[[#This Row],[asian_american]]/Table32356789101112132343210111213610[[#This Row],[total]]</f>
        <v>0</v>
      </c>
      <c r="L661" s="12">
        <v>1</v>
      </c>
      <c r="M661" s="14">
        <f>Table32356789101112132343210111213610[[#This Row],[african_amercian]]/Table32356789101112132343210111213610[[#This Row],[total]]</f>
        <v>4.7619047619047616E-2</v>
      </c>
      <c r="N661" s="12">
        <v>0</v>
      </c>
      <c r="O661" s="14">
        <f>Table32356789101112132343210111213610[[#This Row],[hispanic_american]]/Table32356789101112132343210111213610[[#This Row],[total]]</f>
        <v>0</v>
      </c>
      <c r="P661" s="12">
        <v>0</v>
      </c>
      <c r="Q661" s="14">
        <f>Table32356789101112132343210111213610[[#This Row],[hawaiian_or_islander]]/Table32356789101112132343210111213610[[#This Row],[total]]</f>
        <v>0</v>
      </c>
      <c r="R661" s="12">
        <v>19</v>
      </c>
      <c r="S661" s="14">
        <f>Table32356789101112132343210111213610[[#This Row],[white]]/Table32356789101112132343210111213610[[#This Row],[total]]</f>
        <v>0.90476190476190477</v>
      </c>
      <c r="T661" s="12">
        <v>0</v>
      </c>
      <c r="U661" s="14">
        <f>Table32356789101112132343210111213610[[#This Row],[muti_racial]]/Table32356789101112132343210111213610[[#This Row],[total]]</f>
        <v>0</v>
      </c>
      <c r="V661" s="12">
        <v>1</v>
      </c>
      <c r="W661" s="14">
        <f>Table32356789101112132343210111213610[[#This Row],[international]]/Table32356789101112132343210111213610[[#This Row],[total]]</f>
        <v>4.7619047619047616E-2</v>
      </c>
      <c r="X6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  <c r="Y6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</row>
    <row r="662" spans="1:25" ht="20" customHeight="1">
      <c r="A662" s="1">
        <v>195526</v>
      </c>
      <c r="B662" s="1" t="s">
        <v>1008</v>
      </c>
      <c r="C662" s="1">
        <v>21</v>
      </c>
      <c r="D662" s="1">
        <v>17</v>
      </c>
      <c r="E662" s="8">
        <f>Table32356789101112132343210111213610[[#This Row],[men]]/Table32356789101112132343210111213610[[#This Row],[total]]</f>
        <v>0.80952380952380953</v>
      </c>
      <c r="F662" s="1">
        <v>4</v>
      </c>
      <c r="G662" s="8">
        <f>Table32356789101112132343210111213610[[#This Row],[women]]/Table32356789101112132343210111213610[[#This Row],[total]]</f>
        <v>0.19047619047619047</v>
      </c>
      <c r="H662" s="1">
        <v>0</v>
      </c>
      <c r="I662" s="8">
        <f>Table32356789101112132343210111213610[[#This Row],[alaskan_or_native]]/Table32356789101112132343210111213610[[#This Row],[total]]</f>
        <v>0</v>
      </c>
      <c r="J662" s="1">
        <v>3</v>
      </c>
      <c r="K662" s="8">
        <f>Table32356789101112132343210111213610[[#This Row],[asian_american]]/Table32356789101112132343210111213610[[#This Row],[total]]</f>
        <v>0.14285714285714285</v>
      </c>
      <c r="L662" s="1">
        <v>0</v>
      </c>
      <c r="M662" s="8">
        <f>Table32356789101112132343210111213610[[#This Row],[african_amercian]]/Table32356789101112132343210111213610[[#This Row],[total]]</f>
        <v>0</v>
      </c>
      <c r="N662" s="1">
        <v>1</v>
      </c>
      <c r="O662" s="8">
        <f>Table32356789101112132343210111213610[[#This Row],[hispanic_american]]/Table32356789101112132343210111213610[[#This Row],[total]]</f>
        <v>4.7619047619047616E-2</v>
      </c>
      <c r="P662" s="1">
        <v>0</v>
      </c>
      <c r="Q662" s="8">
        <f>Table32356789101112132343210111213610[[#This Row],[hawaiian_or_islander]]/Table32356789101112132343210111213610[[#This Row],[total]]</f>
        <v>0</v>
      </c>
      <c r="R662" s="1">
        <v>11</v>
      </c>
      <c r="S662" s="8">
        <f>Table32356789101112132343210111213610[[#This Row],[white]]/Table32356789101112132343210111213610[[#This Row],[total]]</f>
        <v>0.52380952380952384</v>
      </c>
      <c r="T662" s="1">
        <v>1</v>
      </c>
      <c r="U662" s="8">
        <f>Table32356789101112132343210111213610[[#This Row],[muti_racial]]/Table32356789101112132343210111213610[[#This Row],[total]]</f>
        <v>4.7619047619047616E-2</v>
      </c>
      <c r="V662" s="1">
        <v>5</v>
      </c>
      <c r="W662" s="8">
        <f>Table32356789101112132343210111213610[[#This Row],[international]]/Table32356789101112132343210111213610[[#This Row],[total]]</f>
        <v>0.23809523809523808</v>
      </c>
      <c r="X6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0.23809523809523808</v>
      </c>
      <c r="Y6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9.5238095238095233E-2</v>
      </c>
    </row>
    <row r="663" spans="1:25" ht="20" customHeight="1">
      <c r="A663" s="12">
        <v>202480</v>
      </c>
      <c r="B663" s="12" t="s">
        <v>219</v>
      </c>
      <c r="C663" s="12">
        <v>21</v>
      </c>
      <c r="D663" s="12">
        <v>20</v>
      </c>
      <c r="E663" s="14">
        <f>Table32356789101112132343210111213610[[#This Row],[men]]/Table32356789101112132343210111213610[[#This Row],[total]]</f>
        <v>0.95238095238095233</v>
      </c>
      <c r="F663" s="12">
        <v>1</v>
      </c>
      <c r="G663" s="14">
        <f>Table32356789101112132343210111213610[[#This Row],[women]]/Table32356789101112132343210111213610[[#This Row],[total]]</f>
        <v>4.7619047619047616E-2</v>
      </c>
      <c r="H663" s="12">
        <v>0</v>
      </c>
      <c r="I663" s="14">
        <f>Table32356789101112132343210111213610[[#This Row],[alaskan_or_native]]/Table32356789101112132343210111213610[[#This Row],[total]]</f>
        <v>0</v>
      </c>
      <c r="J663" s="12">
        <v>0</v>
      </c>
      <c r="K663" s="14">
        <f>Table32356789101112132343210111213610[[#This Row],[asian_american]]/Table32356789101112132343210111213610[[#This Row],[total]]</f>
        <v>0</v>
      </c>
      <c r="L663" s="12">
        <v>0</v>
      </c>
      <c r="M663" s="14">
        <f>Table32356789101112132343210111213610[[#This Row],[african_amercian]]/Table32356789101112132343210111213610[[#This Row],[total]]</f>
        <v>0</v>
      </c>
      <c r="N663" s="12">
        <v>1</v>
      </c>
      <c r="O663" s="14">
        <f>Table32356789101112132343210111213610[[#This Row],[hispanic_american]]/Table32356789101112132343210111213610[[#This Row],[total]]</f>
        <v>4.7619047619047616E-2</v>
      </c>
      <c r="P663" s="12">
        <v>0</v>
      </c>
      <c r="Q663" s="14">
        <f>Table32356789101112132343210111213610[[#This Row],[hawaiian_or_islander]]/Table32356789101112132343210111213610[[#This Row],[total]]</f>
        <v>0</v>
      </c>
      <c r="R663" s="12">
        <v>17</v>
      </c>
      <c r="S663" s="14">
        <f>Table32356789101112132343210111213610[[#This Row],[white]]/Table32356789101112132343210111213610[[#This Row],[total]]</f>
        <v>0.80952380952380953</v>
      </c>
      <c r="T663" s="12">
        <v>0</v>
      </c>
      <c r="U663" s="14">
        <f>Table32356789101112132343210111213610[[#This Row],[muti_racial]]/Table32356789101112132343210111213610[[#This Row],[total]]</f>
        <v>0</v>
      </c>
      <c r="V663" s="12">
        <v>3</v>
      </c>
      <c r="W663" s="14">
        <f>Table32356789101112132343210111213610[[#This Row],[international]]/Table32356789101112132343210111213610[[#This Row],[total]]</f>
        <v>0.14285714285714285</v>
      </c>
      <c r="X6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  <c r="Y6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</row>
    <row r="664" spans="1:25" ht="20" customHeight="1">
      <c r="A664" s="1">
        <v>207847</v>
      </c>
      <c r="B664" s="1" t="s">
        <v>1047</v>
      </c>
      <c r="C664" s="1">
        <v>21</v>
      </c>
      <c r="D664" s="1">
        <v>18</v>
      </c>
      <c r="E664" s="8">
        <f>Table32356789101112132343210111213610[[#This Row],[men]]/Table32356789101112132343210111213610[[#This Row],[total]]</f>
        <v>0.8571428571428571</v>
      </c>
      <c r="F664" s="1">
        <v>3</v>
      </c>
      <c r="G664" s="8">
        <f>Table32356789101112132343210111213610[[#This Row],[women]]/Table32356789101112132343210111213610[[#This Row],[total]]</f>
        <v>0.14285714285714285</v>
      </c>
      <c r="H664" s="1">
        <v>5</v>
      </c>
      <c r="I664" s="8">
        <f>Table32356789101112132343210111213610[[#This Row],[alaskan_or_native]]/Table32356789101112132343210111213610[[#This Row],[total]]</f>
        <v>0.23809523809523808</v>
      </c>
      <c r="J664" s="1">
        <v>1</v>
      </c>
      <c r="K664" s="8">
        <f>Table32356789101112132343210111213610[[#This Row],[asian_american]]/Table32356789101112132343210111213610[[#This Row],[total]]</f>
        <v>4.7619047619047616E-2</v>
      </c>
      <c r="L664" s="1">
        <v>1</v>
      </c>
      <c r="M664" s="8">
        <f>Table32356789101112132343210111213610[[#This Row],[african_amercian]]/Table32356789101112132343210111213610[[#This Row],[total]]</f>
        <v>4.7619047619047616E-2</v>
      </c>
      <c r="N664" s="1">
        <v>0</v>
      </c>
      <c r="O664" s="8">
        <f>Table32356789101112132343210111213610[[#This Row],[hispanic_american]]/Table32356789101112132343210111213610[[#This Row],[total]]</f>
        <v>0</v>
      </c>
      <c r="P664" s="1">
        <v>0</v>
      </c>
      <c r="Q664" s="8">
        <f>Table32356789101112132343210111213610[[#This Row],[hawaiian_or_islander]]/Table32356789101112132343210111213610[[#This Row],[total]]</f>
        <v>0</v>
      </c>
      <c r="R664" s="1">
        <v>7</v>
      </c>
      <c r="S664" s="8">
        <f>Table32356789101112132343210111213610[[#This Row],[white]]/Table32356789101112132343210111213610[[#This Row],[total]]</f>
        <v>0.33333333333333331</v>
      </c>
      <c r="T664" s="1">
        <v>2</v>
      </c>
      <c r="U664" s="8">
        <f>Table32356789101112132343210111213610[[#This Row],[muti_racial]]/Table32356789101112132343210111213610[[#This Row],[total]]</f>
        <v>9.5238095238095233E-2</v>
      </c>
      <c r="V664" s="1">
        <v>5</v>
      </c>
      <c r="W664" s="8">
        <f>Table32356789101112132343210111213610[[#This Row],[international]]/Table32356789101112132343210111213610[[#This Row],[total]]</f>
        <v>0.23809523809523808</v>
      </c>
      <c r="X6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  <c r="Y6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0.38095238095238093</v>
      </c>
    </row>
    <row r="665" spans="1:25" ht="20" customHeight="1">
      <c r="A665" s="12">
        <v>209506</v>
      </c>
      <c r="B665" s="12" t="s">
        <v>28</v>
      </c>
      <c r="C665" s="12">
        <v>21</v>
      </c>
      <c r="D665" s="12">
        <v>18</v>
      </c>
      <c r="E665" s="14">
        <f>Table32356789101112132343210111213610[[#This Row],[men]]/Table32356789101112132343210111213610[[#This Row],[total]]</f>
        <v>0.8571428571428571</v>
      </c>
      <c r="F665" s="12">
        <v>3</v>
      </c>
      <c r="G665" s="14">
        <f>Table32356789101112132343210111213610[[#This Row],[women]]/Table32356789101112132343210111213610[[#This Row],[total]]</f>
        <v>0.14285714285714285</v>
      </c>
      <c r="H665" s="12">
        <v>0</v>
      </c>
      <c r="I665" s="14">
        <f>Table32356789101112132343210111213610[[#This Row],[alaskan_or_native]]/Table32356789101112132343210111213610[[#This Row],[total]]</f>
        <v>0</v>
      </c>
      <c r="J665" s="12">
        <v>3</v>
      </c>
      <c r="K665" s="14">
        <f>Table32356789101112132343210111213610[[#This Row],[asian_american]]/Table32356789101112132343210111213610[[#This Row],[total]]</f>
        <v>0.14285714285714285</v>
      </c>
      <c r="L665" s="12">
        <v>1</v>
      </c>
      <c r="M665" s="14">
        <f>Table32356789101112132343210111213610[[#This Row],[african_amercian]]/Table32356789101112132343210111213610[[#This Row],[total]]</f>
        <v>4.7619047619047616E-2</v>
      </c>
      <c r="N665" s="12">
        <v>0</v>
      </c>
      <c r="O665" s="14">
        <f>Table32356789101112132343210111213610[[#This Row],[hispanic_american]]/Table32356789101112132343210111213610[[#This Row],[total]]</f>
        <v>0</v>
      </c>
      <c r="P665" s="12">
        <v>0</v>
      </c>
      <c r="Q665" s="14">
        <f>Table32356789101112132343210111213610[[#This Row],[hawaiian_or_islander]]/Table32356789101112132343210111213610[[#This Row],[total]]</f>
        <v>0</v>
      </c>
      <c r="R665" s="12">
        <v>14</v>
      </c>
      <c r="S665" s="14">
        <f>Table32356789101112132343210111213610[[#This Row],[white]]/Table32356789101112132343210111213610[[#This Row],[total]]</f>
        <v>0.66666666666666663</v>
      </c>
      <c r="T665" s="12">
        <v>2</v>
      </c>
      <c r="U665" s="14">
        <f>Table32356789101112132343210111213610[[#This Row],[muti_racial]]/Table32356789101112132343210111213610[[#This Row],[total]]</f>
        <v>9.5238095238095233E-2</v>
      </c>
      <c r="V665" s="12">
        <v>0</v>
      </c>
      <c r="W665" s="14">
        <f>Table32356789101112132343210111213610[[#This Row],[international]]/Table32356789101112132343210111213610[[#This Row],[total]]</f>
        <v>0</v>
      </c>
      <c r="X6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6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666" spans="1:25" ht="20" customHeight="1">
      <c r="A666" s="1">
        <v>217420</v>
      </c>
      <c r="B666" s="1" t="s">
        <v>571</v>
      </c>
      <c r="C666" s="1">
        <v>21</v>
      </c>
      <c r="D666" s="1">
        <v>17</v>
      </c>
      <c r="E666" s="8">
        <f>Table32356789101112132343210111213610[[#This Row],[men]]/Table32356789101112132343210111213610[[#This Row],[total]]</f>
        <v>0.80952380952380953</v>
      </c>
      <c r="F666" s="1">
        <v>4</v>
      </c>
      <c r="G666" s="8">
        <f>Table32356789101112132343210111213610[[#This Row],[women]]/Table32356789101112132343210111213610[[#This Row],[total]]</f>
        <v>0.19047619047619047</v>
      </c>
      <c r="H666" s="1">
        <v>0</v>
      </c>
      <c r="I666" s="8">
        <f>Table32356789101112132343210111213610[[#This Row],[alaskan_or_native]]/Table32356789101112132343210111213610[[#This Row],[total]]</f>
        <v>0</v>
      </c>
      <c r="J666" s="1">
        <v>3</v>
      </c>
      <c r="K666" s="8">
        <f>Table32356789101112132343210111213610[[#This Row],[asian_american]]/Table32356789101112132343210111213610[[#This Row],[total]]</f>
        <v>0.14285714285714285</v>
      </c>
      <c r="L666" s="1">
        <v>2</v>
      </c>
      <c r="M666" s="8">
        <f>Table32356789101112132343210111213610[[#This Row],[african_amercian]]/Table32356789101112132343210111213610[[#This Row],[total]]</f>
        <v>9.5238095238095233E-2</v>
      </c>
      <c r="N666" s="1">
        <v>2</v>
      </c>
      <c r="O666" s="8">
        <f>Table32356789101112132343210111213610[[#This Row],[hispanic_american]]/Table32356789101112132343210111213610[[#This Row],[total]]</f>
        <v>9.5238095238095233E-2</v>
      </c>
      <c r="P666" s="1">
        <v>0</v>
      </c>
      <c r="Q666" s="8">
        <f>Table32356789101112132343210111213610[[#This Row],[hawaiian_or_islander]]/Table32356789101112132343210111213610[[#This Row],[total]]</f>
        <v>0</v>
      </c>
      <c r="R666" s="1">
        <v>11</v>
      </c>
      <c r="S666" s="8">
        <f>Table32356789101112132343210111213610[[#This Row],[white]]/Table32356789101112132343210111213610[[#This Row],[total]]</f>
        <v>0.52380952380952384</v>
      </c>
      <c r="T666" s="1">
        <v>0</v>
      </c>
      <c r="U666" s="8">
        <f>Table32356789101112132343210111213610[[#This Row],[muti_racial]]/Table32356789101112132343210111213610[[#This Row],[total]]</f>
        <v>0</v>
      </c>
      <c r="V666" s="1">
        <v>1</v>
      </c>
      <c r="W666" s="8">
        <f>Table32356789101112132343210111213610[[#This Row],[international]]/Table32356789101112132343210111213610[[#This Row],[total]]</f>
        <v>4.7619047619047616E-2</v>
      </c>
      <c r="X6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6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0.19047619047619047</v>
      </c>
    </row>
    <row r="667" spans="1:25" ht="20" customHeight="1">
      <c r="A667" s="12">
        <v>217749</v>
      </c>
      <c r="B667" s="12" t="s">
        <v>341</v>
      </c>
      <c r="C667" s="12">
        <v>21</v>
      </c>
      <c r="D667" s="12">
        <v>18</v>
      </c>
      <c r="E667" s="14">
        <f>Table32356789101112132343210111213610[[#This Row],[men]]/Table32356789101112132343210111213610[[#This Row],[total]]</f>
        <v>0.8571428571428571</v>
      </c>
      <c r="F667" s="12">
        <v>3</v>
      </c>
      <c r="G667" s="14">
        <f>Table32356789101112132343210111213610[[#This Row],[women]]/Table32356789101112132343210111213610[[#This Row],[total]]</f>
        <v>0.14285714285714285</v>
      </c>
      <c r="H667" s="12">
        <v>0</v>
      </c>
      <c r="I667" s="14">
        <f>Table32356789101112132343210111213610[[#This Row],[alaskan_or_native]]/Table32356789101112132343210111213610[[#This Row],[total]]</f>
        <v>0</v>
      </c>
      <c r="J667" s="12">
        <v>2</v>
      </c>
      <c r="K667" s="14">
        <f>Table32356789101112132343210111213610[[#This Row],[asian_american]]/Table32356789101112132343210111213610[[#This Row],[total]]</f>
        <v>9.5238095238095233E-2</v>
      </c>
      <c r="L667" s="12">
        <v>0</v>
      </c>
      <c r="M667" s="14">
        <f>Table32356789101112132343210111213610[[#This Row],[african_amercian]]/Table32356789101112132343210111213610[[#This Row],[total]]</f>
        <v>0</v>
      </c>
      <c r="N667" s="12">
        <v>0</v>
      </c>
      <c r="O667" s="14">
        <f>Table32356789101112132343210111213610[[#This Row],[hispanic_american]]/Table32356789101112132343210111213610[[#This Row],[total]]</f>
        <v>0</v>
      </c>
      <c r="P667" s="12">
        <v>0</v>
      </c>
      <c r="Q667" s="14">
        <f>Table32356789101112132343210111213610[[#This Row],[hawaiian_or_islander]]/Table32356789101112132343210111213610[[#This Row],[total]]</f>
        <v>0</v>
      </c>
      <c r="R667" s="12">
        <v>17</v>
      </c>
      <c r="S667" s="14">
        <f>Table32356789101112132343210111213610[[#This Row],[white]]/Table32356789101112132343210111213610[[#This Row],[total]]</f>
        <v>0.80952380952380953</v>
      </c>
      <c r="T667" s="12">
        <v>0</v>
      </c>
      <c r="U667" s="14">
        <f>Table32356789101112132343210111213610[[#This Row],[muti_racial]]/Table32356789101112132343210111213610[[#This Row],[total]]</f>
        <v>0</v>
      </c>
      <c r="V667" s="12">
        <v>2</v>
      </c>
      <c r="W667" s="14">
        <f>Table32356789101112132343210111213610[[#This Row],[international]]/Table32356789101112132343210111213610[[#This Row],[total]]</f>
        <v>9.5238095238095233E-2</v>
      </c>
      <c r="X6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9.5238095238095233E-2</v>
      </c>
      <c r="Y6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668" spans="1:25" ht="20" customHeight="1">
      <c r="A668" s="1">
        <v>221351</v>
      </c>
      <c r="B668" s="1" t="s">
        <v>572</v>
      </c>
      <c r="C668" s="1">
        <v>21</v>
      </c>
      <c r="D668" s="1">
        <v>16</v>
      </c>
      <c r="E668" s="8">
        <f>Table32356789101112132343210111213610[[#This Row],[men]]/Table32356789101112132343210111213610[[#This Row],[total]]</f>
        <v>0.76190476190476186</v>
      </c>
      <c r="F668" s="1">
        <v>5</v>
      </c>
      <c r="G668" s="8">
        <f>Table32356789101112132343210111213610[[#This Row],[women]]/Table32356789101112132343210111213610[[#This Row],[total]]</f>
        <v>0.23809523809523808</v>
      </c>
      <c r="H668" s="1">
        <v>0</v>
      </c>
      <c r="I668" s="8">
        <f>Table32356789101112132343210111213610[[#This Row],[alaskan_or_native]]/Table32356789101112132343210111213610[[#This Row],[total]]</f>
        <v>0</v>
      </c>
      <c r="J668" s="1">
        <v>1</v>
      </c>
      <c r="K668" s="8">
        <f>Table32356789101112132343210111213610[[#This Row],[asian_american]]/Table32356789101112132343210111213610[[#This Row],[total]]</f>
        <v>4.7619047619047616E-2</v>
      </c>
      <c r="L668" s="1">
        <v>1</v>
      </c>
      <c r="M668" s="8">
        <f>Table32356789101112132343210111213610[[#This Row],[african_amercian]]/Table32356789101112132343210111213610[[#This Row],[total]]</f>
        <v>4.7619047619047616E-2</v>
      </c>
      <c r="N668" s="1">
        <v>0</v>
      </c>
      <c r="O668" s="8">
        <f>Table32356789101112132343210111213610[[#This Row],[hispanic_american]]/Table32356789101112132343210111213610[[#This Row],[total]]</f>
        <v>0</v>
      </c>
      <c r="P668" s="1">
        <v>0</v>
      </c>
      <c r="Q668" s="8">
        <f>Table32356789101112132343210111213610[[#This Row],[hawaiian_or_islander]]/Table32356789101112132343210111213610[[#This Row],[total]]</f>
        <v>0</v>
      </c>
      <c r="R668" s="1">
        <v>17</v>
      </c>
      <c r="S668" s="8">
        <f>Table32356789101112132343210111213610[[#This Row],[white]]/Table32356789101112132343210111213610[[#This Row],[total]]</f>
        <v>0.80952380952380953</v>
      </c>
      <c r="T668" s="1">
        <v>0</v>
      </c>
      <c r="U668" s="8">
        <f>Table32356789101112132343210111213610[[#This Row],[muti_racial]]/Table32356789101112132343210111213610[[#This Row],[total]]</f>
        <v>0</v>
      </c>
      <c r="V668" s="1">
        <v>1</v>
      </c>
      <c r="W668" s="8">
        <f>Table32356789101112132343210111213610[[#This Row],[international]]/Table32356789101112132343210111213610[[#This Row],[total]]</f>
        <v>4.7619047619047616E-2</v>
      </c>
      <c r="X6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9.5238095238095233E-2</v>
      </c>
      <c r="Y6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4.7619047619047616E-2</v>
      </c>
    </row>
    <row r="669" spans="1:25" ht="20" customHeight="1">
      <c r="A669" s="12">
        <v>438498</v>
      </c>
      <c r="B669" s="12" t="s">
        <v>1173</v>
      </c>
      <c r="C669" s="12">
        <v>21</v>
      </c>
      <c r="D669" s="12">
        <v>15</v>
      </c>
      <c r="E669" s="14">
        <f>Table32356789101112132343210111213610[[#This Row],[men]]/Table32356789101112132343210111213610[[#This Row],[total]]</f>
        <v>0.7142857142857143</v>
      </c>
      <c r="F669" s="12">
        <v>6</v>
      </c>
      <c r="G669" s="14">
        <f>Table32356789101112132343210111213610[[#This Row],[women]]/Table32356789101112132343210111213610[[#This Row],[total]]</f>
        <v>0.2857142857142857</v>
      </c>
      <c r="H669" s="12">
        <v>1</v>
      </c>
      <c r="I669" s="14">
        <f>Table32356789101112132343210111213610[[#This Row],[alaskan_or_native]]/Table32356789101112132343210111213610[[#This Row],[total]]</f>
        <v>4.7619047619047616E-2</v>
      </c>
      <c r="J669" s="12">
        <v>2</v>
      </c>
      <c r="K669" s="14">
        <f>Table32356789101112132343210111213610[[#This Row],[asian_american]]/Table32356789101112132343210111213610[[#This Row],[total]]</f>
        <v>9.5238095238095233E-2</v>
      </c>
      <c r="L669" s="12">
        <v>12</v>
      </c>
      <c r="M669" s="14">
        <f>Table32356789101112132343210111213610[[#This Row],[african_amercian]]/Table32356789101112132343210111213610[[#This Row],[total]]</f>
        <v>0.5714285714285714</v>
      </c>
      <c r="N669" s="12">
        <v>1</v>
      </c>
      <c r="O669" s="14">
        <f>Table32356789101112132343210111213610[[#This Row],[hispanic_american]]/Table32356789101112132343210111213610[[#This Row],[total]]</f>
        <v>4.7619047619047616E-2</v>
      </c>
      <c r="P669" s="12">
        <v>0</v>
      </c>
      <c r="Q669" s="14">
        <f>Table32356789101112132343210111213610[[#This Row],[hawaiian_or_islander]]/Table32356789101112132343210111213610[[#This Row],[total]]</f>
        <v>0</v>
      </c>
      <c r="R669" s="12">
        <v>4</v>
      </c>
      <c r="S669" s="14">
        <f>Table32356789101112132343210111213610[[#This Row],[white]]/Table32356789101112132343210111213610[[#This Row],[total]]</f>
        <v>0.19047619047619047</v>
      </c>
      <c r="T669" s="12">
        <v>0</v>
      </c>
      <c r="U669" s="14">
        <f>Table32356789101112132343210111213610[[#This Row],[muti_racial]]/Table32356789101112132343210111213610[[#This Row],[total]]</f>
        <v>0</v>
      </c>
      <c r="V669" s="12">
        <v>0</v>
      </c>
      <c r="W669" s="14">
        <f>Table32356789101112132343210111213610[[#This Row],[international]]/Table32356789101112132343210111213610[[#This Row],[total]]</f>
        <v>0</v>
      </c>
      <c r="X6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0.76190476190476186</v>
      </c>
      <c r="Y6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670" spans="1:25" ht="20" customHeight="1">
      <c r="A670" s="1">
        <v>484668</v>
      </c>
      <c r="B670" s="1" t="s">
        <v>1217</v>
      </c>
      <c r="C670" s="1">
        <v>21</v>
      </c>
      <c r="D670" s="1">
        <v>19</v>
      </c>
      <c r="E670" s="8">
        <f>Table32356789101112132343210111213610[[#This Row],[men]]/Table32356789101112132343210111213610[[#This Row],[total]]</f>
        <v>0.90476190476190477</v>
      </c>
      <c r="F670" s="1">
        <v>2</v>
      </c>
      <c r="G670" s="8">
        <f>Table32356789101112132343210111213610[[#This Row],[women]]/Table32356789101112132343210111213610[[#This Row],[total]]</f>
        <v>9.5238095238095233E-2</v>
      </c>
      <c r="H670" s="1">
        <v>0</v>
      </c>
      <c r="I670" s="8">
        <f>Table32356789101112132343210111213610[[#This Row],[alaskan_or_native]]/Table32356789101112132343210111213610[[#This Row],[total]]</f>
        <v>0</v>
      </c>
      <c r="J670" s="1">
        <v>2</v>
      </c>
      <c r="K670" s="8">
        <f>Table32356789101112132343210111213610[[#This Row],[asian_american]]/Table32356789101112132343210111213610[[#This Row],[total]]</f>
        <v>9.5238095238095233E-2</v>
      </c>
      <c r="L670" s="1">
        <v>5</v>
      </c>
      <c r="M670" s="8">
        <f>Table32356789101112132343210111213610[[#This Row],[african_amercian]]/Table32356789101112132343210111213610[[#This Row],[total]]</f>
        <v>0.23809523809523808</v>
      </c>
      <c r="N670" s="1">
        <v>4</v>
      </c>
      <c r="O670" s="8">
        <f>Table32356789101112132343210111213610[[#This Row],[hispanic_american]]/Table32356789101112132343210111213610[[#This Row],[total]]</f>
        <v>0.19047619047619047</v>
      </c>
      <c r="P670" s="1">
        <v>0</v>
      </c>
      <c r="Q670" s="8">
        <f>Table32356789101112132343210111213610[[#This Row],[hawaiian_or_islander]]/Table32356789101112132343210111213610[[#This Row],[total]]</f>
        <v>0</v>
      </c>
      <c r="R670" s="1">
        <v>5</v>
      </c>
      <c r="S670" s="8">
        <f>Table32356789101112132343210111213610[[#This Row],[white]]/Table32356789101112132343210111213610[[#This Row],[total]]</f>
        <v>0.23809523809523808</v>
      </c>
      <c r="T670" s="1">
        <v>1</v>
      </c>
      <c r="U670" s="8">
        <f>Table32356789101112132343210111213610[[#This Row],[muti_racial]]/Table32356789101112132343210111213610[[#This Row],[total]]</f>
        <v>4.7619047619047616E-2</v>
      </c>
      <c r="V670" s="1">
        <v>0</v>
      </c>
      <c r="W670" s="8">
        <f>Table32356789101112132343210111213610[[#This Row],[international]]/Table32356789101112132343210111213610[[#This Row],[total]]</f>
        <v>0</v>
      </c>
      <c r="X6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0.5714285714285714</v>
      </c>
      <c r="Y6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0.47619047619047616</v>
      </c>
    </row>
    <row r="671" spans="1:25" ht="20" customHeight="1">
      <c r="A671" s="12">
        <v>110097</v>
      </c>
      <c r="B671" s="12" t="s">
        <v>573</v>
      </c>
      <c r="C671" s="12">
        <v>20</v>
      </c>
      <c r="D671" s="12">
        <v>19</v>
      </c>
      <c r="E671" s="14">
        <f>Table32356789101112132343210111213610[[#This Row],[men]]/Table32356789101112132343210111213610[[#This Row],[total]]</f>
        <v>0.95</v>
      </c>
      <c r="F671" s="12">
        <v>1</v>
      </c>
      <c r="G671" s="14">
        <f>Table32356789101112132343210111213610[[#This Row],[women]]/Table32356789101112132343210111213610[[#This Row],[total]]</f>
        <v>0.05</v>
      </c>
      <c r="H671" s="12">
        <v>0</v>
      </c>
      <c r="I671" s="14">
        <f>Table32356789101112132343210111213610[[#This Row],[alaskan_or_native]]/Table32356789101112132343210111213610[[#This Row],[total]]</f>
        <v>0</v>
      </c>
      <c r="J671" s="12">
        <v>7</v>
      </c>
      <c r="K671" s="14">
        <f>Table32356789101112132343210111213610[[#This Row],[asian_american]]/Table32356789101112132343210111213610[[#This Row],[total]]</f>
        <v>0.35</v>
      </c>
      <c r="L671" s="12">
        <v>2</v>
      </c>
      <c r="M671" s="14">
        <f>Table32356789101112132343210111213610[[#This Row],[african_amercian]]/Table32356789101112132343210111213610[[#This Row],[total]]</f>
        <v>0.1</v>
      </c>
      <c r="N671" s="12">
        <v>1</v>
      </c>
      <c r="O671" s="14">
        <f>Table32356789101112132343210111213610[[#This Row],[hispanic_american]]/Table32356789101112132343210111213610[[#This Row],[total]]</f>
        <v>0.05</v>
      </c>
      <c r="P671" s="12">
        <v>0</v>
      </c>
      <c r="Q671" s="14">
        <f>Table32356789101112132343210111213610[[#This Row],[hawaiian_or_islander]]/Table32356789101112132343210111213610[[#This Row],[total]]</f>
        <v>0</v>
      </c>
      <c r="R671" s="12">
        <v>8</v>
      </c>
      <c r="S671" s="14">
        <f>Table32356789101112132343210111213610[[#This Row],[white]]/Table32356789101112132343210111213610[[#This Row],[total]]</f>
        <v>0.4</v>
      </c>
      <c r="T671" s="12">
        <v>2</v>
      </c>
      <c r="U671" s="14">
        <f>Table32356789101112132343210111213610[[#This Row],[muti_racial]]/Table32356789101112132343210111213610[[#This Row],[total]]</f>
        <v>0.1</v>
      </c>
      <c r="V671" s="12">
        <v>0</v>
      </c>
      <c r="W671" s="14">
        <f>Table32356789101112132343210111213610[[#This Row],[international]]/Table32356789101112132343210111213610[[#This Row],[total]]</f>
        <v>0</v>
      </c>
      <c r="X6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6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672" spans="1:25" ht="20" customHeight="1">
      <c r="A672" s="1">
        <v>122436</v>
      </c>
      <c r="B672" s="1" t="s">
        <v>451</v>
      </c>
      <c r="C672" s="1">
        <v>20</v>
      </c>
      <c r="D672" s="1">
        <v>12</v>
      </c>
      <c r="E672" s="8">
        <f>Table32356789101112132343210111213610[[#This Row],[men]]/Table32356789101112132343210111213610[[#This Row],[total]]</f>
        <v>0.6</v>
      </c>
      <c r="F672" s="1">
        <v>8</v>
      </c>
      <c r="G672" s="8">
        <f>Table32356789101112132343210111213610[[#This Row],[women]]/Table32356789101112132343210111213610[[#This Row],[total]]</f>
        <v>0.4</v>
      </c>
      <c r="H672" s="1">
        <v>0</v>
      </c>
      <c r="I672" s="8">
        <f>Table32356789101112132343210111213610[[#This Row],[alaskan_or_native]]/Table32356789101112132343210111213610[[#This Row],[total]]</f>
        <v>0</v>
      </c>
      <c r="J672" s="1">
        <v>1</v>
      </c>
      <c r="K672" s="8">
        <f>Table32356789101112132343210111213610[[#This Row],[asian_american]]/Table32356789101112132343210111213610[[#This Row],[total]]</f>
        <v>0.05</v>
      </c>
      <c r="L672" s="1">
        <v>1</v>
      </c>
      <c r="M672" s="8">
        <f>Table32356789101112132343210111213610[[#This Row],[african_amercian]]/Table32356789101112132343210111213610[[#This Row],[total]]</f>
        <v>0.05</v>
      </c>
      <c r="N672" s="1">
        <v>4</v>
      </c>
      <c r="O672" s="8">
        <f>Table32356789101112132343210111213610[[#This Row],[hispanic_american]]/Table32356789101112132343210111213610[[#This Row],[total]]</f>
        <v>0.2</v>
      </c>
      <c r="P672" s="1">
        <v>0</v>
      </c>
      <c r="Q672" s="8">
        <f>Table32356789101112132343210111213610[[#This Row],[hawaiian_or_islander]]/Table32356789101112132343210111213610[[#This Row],[total]]</f>
        <v>0</v>
      </c>
      <c r="R672" s="1">
        <v>11</v>
      </c>
      <c r="S672" s="8">
        <f>Table32356789101112132343210111213610[[#This Row],[white]]/Table32356789101112132343210111213610[[#This Row],[total]]</f>
        <v>0.55000000000000004</v>
      </c>
      <c r="T672" s="1">
        <v>2</v>
      </c>
      <c r="U672" s="8">
        <f>Table32356789101112132343210111213610[[#This Row],[muti_racial]]/Table32356789101112132343210111213610[[#This Row],[total]]</f>
        <v>0.1</v>
      </c>
      <c r="V672" s="1">
        <v>1</v>
      </c>
      <c r="W672" s="8">
        <f>Table32356789101112132343210111213610[[#This Row],[international]]/Table32356789101112132343210111213610[[#This Row],[total]]</f>
        <v>0.05</v>
      </c>
      <c r="X6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6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</v>
      </c>
    </row>
    <row r="673" spans="1:25" ht="20" customHeight="1">
      <c r="A673" s="12">
        <v>151360</v>
      </c>
      <c r="B673" s="12" t="s">
        <v>580</v>
      </c>
      <c r="C673" s="12">
        <v>20</v>
      </c>
      <c r="D673" s="12">
        <v>14</v>
      </c>
      <c r="E673" s="14">
        <f>Table32356789101112132343210111213610[[#This Row],[men]]/Table32356789101112132343210111213610[[#This Row],[total]]</f>
        <v>0.7</v>
      </c>
      <c r="F673" s="12">
        <v>6</v>
      </c>
      <c r="G673" s="14">
        <f>Table32356789101112132343210111213610[[#This Row],[women]]/Table32356789101112132343210111213610[[#This Row],[total]]</f>
        <v>0.3</v>
      </c>
      <c r="H673" s="12">
        <v>0</v>
      </c>
      <c r="I673" s="14">
        <f>Table32356789101112132343210111213610[[#This Row],[alaskan_or_native]]/Table32356789101112132343210111213610[[#This Row],[total]]</f>
        <v>0</v>
      </c>
      <c r="J673" s="12">
        <v>1</v>
      </c>
      <c r="K673" s="14">
        <f>Table32356789101112132343210111213610[[#This Row],[asian_american]]/Table32356789101112132343210111213610[[#This Row],[total]]</f>
        <v>0.05</v>
      </c>
      <c r="L673" s="12">
        <v>1</v>
      </c>
      <c r="M673" s="14">
        <f>Table32356789101112132343210111213610[[#This Row],[african_amercian]]/Table32356789101112132343210111213610[[#This Row],[total]]</f>
        <v>0.05</v>
      </c>
      <c r="N673" s="12">
        <v>3</v>
      </c>
      <c r="O673" s="14">
        <f>Table32356789101112132343210111213610[[#This Row],[hispanic_american]]/Table32356789101112132343210111213610[[#This Row],[total]]</f>
        <v>0.15</v>
      </c>
      <c r="P673" s="12">
        <v>0</v>
      </c>
      <c r="Q673" s="14">
        <f>Table32356789101112132343210111213610[[#This Row],[hawaiian_or_islander]]/Table32356789101112132343210111213610[[#This Row],[total]]</f>
        <v>0</v>
      </c>
      <c r="R673" s="12">
        <v>13</v>
      </c>
      <c r="S673" s="14">
        <f>Table32356789101112132343210111213610[[#This Row],[white]]/Table32356789101112132343210111213610[[#This Row],[total]]</f>
        <v>0.65</v>
      </c>
      <c r="T673" s="12">
        <v>2</v>
      </c>
      <c r="U673" s="14">
        <f>Table32356789101112132343210111213610[[#This Row],[muti_racial]]/Table32356789101112132343210111213610[[#This Row],[total]]</f>
        <v>0.1</v>
      </c>
      <c r="V673" s="12">
        <v>0</v>
      </c>
      <c r="W673" s="14">
        <f>Table32356789101112132343210111213610[[#This Row],[international]]/Table32356789101112132343210111213610[[#This Row],[total]]</f>
        <v>0</v>
      </c>
      <c r="X6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</v>
      </c>
      <c r="Y6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674" spans="1:25" ht="20" customHeight="1">
      <c r="A674" s="1">
        <v>167729</v>
      </c>
      <c r="B674" s="1" t="s">
        <v>576</v>
      </c>
      <c r="C674" s="1">
        <v>20</v>
      </c>
      <c r="D674" s="1">
        <v>19</v>
      </c>
      <c r="E674" s="8">
        <f>Table32356789101112132343210111213610[[#This Row],[men]]/Table32356789101112132343210111213610[[#This Row],[total]]</f>
        <v>0.95</v>
      </c>
      <c r="F674" s="1">
        <v>1</v>
      </c>
      <c r="G674" s="8">
        <f>Table32356789101112132343210111213610[[#This Row],[women]]/Table32356789101112132343210111213610[[#This Row],[total]]</f>
        <v>0.05</v>
      </c>
      <c r="H674" s="1">
        <v>0</v>
      </c>
      <c r="I674" s="8">
        <f>Table32356789101112132343210111213610[[#This Row],[alaskan_or_native]]/Table32356789101112132343210111213610[[#This Row],[total]]</f>
        <v>0</v>
      </c>
      <c r="J674" s="1">
        <v>4</v>
      </c>
      <c r="K674" s="8">
        <f>Table32356789101112132343210111213610[[#This Row],[asian_american]]/Table32356789101112132343210111213610[[#This Row],[total]]</f>
        <v>0.2</v>
      </c>
      <c r="L674" s="1">
        <v>1</v>
      </c>
      <c r="M674" s="8">
        <f>Table32356789101112132343210111213610[[#This Row],[african_amercian]]/Table32356789101112132343210111213610[[#This Row],[total]]</f>
        <v>0.05</v>
      </c>
      <c r="N674" s="1">
        <v>1</v>
      </c>
      <c r="O674" s="8">
        <f>Table32356789101112132343210111213610[[#This Row],[hispanic_american]]/Table32356789101112132343210111213610[[#This Row],[total]]</f>
        <v>0.05</v>
      </c>
      <c r="P674" s="1">
        <v>0</v>
      </c>
      <c r="Q674" s="8">
        <f>Table32356789101112132343210111213610[[#This Row],[hawaiian_or_islander]]/Table32356789101112132343210111213610[[#This Row],[total]]</f>
        <v>0</v>
      </c>
      <c r="R674" s="1">
        <v>7</v>
      </c>
      <c r="S674" s="8">
        <f>Table32356789101112132343210111213610[[#This Row],[white]]/Table32356789101112132343210111213610[[#This Row],[total]]</f>
        <v>0.35</v>
      </c>
      <c r="T674" s="1">
        <v>0</v>
      </c>
      <c r="U674" s="8">
        <f>Table32356789101112132343210111213610[[#This Row],[muti_racial]]/Table32356789101112132343210111213610[[#This Row],[total]]</f>
        <v>0</v>
      </c>
      <c r="V674" s="1">
        <v>7</v>
      </c>
      <c r="W674" s="8">
        <f>Table32356789101112132343210111213610[[#This Row],[international]]/Table32356789101112132343210111213610[[#This Row],[total]]</f>
        <v>0.35</v>
      </c>
      <c r="X6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  <c r="Y6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675" spans="1:25" ht="20" customHeight="1">
      <c r="A675" s="12">
        <v>174251</v>
      </c>
      <c r="B675" s="12" t="s">
        <v>577</v>
      </c>
      <c r="C675" s="12">
        <v>20</v>
      </c>
      <c r="D675" s="12">
        <v>16</v>
      </c>
      <c r="E675" s="14">
        <f>Table32356789101112132343210111213610[[#This Row],[men]]/Table32356789101112132343210111213610[[#This Row],[total]]</f>
        <v>0.8</v>
      </c>
      <c r="F675" s="12">
        <v>4</v>
      </c>
      <c r="G675" s="14">
        <f>Table32356789101112132343210111213610[[#This Row],[women]]/Table32356789101112132343210111213610[[#This Row],[total]]</f>
        <v>0.2</v>
      </c>
      <c r="H675" s="12">
        <v>1</v>
      </c>
      <c r="I675" s="14">
        <f>Table32356789101112132343210111213610[[#This Row],[alaskan_or_native]]/Table32356789101112132343210111213610[[#This Row],[total]]</f>
        <v>0.05</v>
      </c>
      <c r="J675" s="12">
        <v>0</v>
      </c>
      <c r="K675" s="14">
        <f>Table32356789101112132343210111213610[[#This Row],[asian_american]]/Table32356789101112132343210111213610[[#This Row],[total]]</f>
        <v>0</v>
      </c>
      <c r="L675" s="12">
        <v>1</v>
      </c>
      <c r="M675" s="14">
        <f>Table32356789101112132343210111213610[[#This Row],[african_amercian]]/Table32356789101112132343210111213610[[#This Row],[total]]</f>
        <v>0.05</v>
      </c>
      <c r="N675" s="12">
        <v>2</v>
      </c>
      <c r="O675" s="14">
        <f>Table32356789101112132343210111213610[[#This Row],[hispanic_american]]/Table32356789101112132343210111213610[[#This Row],[total]]</f>
        <v>0.1</v>
      </c>
      <c r="P675" s="12">
        <v>0</v>
      </c>
      <c r="Q675" s="14">
        <f>Table32356789101112132343210111213610[[#This Row],[hawaiian_or_islander]]/Table32356789101112132343210111213610[[#This Row],[total]]</f>
        <v>0</v>
      </c>
      <c r="R675" s="12">
        <v>9</v>
      </c>
      <c r="S675" s="14">
        <f>Table32356789101112132343210111213610[[#This Row],[white]]/Table32356789101112132343210111213610[[#This Row],[total]]</f>
        <v>0.45</v>
      </c>
      <c r="T675" s="12">
        <v>4</v>
      </c>
      <c r="U675" s="14">
        <f>Table32356789101112132343210111213610[[#This Row],[muti_racial]]/Table32356789101112132343210111213610[[#This Row],[total]]</f>
        <v>0.2</v>
      </c>
      <c r="V675" s="12">
        <v>3</v>
      </c>
      <c r="W675" s="14">
        <f>Table32356789101112132343210111213610[[#This Row],[international]]/Table32356789101112132343210111213610[[#This Row],[total]]</f>
        <v>0.15</v>
      </c>
      <c r="X6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6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676" spans="1:25" ht="20" customHeight="1">
      <c r="A676" s="1">
        <v>174817</v>
      </c>
      <c r="B676" s="1" t="s">
        <v>801</v>
      </c>
      <c r="C676" s="1">
        <v>20</v>
      </c>
      <c r="D676" s="1">
        <v>18</v>
      </c>
      <c r="E676" s="8">
        <f>Table32356789101112132343210111213610[[#This Row],[men]]/Table32356789101112132343210111213610[[#This Row],[total]]</f>
        <v>0.9</v>
      </c>
      <c r="F676" s="1">
        <v>2</v>
      </c>
      <c r="G676" s="8">
        <f>Table32356789101112132343210111213610[[#This Row],[women]]/Table32356789101112132343210111213610[[#This Row],[total]]</f>
        <v>0.1</v>
      </c>
      <c r="H676" s="1">
        <v>0</v>
      </c>
      <c r="I676" s="8">
        <f>Table32356789101112132343210111213610[[#This Row],[alaskan_or_native]]/Table32356789101112132343210111213610[[#This Row],[total]]</f>
        <v>0</v>
      </c>
      <c r="J676" s="1">
        <v>1</v>
      </c>
      <c r="K676" s="8">
        <f>Table32356789101112132343210111213610[[#This Row],[asian_american]]/Table32356789101112132343210111213610[[#This Row],[total]]</f>
        <v>0.05</v>
      </c>
      <c r="L676" s="1">
        <v>7</v>
      </c>
      <c r="M676" s="8">
        <f>Table32356789101112132343210111213610[[#This Row],[african_amercian]]/Table32356789101112132343210111213610[[#This Row],[total]]</f>
        <v>0.35</v>
      </c>
      <c r="N676" s="1">
        <v>0</v>
      </c>
      <c r="O676" s="8">
        <f>Table32356789101112132343210111213610[[#This Row],[hispanic_american]]/Table32356789101112132343210111213610[[#This Row],[total]]</f>
        <v>0</v>
      </c>
      <c r="P676" s="1">
        <v>0</v>
      </c>
      <c r="Q676" s="8">
        <f>Table32356789101112132343210111213610[[#This Row],[hawaiian_or_islander]]/Table32356789101112132343210111213610[[#This Row],[total]]</f>
        <v>0</v>
      </c>
      <c r="R676" s="1">
        <v>6</v>
      </c>
      <c r="S676" s="8">
        <f>Table32356789101112132343210111213610[[#This Row],[white]]/Table32356789101112132343210111213610[[#This Row],[total]]</f>
        <v>0.3</v>
      </c>
      <c r="T676" s="1">
        <v>1</v>
      </c>
      <c r="U676" s="8">
        <f>Table32356789101112132343210111213610[[#This Row],[muti_racial]]/Table32356789101112132343210111213610[[#This Row],[total]]</f>
        <v>0.05</v>
      </c>
      <c r="V676" s="1">
        <v>2</v>
      </c>
      <c r="W676" s="8">
        <f>Table32356789101112132343210111213610[[#This Row],[international]]/Table32356789101112132343210111213610[[#This Row],[total]]</f>
        <v>0.1</v>
      </c>
      <c r="X6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</v>
      </c>
      <c r="Y6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677" spans="1:25" ht="20" customHeight="1">
      <c r="A677" s="12">
        <v>176628</v>
      </c>
      <c r="B677" s="12" t="s">
        <v>951</v>
      </c>
      <c r="C677" s="12">
        <v>20</v>
      </c>
      <c r="D677" s="12">
        <v>17</v>
      </c>
      <c r="E677" s="14">
        <f>Table32356789101112132343210111213610[[#This Row],[men]]/Table32356789101112132343210111213610[[#This Row],[total]]</f>
        <v>0.85</v>
      </c>
      <c r="F677" s="12">
        <v>3</v>
      </c>
      <c r="G677" s="14">
        <f>Table32356789101112132343210111213610[[#This Row],[women]]/Table32356789101112132343210111213610[[#This Row],[total]]</f>
        <v>0.15</v>
      </c>
      <c r="H677" s="12">
        <v>0</v>
      </c>
      <c r="I677" s="14">
        <f>Table32356789101112132343210111213610[[#This Row],[alaskan_or_native]]/Table32356789101112132343210111213610[[#This Row],[total]]</f>
        <v>0</v>
      </c>
      <c r="J677" s="12">
        <v>1</v>
      </c>
      <c r="K677" s="14">
        <f>Table32356789101112132343210111213610[[#This Row],[asian_american]]/Table32356789101112132343210111213610[[#This Row],[total]]</f>
        <v>0.05</v>
      </c>
      <c r="L677" s="12">
        <v>0</v>
      </c>
      <c r="M677" s="14">
        <f>Table32356789101112132343210111213610[[#This Row],[african_amercian]]/Table32356789101112132343210111213610[[#This Row],[total]]</f>
        <v>0</v>
      </c>
      <c r="N677" s="12">
        <v>0</v>
      </c>
      <c r="O677" s="14">
        <f>Table32356789101112132343210111213610[[#This Row],[hispanic_american]]/Table32356789101112132343210111213610[[#This Row],[total]]</f>
        <v>0</v>
      </c>
      <c r="P677" s="12">
        <v>0</v>
      </c>
      <c r="Q677" s="14">
        <f>Table32356789101112132343210111213610[[#This Row],[hawaiian_or_islander]]/Table32356789101112132343210111213610[[#This Row],[total]]</f>
        <v>0</v>
      </c>
      <c r="R677" s="12">
        <v>5</v>
      </c>
      <c r="S677" s="14">
        <f>Table32356789101112132343210111213610[[#This Row],[white]]/Table32356789101112132343210111213610[[#This Row],[total]]</f>
        <v>0.25</v>
      </c>
      <c r="T677" s="12">
        <v>0</v>
      </c>
      <c r="U677" s="14">
        <f>Table32356789101112132343210111213610[[#This Row],[muti_racial]]/Table32356789101112132343210111213610[[#This Row],[total]]</f>
        <v>0</v>
      </c>
      <c r="V677" s="12">
        <v>14</v>
      </c>
      <c r="W677" s="14">
        <f>Table32356789101112132343210111213610[[#This Row],[international]]/Table32356789101112132343210111213610[[#This Row],[total]]</f>
        <v>0.7</v>
      </c>
      <c r="X6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0.05</v>
      </c>
      <c r="Y6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678" spans="1:25" ht="20" customHeight="1">
      <c r="A678" s="1">
        <v>178341</v>
      </c>
      <c r="B678" s="1" t="s">
        <v>957</v>
      </c>
      <c r="C678" s="1">
        <v>20</v>
      </c>
      <c r="D678" s="1">
        <v>18</v>
      </c>
      <c r="E678" s="8">
        <f>Table32356789101112132343210111213610[[#This Row],[men]]/Table32356789101112132343210111213610[[#This Row],[total]]</f>
        <v>0.9</v>
      </c>
      <c r="F678" s="1">
        <v>2</v>
      </c>
      <c r="G678" s="8">
        <f>Table32356789101112132343210111213610[[#This Row],[women]]/Table32356789101112132343210111213610[[#This Row],[total]]</f>
        <v>0.1</v>
      </c>
      <c r="H678" s="1">
        <v>1</v>
      </c>
      <c r="I678" s="8">
        <f>Table32356789101112132343210111213610[[#This Row],[alaskan_or_native]]/Table32356789101112132343210111213610[[#This Row],[total]]</f>
        <v>0.05</v>
      </c>
      <c r="J678" s="1">
        <v>0</v>
      </c>
      <c r="K678" s="8">
        <f>Table32356789101112132343210111213610[[#This Row],[asian_american]]/Table32356789101112132343210111213610[[#This Row],[total]]</f>
        <v>0</v>
      </c>
      <c r="L678" s="1">
        <v>0</v>
      </c>
      <c r="M678" s="8">
        <f>Table32356789101112132343210111213610[[#This Row],[african_amercian]]/Table32356789101112132343210111213610[[#This Row],[total]]</f>
        <v>0</v>
      </c>
      <c r="N678" s="1">
        <v>1</v>
      </c>
      <c r="O678" s="8">
        <f>Table32356789101112132343210111213610[[#This Row],[hispanic_american]]/Table32356789101112132343210111213610[[#This Row],[total]]</f>
        <v>0.05</v>
      </c>
      <c r="P678" s="1">
        <v>0</v>
      </c>
      <c r="Q678" s="8">
        <f>Table32356789101112132343210111213610[[#This Row],[hawaiian_or_islander]]/Table32356789101112132343210111213610[[#This Row],[total]]</f>
        <v>0</v>
      </c>
      <c r="R678" s="1">
        <v>15</v>
      </c>
      <c r="S678" s="8">
        <f>Table32356789101112132343210111213610[[#This Row],[white]]/Table32356789101112132343210111213610[[#This Row],[total]]</f>
        <v>0.75</v>
      </c>
      <c r="T678" s="1">
        <v>0</v>
      </c>
      <c r="U678" s="8">
        <f>Table32356789101112132343210111213610[[#This Row],[muti_racial]]/Table32356789101112132343210111213610[[#This Row],[total]]</f>
        <v>0</v>
      </c>
      <c r="V678" s="1">
        <v>2</v>
      </c>
      <c r="W678" s="8">
        <f>Table32356789101112132343210111213610[[#This Row],[international]]/Table32356789101112132343210111213610[[#This Row],[total]]</f>
        <v>0.1</v>
      </c>
      <c r="X6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6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679" spans="1:25" ht="20" customHeight="1">
      <c r="A679" s="12">
        <v>183071</v>
      </c>
      <c r="B679" s="12" t="s">
        <v>972</v>
      </c>
      <c r="C679" s="12">
        <v>20</v>
      </c>
      <c r="D679" s="12">
        <v>12</v>
      </c>
      <c r="E679" s="14">
        <f>Table32356789101112132343210111213610[[#This Row],[men]]/Table32356789101112132343210111213610[[#This Row],[total]]</f>
        <v>0.6</v>
      </c>
      <c r="F679" s="12">
        <v>8</v>
      </c>
      <c r="G679" s="14">
        <f>Table32356789101112132343210111213610[[#This Row],[women]]/Table32356789101112132343210111213610[[#This Row],[total]]</f>
        <v>0.4</v>
      </c>
      <c r="H679" s="12">
        <v>0</v>
      </c>
      <c r="I679" s="14">
        <f>Table32356789101112132343210111213610[[#This Row],[alaskan_or_native]]/Table32356789101112132343210111213610[[#This Row],[total]]</f>
        <v>0</v>
      </c>
      <c r="J679" s="12">
        <v>2</v>
      </c>
      <c r="K679" s="14">
        <f>Table32356789101112132343210111213610[[#This Row],[asian_american]]/Table32356789101112132343210111213610[[#This Row],[total]]</f>
        <v>0.1</v>
      </c>
      <c r="L679" s="12">
        <v>0</v>
      </c>
      <c r="M679" s="14">
        <f>Table32356789101112132343210111213610[[#This Row],[african_amercian]]/Table32356789101112132343210111213610[[#This Row],[total]]</f>
        <v>0</v>
      </c>
      <c r="N679" s="12">
        <v>0</v>
      </c>
      <c r="O679" s="14">
        <f>Table32356789101112132343210111213610[[#This Row],[hispanic_american]]/Table32356789101112132343210111213610[[#This Row],[total]]</f>
        <v>0</v>
      </c>
      <c r="P679" s="12">
        <v>0</v>
      </c>
      <c r="Q679" s="14">
        <f>Table32356789101112132343210111213610[[#This Row],[hawaiian_or_islander]]/Table32356789101112132343210111213610[[#This Row],[total]]</f>
        <v>0</v>
      </c>
      <c r="R679" s="12">
        <v>15</v>
      </c>
      <c r="S679" s="14">
        <f>Table32356789101112132343210111213610[[#This Row],[white]]/Table32356789101112132343210111213610[[#This Row],[total]]</f>
        <v>0.75</v>
      </c>
      <c r="T679" s="12">
        <v>0</v>
      </c>
      <c r="U679" s="14">
        <f>Table32356789101112132343210111213610[[#This Row],[muti_racial]]/Table32356789101112132343210111213610[[#This Row],[total]]</f>
        <v>0</v>
      </c>
      <c r="V679" s="12">
        <v>0</v>
      </c>
      <c r="W679" s="14">
        <f>Table32356789101112132343210111213610[[#This Row],[international]]/Table32356789101112132343210111213610[[#This Row],[total]]</f>
        <v>0</v>
      </c>
      <c r="X6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6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680" spans="1:25" ht="20" customHeight="1">
      <c r="A680" s="1">
        <v>192703</v>
      </c>
      <c r="B680" s="1" t="s">
        <v>332</v>
      </c>
      <c r="C680" s="1">
        <v>20</v>
      </c>
      <c r="D680" s="1">
        <v>15</v>
      </c>
      <c r="E680" s="8">
        <f>Table32356789101112132343210111213610[[#This Row],[men]]/Table32356789101112132343210111213610[[#This Row],[total]]</f>
        <v>0.75</v>
      </c>
      <c r="F680" s="1">
        <v>5</v>
      </c>
      <c r="G680" s="8">
        <f>Table32356789101112132343210111213610[[#This Row],[women]]/Table32356789101112132343210111213610[[#This Row],[total]]</f>
        <v>0.25</v>
      </c>
      <c r="H680" s="1">
        <v>0</v>
      </c>
      <c r="I680" s="8">
        <f>Table32356789101112132343210111213610[[#This Row],[alaskan_or_native]]/Table32356789101112132343210111213610[[#This Row],[total]]</f>
        <v>0</v>
      </c>
      <c r="J680" s="1">
        <v>0</v>
      </c>
      <c r="K680" s="8">
        <f>Table32356789101112132343210111213610[[#This Row],[asian_american]]/Table32356789101112132343210111213610[[#This Row],[total]]</f>
        <v>0</v>
      </c>
      <c r="L680" s="1">
        <v>1</v>
      </c>
      <c r="M680" s="8">
        <f>Table32356789101112132343210111213610[[#This Row],[african_amercian]]/Table32356789101112132343210111213610[[#This Row],[total]]</f>
        <v>0.05</v>
      </c>
      <c r="N680" s="1">
        <v>4</v>
      </c>
      <c r="O680" s="8">
        <f>Table32356789101112132343210111213610[[#This Row],[hispanic_american]]/Table32356789101112132343210111213610[[#This Row],[total]]</f>
        <v>0.2</v>
      </c>
      <c r="P680" s="1">
        <v>0</v>
      </c>
      <c r="Q680" s="8">
        <f>Table32356789101112132343210111213610[[#This Row],[hawaiian_or_islander]]/Table32356789101112132343210111213610[[#This Row],[total]]</f>
        <v>0</v>
      </c>
      <c r="R680" s="1">
        <v>12</v>
      </c>
      <c r="S680" s="8">
        <f>Table32356789101112132343210111213610[[#This Row],[white]]/Table32356789101112132343210111213610[[#This Row],[total]]</f>
        <v>0.6</v>
      </c>
      <c r="T680" s="1">
        <v>0</v>
      </c>
      <c r="U680" s="8">
        <f>Table32356789101112132343210111213610[[#This Row],[muti_racial]]/Table32356789101112132343210111213610[[#This Row],[total]]</f>
        <v>0</v>
      </c>
      <c r="V680" s="1">
        <v>0</v>
      </c>
      <c r="W680" s="8">
        <f>Table32356789101112132343210111213610[[#This Row],[international]]/Table32356789101112132343210111213610[[#This Row],[total]]</f>
        <v>0</v>
      </c>
      <c r="X6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6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681" spans="1:25" ht="20" customHeight="1">
      <c r="A681" s="12">
        <v>193353</v>
      </c>
      <c r="B681" s="12" t="s">
        <v>1002</v>
      </c>
      <c r="C681" s="12">
        <v>20</v>
      </c>
      <c r="D681" s="12">
        <v>14</v>
      </c>
      <c r="E681" s="14">
        <f>Table32356789101112132343210111213610[[#This Row],[men]]/Table32356789101112132343210111213610[[#This Row],[total]]</f>
        <v>0.7</v>
      </c>
      <c r="F681" s="12">
        <v>6</v>
      </c>
      <c r="G681" s="14">
        <f>Table32356789101112132343210111213610[[#This Row],[women]]/Table32356789101112132343210111213610[[#This Row],[total]]</f>
        <v>0.3</v>
      </c>
      <c r="H681" s="12">
        <v>0</v>
      </c>
      <c r="I681" s="14">
        <f>Table32356789101112132343210111213610[[#This Row],[alaskan_or_native]]/Table32356789101112132343210111213610[[#This Row],[total]]</f>
        <v>0</v>
      </c>
      <c r="J681" s="12">
        <v>0</v>
      </c>
      <c r="K681" s="14">
        <f>Table32356789101112132343210111213610[[#This Row],[asian_american]]/Table32356789101112132343210111213610[[#This Row],[total]]</f>
        <v>0</v>
      </c>
      <c r="L681" s="12">
        <v>1</v>
      </c>
      <c r="M681" s="14">
        <f>Table32356789101112132343210111213610[[#This Row],[african_amercian]]/Table32356789101112132343210111213610[[#This Row],[total]]</f>
        <v>0.05</v>
      </c>
      <c r="N681" s="12">
        <v>3</v>
      </c>
      <c r="O681" s="14">
        <f>Table32356789101112132343210111213610[[#This Row],[hispanic_american]]/Table32356789101112132343210111213610[[#This Row],[total]]</f>
        <v>0.15</v>
      </c>
      <c r="P681" s="12">
        <v>1</v>
      </c>
      <c r="Q681" s="14">
        <f>Table32356789101112132343210111213610[[#This Row],[hawaiian_or_islander]]/Table32356789101112132343210111213610[[#This Row],[total]]</f>
        <v>0.05</v>
      </c>
      <c r="R681" s="12">
        <v>14</v>
      </c>
      <c r="S681" s="14">
        <f>Table32356789101112132343210111213610[[#This Row],[white]]/Table32356789101112132343210111213610[[#This Row],[total]]</f>
        <v>0.7</v>
      </c>
      <c r="T681" s="12">
        <v>1</v>
      </c>
      <c r="U681" s="14">
        <f>Table32356789101112132343210111213610[[#This Row],[muti_racial]]/Table32356789101112132343210111213610[[#This Row],[total]]</f>
        <v>0.05</v>
      </c>
      <c r="V681" s="12">
        <v>0</v>
      </c>
      <c r="W681" s="14">
        <f>Table32356789101112132343210111213610[[#This Row],[international]]/Table32356789101112132343210111213610[[#This Row],[total]]</f>
        <v>0</v>
      </c>
      <c r="X6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  <c r="Y6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682" spans="1:25" ht="20" customHeight="1">
      <c r="A682" s="1">
        <v>196237</v>
      </c>
      <c r="B682" s="1" t="s">
        <v>1016</v>
      </c>
      <c r="C682" s="1">
        <v>20</v>
      </c>
      <c r="D682" s="1">
        <v>17</v>
      </c>
      <c r="E682" s="8">
        <f>Table32356789101112132343210111213610[[#This Row],[men]]/Table32356789101112132343210111213610[[#This Row],[total]]</f>
        <v>0.85</v>
      </c>
      <c r="F682" s="1">
        <v>3</v>
      </c>
      <c r="G682" s="8">
        <f>Table32356789101112132343210111213610[[#This Row],[women]]/Table32356789101112132343210111213610[[#This Row],[total]]</f>
        <v>0.15</v>
      </c>
      <c r="H682" s="1">
        <v>0</v>
      </c>
      <c r="I682" s="8">
        <f>Table32356789101112132343210111213610[[#This Row],[alaskan_or_native]]/Table32356789101112132343210111213610[[#This Row],[total]]</f>
        <v>0</v>
      </c>
      <c r="J682" s="1">
        <v>5</v>
      </c>
      <c r="K682" s="8">
        <f>Table32356789101112132343210111213610[[#This Row],[asian_american]]/Table32356789101112132343210111213610[[#This Row],[total]]</f>
        <v>0.25</v>
      </c>
      <c r="L682" s="1">
        <v>6</v>
      </c>
      <c r="M682" s="8">
        <f>Table32356789101112132343210111213610[[#This Row],[african_amercian]]/Table32356789101112132343210111213610[[#This Row],[total]]</f>
        <v>0.3</v>
      </c>
      <c r="N682" s="1">
        <v>4</v>
      </c>
      <c r="O682" s="8">
        <f>Table32356789101112132343210111213610[[#This Row],[hispanic_american]]/Table32356789101112132343210111213610[[#This Row],[total]]</f>
        <v>0.2</v>
      </c>
      <c r="P682" s="1">
        <v>0</v>
      </c>
      <c r="Q682" s="8">
        <f>Table32356789101112132343210111213610[[#This Row],[hawaiian_or_islander]]/Table32356789101112132343210111213610[[#This Row],[total]]</f>
        <v>0</v>
      </c>
      <c r="R682" s="1">
        <v>3</v>
      </c>
      <c r="S682" s="8">
        <f>Table32356789101112132343210111213610[[#This Row],[white]]/Table32356789101112132343210111213610[[#This Row],[total]]</f>
        <v>0.15</v>
      </c>
      <c r="T682" s="1">
        <v>0</v>
      </c>
      <c r="U682" s="8">
        <f>Table32356789101112132343210111213610[[#This Row],[muti_racial]]/Table32356789101112132343210111213610[[#This Row],[total]]</f>
        <v>0</v>
      </c>
      <c r="V682" s="1">
        <v>1</v>
      </c>
      <c r="W682" s="8">
        <f>Table32356789101112132343210111213610[[#This Row],[international]]/Table32356789101112132343210111213610[[#This Row],[total]]</f>
        <v>0.05</v>
      </c>
      <c r="X6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6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683" spans="1:25" ht="20" customHeight="1">
      <c r="A683" s="12">
        <v>206048</v>
      </c>
      <c r="B683" s="12" t="s">
        <v>1041</v>
      </c>
      <c r="C683" s="12">
        <v>20</v>
      </c>
      <c r="D683" s="12">
        <v>18</v>
      </c>
      <c r="E683" s="14">
        <f>Table32356789101112132343210111213610[[#This Row],[men]]/Table32356789101112132343210111213610[[#This Row],[total]]</f>
        <v>0.9</v>
      </c>
      <c r="F683" s="12">
        <v>2</v>
      </c>
      <c r="G683" s="14">
        <f>Table32356789101112132343210111213610[[#This Row],[women]]/Table32356789101112132343210111213610[[#This Row],[total]]</f>
        <v>0.1</v>
      </c>
      <c r="H683" s="12">
        <v>0</v>
      </c>
      <c r="I683" s="14">
        <f>Table32356789101112132343210111213610[[#This Row],[alaskan_or_native]]/Table32356789101112132343210111213610[[#This Row],[total]]</f>
        <v>0</v>
      </c>
      <c r="J683" s="12">
        <v>0</v>
      </c>
      <c r="K683" s="14">
        <f>Table32356789101112132343210111213610[[#This Row],[asian_american]]/Table32356789101112132343210111213610[[#This Row],[total]]</f>
        <v>0</v>
      </c>
      <c r="L683" s="12">
        <v>4</v>
      </c>
      <c r="M683" s="14">
        <f>Table32356789101112132343210111213610[[#This Row],[african_amercian]]/Table32356789101112132343210111213610[[#This Row],[total]]</f>
        <v>0.2</v>
      </c>
      <c r="N683" s="12">
        <v>0</v>
      </c>
      <c r="O683" s="14">
        <f>Table32356789101112132343210111213610[[#This Row],[hispanic_american]]/Table32356789101112132343210111213610[[#This Row],[total]]</f>
        <v>0</v>
      </c>
      <c r="P683" s="12">
        <v>0</v>
      </c>
      <c r="Q683" s="14">
        <f>Table32356789101112132343210111213610[[#This Row],[hawaiian_or_islander]]/Table32356789101112132343210111213610[[#This Row],[total]]</f>
        <v>0</v>
      </c>
      <c r="R683" s="12">
        <v>3</v>
      </c>
      <c r="S683" s="14">
        <f>Table32356789101112132343210111213610[[#This Row],[white]]/Table32356789101112132343210111213610[[#This Row],[total]]</f>
        <v>0.15</v>
      </c>
      <c r="T683" s="12">
        <v>0</v>
      </c>
      <c r="U683" s="14">
        <f>Table32356789101112132343210111213610[[#This Row],[muti_racial]]/Table32356789101112132343210111213610[[#This Row],[total]]</f>
        <v>0</v>
      </c>
      <c r="V683" s="12">
        <v>13</v>
      </c>
      <c r="W683" s="14">
        <f>Table32356789101112132343210111213610[[#This Row],[international]]/Table32356789101112132343210111213610[[#This Row],[total]]</f>
        <v>0.65</v>
      </c>
      <c r="X6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6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684" spans="1:25" ht="20" customHeight="1">
      <c r="A684" s="1">
        <v>211088</v>
      </c>
      <c r="B684" s="1" t="s">
        <v>1057</v>
      </c>
      <c r="C684" s="1">
        <v>20</v>
      </c>
      <c r="D684" s="1">
        <v>12</v>
      </c>
      <c r="E684" s="8">
        <f>Table32356789101112132343210111213610[[#This Row],[men]]/Table32356789101112132343210111213610[[#This Row],[total]]</f>
        <v>0.6</v>
      </c>
      <c r="F684" s="1">
        <v>8</v>
      </c>
      <c r="G684" s="8">
        <f>Table32356789101112132343210111213610[[#This Row],[women]]/Table32356789101112132343210111213610[[#This Row],[total]]</f>
        <v>0.4</v>
      </c>
      <c r="H684" s="1">
        <v>0</v>
      </c>
      <c r="I684" s="8">
        <f>Table32356789101112132343210111213610[[#This Row],[alaskan_or_native]]/Table32356789101112132343210111213610[[#This Row],[total]]</f>
        <v>0</v>
      </c>
      <c r="J684" s="1">
        <v>2</v>
      </c>
      <c r="K684" s="8">
        <f>Table32356789101112132343210111213610[[#This Row],[asian_american]]/Table32356789101112132343210111213610[[#This Row],[total]]</f>
        <v>0.1</v>
      </c>
      <c r="L684" s="1">
        <v>0</v>
      </c>
      <c r="M684" s="8">
        <f>Table32356789101112132343210111213610[[#This Row],[african_amercian]]/Table32356789101112132343210111213610[[#This Row],[total]]</f>
        <v>0</v>
      </c>
      <c r="N684" s="1">
        <v>2</v>
      </c>
      <c r="O684" s="8">
        <f>Table32356789101112132343210111213610[[#This Row],[hispanic_american]]/Table32356789101112132343210111213610[[#This Row],[total]]</f>
        <v>0.1</v>
      </c>
      <c r="P684" s="1">
        <v>0</v>
      </c>
      <c r="Q684" s="8">
        <f>Table32356789101112132343210111213610[[#This Row],[hawaiian_or_islander]]/Table32356789101112132343210111213610[[#This Row],[total]]</f>
        <v>0</v>
      </c>
      <c r="R684" s="1">
        <v>14</v>
      </c>
      <c r="S684" s="8">
        <f>Table32356789101112132343210111213610[[#This Row],[white]]/Table32356789101112132343210111213610[[#This Row],[total]]</f>
        <v>0.7</v>
      </c>
      <c r="T684" s="1">
        <v>1</v>
      </c>
      <c r="U684" s="8">
        <f>Table32356789101112132343210111213610[[#This Row],[muti_racial]]/Table32356789101112132343210111213610[[#This Row],[total]]</f>
        <v>0.05</v>
      </c>
      <c r="V684" s="1">
        <v>0</v>
      </c>
      <c r="W684" s="8">
        <f>Table32356789101112132343210111213610[[#This Row],[international]]/Table32356789101112132343210111213610[[#This Row],[total]]</f>
        <v>0</v>
      </c>
      <c r="X6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6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</v>
      </c>
    </row>
    <row r="685" spans="1:25" ht="20" customHeight="1">
      <c r="A685" s="12">
        <v>230603</v>
      </c>
      <c r="B685" s="12" t="s">
        <v>285</v>
      </c>
      <c r="C685" s="12">
        <v>20</v>
      </c>
      <c r="D685" s="12">
        <v>18</v>
      </c>
      <c r="E685" s="14">
        <f>Table32356789101112132343210111213610[[#This Row],[men]]/Table32356789101112132343210111213610[[#This Row],[total]]</f>
        <v>0.9</v>
      </c>
      <c r="F685" s="12">
        <v>2</v>
      </c>
      <c r="G685" s="14">
        <f>Table32356789101112132343210111213610[[#This Row],[women]]/Table32356789101112132343210111213610[[#This Row],[total]]</f>
        <v>0.1</v>
      </c>
      <c r="H685" s="12">
        <v>0</v>
      </c>
      <c r="I685" s="14">
        <f>Table32356789101112132343210111213610[[#This Row],[alaskan_or_native]]/Table32356789101112132343210111213610[[#This Row],[total]]</f>
        <v>0</v>
      </c>
      <c r="J685" s="12">
        <v>0</v>
      </c>
      <c r="K685" s="14">
        <f>Table32356789101112132343210111213610[[#This Row],[asian_american]]/Table32356789101112132343210111213610[[#This Row],[total]]</f>
        <v>0</v>
      </c>
      <c r="L685" s="12">
        <v>0</v>
      </c>
      <c r="M685" s="14">
        <f>Table32356789101112132343210111213610[[#This Row],[african_amercian]]/Table32356789101112132343210111213610[[#This Row],[total]]</f>
        <v>0</v>
      </c>
      <c r="N685" s="12">
        <v>0</v>
      </c>
      <c r="O685" s="14">
        <f>Table32356789101112132343210111213610[[#This Row],[hispanic_american]]/Table32356789101112132343210111213610[[#This Row],[total]]</f>
        <v>0</v>
      </c>
      <c r="P685" s="12">
        <v>1</v>
      </c>
      <c r="Q685" s="14">
        <f>Table32356789101112132343210111213610[[#This Row],[hawaiian_or_islander]]/Table32356789101112132343210111213610[[#This Row],[total]]</f>
        <v>0.05</v>
      </c>
      <c r="R685" s="12">
        <v>11</v>
      </c>
      <c r="S685" s="14">
        <f>Table32356789101112132343210111213610[[#This Row],[white]]/Table32356789101112132343210111213610[[#This Row],[total]]</f>
        <v>0.55000000000000004</v>
      </c>
      <c r="T685" s="12">
        <v>0</v>
      </c>
      <c r="U685" s="14">
        <f>Table32356789101112132343210111213610[[#This Row],[muti_racial]]/Table32356789101112132343210111213610[[#This Row],[total]]</f>
        <v>0</v>
      </c>
      <c r="V685" s="12">
        <v>8</v>
      </c>
      <c r="W685" s="14">
        <f>Table32356789101112132343210111213610[[#This Row],[international]]/Table32356789101112132343210111213610[[#This Row],[total]]</f>
        <v>0.4</v>
      </c>
      <c r="X6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0.05</v>
      </c>
      <c r="Y6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0.05</v>
      </c>
    </row>
    <row r="686" spans="1:25" ht="20" customHeight="1">
      <c r="A686" s="1">
        <v>230807</v>
      </c>
      <c r="B686" s="1" t="s">
        <v>592</v>
      </c>
      <c r="C686" s="1">
        <v>20</v>
      </c>
      <c r="D686" s="1">
        <v>16</v>
      </c>
      <c r="E686" s="8">
        <f>Table32356789101112132343210111213610[[#This Row],[men]]/Table32356789101112132343210111213610[[#This Row],[total]]</f>
        <v>0.8</v>
      </c>
      <c r="F686" s="1">
        <v>4</v>
      </c>
      <c r="G686" s="8">
        <f>Table32356789101112132343210111213610[[#This Row],[women]]/Table32356789101112132343210111213610[[#This Row],[total]]</f>
        <v>0.2</v>
      </c>
      <c r="H686" s="1">
        <v>0</v>
      </c>
      <c r="I686" s="8">
        <f>Table32356789101112132343210111213610[[#This Row],[alaskan_or_native]]/Table32356789101112132343210111213610[[#This Row],[total]]</f>
        <v>0</v>
      </c>
      <c r="J686" s="1">
        <v>0</v>
      </c>
      <c r="K686" s="8">
        <f>Table32356789101112132343210111213610[[#This Row],[asian_american]]/Table32356789101112132343210111213610[[#This Row],[total]]</f>
        <v>0</v>
      </c>
      <c r="L686" s="1">
        <v>0</v>
      </c>
      <c r="M686" s="8">
        <f>Table32356789101112132343210111213610[[#This Row],[african_amercian]]/Table32356789101112132343210111213610[[#This Row],[total]]</f>
        <v>0</v>
      </c>
      <c r="N686" s="1">
        <v>1</v>
      </c>
      <c r="O686" s="8">
        <f>Table32356789101112132343210111213610[[#This Row],[hispanic_american]]/Table32356789101112132343210111213610[[#This Row],[total]]</f>
        <v>0.05</v>
      </c>
      <c r="P686" s="1">
        <v>0</v>
      </c>
      <c r="Q686" s="8">
        <f>Table32356789101112132343210111213610[[#This Row],[hawaiian_or_islander]]/Table32356789101112132343210111213610[[#This Row],[total]]</f>
        <v>0</v>
      </c>
      <c r="R686" s="1">
        <v>12</v>
      </c>
      <c r="S686" s="8">
        <f>Table32356789101112132343210111213610[[#This Row],[white]]/Table32356789101112132343210111213610[[#This Row],[total]]</f>
        <v>0.6</v>
      </c>
      <c r="T686" s="1">
        <v>2</v>
      </c>
      <c r="U686" s="8">
        <f>Table32356789101112132343210111213610[[#This Row],[muti_racial]]/Table32356789101112132343210111213610[[#This Row],[total]]</f>
        <v>0.1</v>
      </c>
      <c r="V686" s="1">
        <v>5</v>
      </c>
      <c r="W686" s="8">
        <f>Table32356789101112132343210111213610[[#This Row],[international]]/Table32356789101112132343210111213610[[#This Row],[total]]</f>
        <v>0.25</v>
      </c>
      <c r="X6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</v>
      </c>
      <c r="Y6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</v>
      </c>
    </row>
    <row r="687" spans="1:25" ht="20" customHeight="1">
      <c r="A687" s="12">
        <v>262086</v>
      </c>
      <c r="B687" s="12" t="s">
        <v>1160</v>
      </c>
      <c r="C687" s="12">
        <v>20</v>
      </c>
      <c r="D687" s="12">
        <v>15</v>
      </c>
      <c r="E687" s="14">
        <f>Table32356789101112132343210111213610[[#This Row],[men]]/Table32356789101112132343210111213610[[#This Row],[total]]</f>
        <v>0.75</v>
      </c>
      <c r="F687" s="12">
        <v>5</v>
      </c>
      <c r="G687" s="14">
        <f>Table32356789101112132343210111213610[[#This Row],[women]]/Table32356789101112132343210111213610[[#This Row],[total]]</f>
        <v>0.25</v>
      </c>
      <c r="H687" s="12">
        <v>0</v>
      </c>
      <c r="I687" s="14">
        <f>Table32356789101112132343210111213610[[#This Row],[alaskan_or_native]]/Table32356789101112132343210111213610[[#This Row],[total]]</f>
        <v>0</v>
      </c>
      <c r="J687" s="12">
        <v>2</v>
      </c>
      <c r="K687" s="14">
        <f>Table32356789101112132343210111213610[[#This Row],[asian_american]]/Table32356789101112132343210111213610[[#This Row],[total]]</f>
        <v>0.1</v>
      </c>
      <c r="L687" s="12">
        <v>0</v>
      </c>
      <c r="M687" s="14">
        <f>Table32356789101112132343210111213610[[#This Row],[african_amercian]]/Table32356789101112132343210111213610[[#This Row],[total]]</f>
        <v>0</v>
      </c>
      <c r="N687" s="12">
        <v>6</v>
      </c>
      <c r="O687" s="14">
        <f>Table32356789101112132343210111213610[[#This Row],[hispanic_american]]/Table32356789101112132343210111213610[[#This Row],[total]]</f>
        <v>0.3</v>
      </c>
      <c r="P687" s="12">
        <v>1</v>
      </c>
      <c r="Q687" s="14">
        <f>Table32356789101112132343210111213610[[#This Row],[hawaiian_or_islander]]/Table32356789101112132343210111213610[[#This Row],[total]]</f>
        <v>0.05</v>
      </c>
      <c r="R687" s="12">
        <v>8</v>
      </c>
      <c r="S687" s="14">
        <f>Table32356789101112132343210111213610[[#This Row],[white]]/Table32356789101112132343210111213610[[#This Row],[total]]</f>
        <v>0.4</v>
      </c>
      <c r="T687" s="12">
        <v>1</v>
      </c>
      <c r="U687" s="14">
        <f>Table32356789101112132343210111213610[[#This Row],[muti_racial]]/Table32356789101112132343210111213610[[#This Row],[total]]</f>
        <v>0.05</v>
      </c>
      <c r="V687" s="12">
        <v>0</v>
      </c>
      <c r="W687" s="14">
        <f>Table32356789101112132343210111213610[[#This Row],[international]]/Table32356789101112132343210111213610[[#This Row],[total]]</f>
        <v>0</v>
      </c>
      <c r="X6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6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688" spans="1:25" ht="20" customHeight="1">
      <c r="A688" s="1">
        <v>407009</v>
      </c>
      <c r="B688" s="1" t="s">
        <v>1426</v>
      </c>
      <c r="C688" s="1">
        <v>20</v>
      </c>
      <c r="D688" s="1">
        <v>17</v>
      </c>
      <c r="E688" s="8">
        <f>Table32356789101112132343210111213610[[#This Row],[men]]/Table32356789101112132343210111213610[[#This Row],[total]]</f>
        <v>0.85</v>
      </c>
      <c r="F688" s="1">
        <v>3</v>
      </c>
      <c r="G688" s="8">
        <f>Table32356789101112132343210111213610[[#This Row],[women]]/Table32356789101112132343210111213610[[#This Row],[total]]</f>
        <v>0.15</v>
      </c>
      <c r="H688" s="1">
        <v>0</v>
      </c>
      <c r="I688" s="8">
        <f>Table32356789101112132343210111213610[[#This Row],[alaskan_or_native]]/Table32356789101112132343210111213610[[#This Row],[total]]</f>
        <v>0</v>
      </c>
      <c r="J688" s="1">
        <v>0</v>
      </c>
      <c r="K688" s="8">
        <f>Table32356789101112132343210111213610[[#This Row],[asian_american]]/Table32356789101112132343210111213610[[#This Row],[total]]</f>
        <v>0</v>
      </c>
      <c r="L688" s="1">
        <v>1</v>
      </c>
      <c r="M688" s="8">
        <f>Table32356789101112132343210111213610[[#This Row],[african_amercian]]/Table32356789101112132343210111213610[[#This Row],[total]]</f>
        <v>0.05</v>
      </c>
      <c r="N688" s="1">
        <v>6</v>
      </c>
      <c r="O688" s="8">
        <f>Table32356789101112132343210111213610[[#This Row],[hispanic_american]]/Table32356789101112132343210111213610[[#This Row],[total]]</f>
        <v>0.3</v>
      </c>
      <c r="P688" s="1">
        <v>0</v>
      </c>
      <c r="Q688" s="8">
        <f>Table32356789101112132343210111213610[[#This Row],[hawaiian_or_islander]]/Table32356789101112132343210111213610[[#This Row],[total]]</f>
        <v>0</v>
      </c>
      <c r="R688" s="1">
        <v>12</v>
      </c>
      <c r="S688" s="8">
        <f>Table32356789101112132343210111213610[[#This Row],[white]]/Table32356789101112132343210111213610[[#This Row],[total]]</f>
        <v>0.6</v>
      </c>
      <c r="T688" s="1">
        <v>0</v>
      </c>
      <c r="U688" s="8">
        <f>Table32356789101112132343210111213610[[#This Row],[muti_racial]]/Table32356789101112132343210111213610[[#This Row],[total]]</f>
        <v>0</v>
      </c>
      <c r="V688" s="1">
        <v>1</v>
      </c>
      <c r="W688" s="8">
        <f>Table32356789101112132343210111213610[[#This Row],[international]]/Table32356789101112132343210111213610[[#This Row],[total]]</f>
        <v>0.05</v>
      </c>
      <c r="X6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</v>
      </c>
      <c r="Y6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</v>
      </c>
    </row>
    <row r="689" spans="1:25" ht="20" customHeight="1">
      <c r="A689" s="12">
        <v>117928</v>
      </c>
      <c r="B689" s="12" t="s">
        <v>1383</v>
      </c>
      <c r="C689" s="12">
        <v>19</v>
      </c>
      <c r="D689" s="12">
        <v>9</v>
      </c>
      <c r="E689" s="14">
        <f>Table32356789101112132343210111213610[[#This Row],[men]]/Table32356789101112132343210111213610[[#This Row],[total]]</f>
        <v>0.47368421052631576</v>
      </c>
      <c r="F689" s="12">
        <v>10</v>
      </c>
      <c r="G689" s="14">
        <f>Table32356789101112132343210111213610[[#This Row],[women]]/Table32356789101112132343210111213610[[#This Row],[total]]</f>
        <v>0.52631578947368418</v>
      </c>
      <c r="H689" s="12">
        <v>0</v>
      </c>
      <c r="I689" s="14">
        <f>Table32356789101112132343210111213610[[#This Row],[alaskan_or_native]]/Table32356789101112132343210111213610[[#This Row],[total]]</f>
        <v>0</v>
      </c>
      <c r="J689" s="12">
        <v>3</v>
      </c>
      <c r="K689" s="14">
        <f>Table32356789101112132343210111213610[[#This Row],[asian_american]]/Table32356789101112132343210111213610[[#This Row],[total]]</f>
        <v>0.15789473684210525</v>
      </c>
      <c r="L689" s="12">
        <v>1</v>
      </c>
      <c r="M689" s="14">
        <f>Table32356789101112132343210111213610[[#This Row],[african_amercian]]/Table32356789101112132343210111213610[[#This Row],[total]]</f>
        <v>5.2631578947368418E-2</v>
      </c>
      <c r="N689" s="12">
        <v>4</v>
      </c>
      <c r="O689" s="14">
        <f>Table32356789101112132343210111213610[[#This Row],[hispanic_american]]/Table32356789101112132343210111213610[[#This Row],[total]]</f>
        <v>0.21052631578947367</v>
      </c>
      <c r="P689" s="12">
        <v>0</v>
      </c>
      <c r="Q689" s="14">
        <f>Table32356789101112132343210111213610[[#This Row],[hawaiian_or_islander]]/Table32356789101112132343210111213610[[#This Row],[total]]</f>
        <v>0</v>
      </c>
      <c r="R689" s="12">
        <v>1</v>
      </c>
      <c r="S689" s="14">
        <f>Table32356789101112132343210111213610[[#This Row],[white]]/Table32356789101112132343210111213610[[#This Row],[total]]</f>
        <v>5.2631578947368418E-2</v>
      </c>
      <c r="T689" s="12">
        <v>0</v>
      </c>
      <c r="U689" s="14">
        <f>Table32356789101112132343210111213610[[#This Row],[muti_racial]]/Table32356789101112132343210111213610[[#This Row],[total]]</f>
        <v>0</v>
      </c>
      <c r="V689" s="12">
        <v>0</v>
      </c>
      <c r="W689" s="14">
        <f>Table32356789101112132343210111213610[[#This Row],[international]]/Table32356789101112132343210111213610[[#This Row],[total]]</f>
        <v>0</v>
      </c>
      <c r="X6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0.42105263157894735</v>
      </c>
      <c r="Y6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0.26315789473684209</v>
      </c>
    </row>
    <row r="690" spans="1:25" ht="20" customHeight="1">
      <c r="A690" s="1">
        <v>130776</v>
      </c>
      <c r="B690" s="1" t="s">
        <v>843</v>
      </c>
      <c r="C690" s="1">
        <v>19</v>
      </c>
      <c r="D690" s="1">
        <v>15</v>
      </c>
      <c r="E690" s="8">
        <f>Table32356789101112132343210111213610[[#This Row],[men]]/Table32356789101112132343210111213610[[#This Row],[total]]</f>
        <v>0.78947368421052633</v>
      </c>
      <c r="F690" s="1">
        <v>4</v>
      </c>
      <c r="G690" s="8">
        <f>Table32356789101112132343210111213610[[#This Row],[women]]/Table32356789101112132343210111213610[[#This Row],[total]]</f>
        <v>0.21052631578947367</v>
      </c>
      <c r="H690" s="1">
        <v>0</v>
      </c>
      <c r="I690" s="8">
        <f>Table32356789101112132343210111213610[[#This Row],[alaskan_or_native]]/Table32356789101112132343210111213610[[#This Row],[total]]</f>
        <v>0</v>
      </c>
      <c r="J690" s="1">
        <v>2</v>
      </c>
      <c r="K690" s="8">
        <f>Table32356789101112132343210111213610[[#This Row],[asian_american]]/Table32356789101112132343210111213610[[#This Row],[total]]</f>
        <v>0.10526315789473684</v>
      </c>
      <c r="L690" s="1">
        <v>0</v>
      </c>
      <c r="M690" s="8">
        <f>Table32356789101112132343210111213610[[#This Row],[african_amercian]]/Table32356789101112132343210111213610[[#This Row],[total]]</f>
        <v>0</v>
      </c>
      <c r="N690" s="1">
        <v>4</v>
      </c>
      <c r="O690" s="8">
        <f>Table32356789101112132343210111213610[[#This Row],[hispanic_american]]/Table32356789101112132343210111213610[[#This Row],[total]]</f>
        <v>0.21052631578947367</v>
      </c>
      <c r="P690" s="1">
        <v>0</v>
      </c>
      <c r="Q690" s="8">
        <f>Table32356789101112132343210111213610[[#This Row],[hawaiian_or_islander]]/Table32356789101112132343210111213610[[#This Row],[total]]</f>
        <v>0</v>
      </c>
      <c r="R690" s="1">
        <v>12</v>
      </c>
      <c r="S690" s="8">
        <f>Table32356789101112132343210111213610[[#This Row],[white]]/Table32356789101112132343210111213610[[#This Row],[total]]</f>
        <v>0.63157894736842102</v>
      </c>
      <c r="T690" s="1">
        <v>1</v>
      </c>
      <c r="U690" s="8">
        <f>Table32356789101112132343210111213610[[#This Row],[muti_racial]]/Table32356789101112132343210111213610[[#This Row],[total]]</f>
        <v>5.2631578947368418E-2</v>
      </c>
      <c r="V690" s="1">
        <v>0</v>
      </c>
      <c r="W690" s="8">
        <f>Table32356789101112132343210111213610[[#This Row],[international]]/Table32356789101112132343210111213610[[#This Row],[total]]</f>
        <v>0</v>
      </c>
      <c r="X6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0.36842105263157893</v>
      </c>
      <c r="Y6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0.26315789473684209</v>
      </c>
    </row>
    <row r="691" spans="1:25" ht="20" customHeight="1">
      <c r="A691" s="12">
        <v>131159</v>
      </c>
      <c r="B691" s="12" t="s">
        <v>579</v>
      </c>
      <c r="C691" s="12">
        <v>19</v>
      </c>
      <c r="D691" s="12">
        <v>13</v>
      </c>
      <c r="E691" s="14">
        <f>Table32356789101112132343210111213610[[#This Row],[men]]/Table32356789101112132343210111213610[[#This Row],[total]]</f>
        <v>0.68421052631578949</v>
      </c>
      <c r="F691" s="12">
        <v>6</v>
      </c>
      <c r="G691" s="14">
        <f>Table32356789101112132343210111213610[[#This Row],[women]]/Table32356789101112132343210111213610[[#This Row],[total]]</f>
        <v>0.31578947368421051</v>
      </c>
      <c r="H691" s="12">
        <v>0</v>
      </c>
      <c r="I691" s="14">
        <f>Table32356789101112132343210111213610[[#This Row],[alaskan_or_native]]/Table32356789101112132343210111213610[[#This Row],[total]]</f>
        <v>0</v>
      </c>
      <c r="J691" s="12">
        <v>3</v>
      </c>
      <c r="K691" s="14">
        <f>Table32356789101112132343210111213610[[#This Row],[asian_american]]/Table32356789101112132343210111213610[[#This Row],[total]]</f>
        <v>0.15789473684210525</v>
      </c>
      <c r="L691" s="12">
        <v>1</v>
      </c>
      <c r="M691" s="14">
        <f>Table32356789101112132343210111213610[[#This Row],[african_amercian]]/Table32356789101112132343210111213610[[#This Row],[total]]</f>
        <v>5.2631578947368418E-2</v>
      </c>
      <c r="N691" s="12">
        <v>4</v>
      </c>
      <c r="O691" s="14">
        <f>Table32356789101112132343210111213610[[#This Row],[hispanic_american]]/Table32356789101112132343210111213610[[#This Row],[total]]</f>
        <v>0.21052631578947367</v>
      </c>
      <c r="P691" s="12">
        <v>0</v>
      </c>
      <c r="Q691" s="14">
        <f>Table32356789101112132343210111213610[[#This Row],[hawaiian_or_islander]]/Table32356789101112132343210111213610[[#This Row],[total]]</f>
        <v>0</v>
      </c>
      <c r="R691" s="12">
        <v>7</v>
      </c>
      <c r="S691" s="14">
        <f>Table32356789101112132343210111213610[[#This Row],[white]]/Table32356789101112132343210111213610[[#This Row],[total]]</f>
        <v>0.36842105263157893</v>
      </c>
      <c r="T691" s="12">
        <v>1</v>
      </c>
      <c r="U691" s="14">
        <f>Table32356789101112132343210111213610[[#This Row],[muti_racial]]/Table32356789101112132343210111213610[[#This Row],[total]]</f>
        <v>5.2631578947368418E-2</v>
      </c>
      <c r="V691" s="12">
        <v>3</v>
      </c>
      <c r="W691" s="14">
        <f>Table32356789101112132343210111213610[[#This Row],[international]]/Table32356789101112132343210111213610[[#This Row],[total]]</f>
        <v>0.15789473684210525</v>
      </c>
      <c r="X6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0.47368421052631576</v>
      </c>
      <c r="Y6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0.31578947368421051</v>
      </c>
    </row>
    <row r="692" spans="1:25" ht="20" customHeight="1">
      <c r="A692" s="1">
        <v>136950</v>
      </c>
      <c r="B692" s="1" t="s">
        <v>852</v>
      </c>
      <c r="C692" s="1">
        <v>19</v>
      </c>
      <c r="D692" s="1">
        <v>13</v>
      </c>
      <c r="E692" s="8">
        <f>Table32356789101112132343210111213610[[#This Row],[men]]/Table32356789101112132343210111213610[[#This Row],[total]]</f>
        <v>0.68421052631578949</v>
      </c>
      <c r="F692" s="1">
        <v>6</v>
      </c>
      <c r="G692" s="8">
        <f>Table32356789101112132343210111213610[[#This Row],[women]]/Table32356789101112132343210111213610[[#This Row],[total]]</f>
        <v>0.31578947368421051</v>
      </c>
      <c r="H692" s="1">
        <v>0</v>
      </c>
      <c r="I692" s="8">
        <f>Table32356789101112132343210111213610[[#This Row],[alaskan_or_native]]/Table32356789101112132343210111213610[[#This Row],[total]]</f>
        <v>0</v>
      </c>
      <c r="J692" s="1">
        <v>0</v>
      </c>
      <c r="K692" s="8">
        <f>Table32356789101112132343210111213610[[#This Row],[asian_american]]/Table32356789101112132343210111213610[[#This Row],[total]]</f>
        <v>0</v>
      </c>
      <c r="L692" s="1">
        <v>1</v>
      </c>
      <c r="M692" s="8">
        <f>Table32356789101112132343210111213610[[#This Row],[african_amercian]]/Table32356789101112132343210111213610[[#This Row],[total]]</f>
        <v>5.2631578947368418E-2</v>
      </c>
      <c r="N692" s="1">
        <v>3</v>
      </c>
      <c r="O692" s="8">
        <f>Table32356789101112132343210111213610[[#This Row],[hispanic_american]]/Table32356789101112132343210111213610[[#This Row],[total]]</f>
        <v>0.15789473684210525</v>
      </c>
      <c r="P692" s="1">
        <v>0</v>
      </c>
      <c r="Q692" s="8">
        <f>Table32356789101112132343210111213610[[#This Row],[hawaiian_or_islander]]/Table32356789101112132343210111213610[[#This Row],[total]]</f>
        <v>0</v>
      </c>
      <c r="R692" s="1">
        <v>12</v>
      </c>
      <c r="S692" s="8">
        <f>Table32356789101112132343210111213610[[#This Row],[white]]/Table32356789101112132343210111213610[[#This Row],[total]]</f>
        <v>0.63157894736842102</v>
      </c>
      <c r="T692" s="1">
        <v>0</v>
      </c>
      <c r="U692" s="8">
        <f>Table32356789101112132343210111213610[[#This Row],[muti_racial]]/Table32356789101112132343210111213610[[#This Row],[total]]</f>
        <v>0</v>
      </c>
      <c r="V692" s="1">
        <v>3</v>
      </c>
      <c r="W692" s="8">
        <f>Table32356789101112132343210111213610[[#This Row],[international]]/Table32356789101112132343210111213610[[#This Row],[total]]</f>
        <v>0.15789473684210525</v>
      </c>
      <c r="X6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0.21052631578947367</v>
      </c>
      <c r="Y6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0.21052631578947367</v>
      </c>
    </row>
    <row r="693" spans="1:25" ht="20" customHeight="1">
      <c r="A693" s="12">
        <v>138716</v>
      </c>
      <c r="B693" s="12" t="s">
        <v>858</v>
      </c>
      <c r="C693" s="12">
        <v>19</v>
      </c>
      <c r="D693" s="12">
        <v>13</v>
      </c>
      <c r="E693" s="14">
        <f>Table32356789101112132343210111213610[[#This Row],[men]]/Table32356789101112132343210111213610[[#This Row],[total]]</f>
        <v>0.68421052631578949</v>
      </c>
      <c r="F693" s="12">
        <v>6</v>
      </c>
      <c r="G693" s="14">
        <f>Table32356789101112132343210111213610[[#This Row],[women]]/Table32356789101112132343210111213610[[#This Row],[total]]</f>
        <v>0.31578947368421051</v>
      </c>
      <c r="H693" s="12">
        <v>0</v>
      </c>
      <c r="I693" s="14">
        <f>Table32356789101112132343210111213610[[#This Row],[alaskan_or_native]]/Table32356789101112132343210111213610[[#This Row],[total]]</f>
        <v>0</v>
      </c>
      <c r="J693" s="12">
        <v>0</v>
      </c>
      <c r="K693" s="14">
        <f>Table32356789101112132343210111213610[[#This Row],[asian_american]]/Table32356789101112132343210111213610[[#This Row],[total]]</f>
        <v>0</v>
      </c>
      <c r="L693" s="12">
        <v>17</v>
      </c>
      <c r="M693" s="14">
        <f>Table32356789101112132343210111213610[[#This Row],[african_amercian]]/Table32356789101112132343210111213610[[#This Row],[total]]</f>
        <v>0.89473684210526316</v>
      </c>
      <c r="N693" s="12">
        <v>0</v>
      </c>
      <c r="O693" s="14">
        <f>Table32356789101112132343210111213610[[#This Row],[hispanic_american]]/Table32356789101112132343210111213610[[#This Row],[total]]</f>
        <v>0</v>
      </c>
      <c r="P693" s="12">
        <v>0</v>
      </c>
      <c r="Q693" s="14">
        <f>Table32356789101112132343210111213610[[#This Row],[hawaiian_or_islander]]/Table32356789101112132343210111213610[[#This Row],[total]]</f>
        <v>0</v>
      </c>
      <c r="R693" s="12">
        <v>0</v>
      </c>
      <c r="S693" s="14">
        <f>Table32356789101112132343210111213610[[#This Row],[white]]/Table32356789101112132343210111213610[[#This Row],[total]]</f>
        <v>0</v>
      </c>
      <c r="T693" s="12">
        <v>1</v>
      </c>
      <c r="U693" s="14">
        <f>Table32356789101112132343210111213610[[#This Row],[muti_racial]]/Table32356789101112132343210111213610[[#This Row],[total]]</f>
        <v>5.2631578947368418E-2</v>
      </c>
      <c r="V693" s="12">
        <v>0</v>
      </c>
      <c r="W693" s="14">
        <f>Table32356789101112132343210111213610[[#This Row],[international]]/Table32356789101112132343210111213610[[#This Row],[total]]</f>
        <v>0</v>
      </c>
      <c r="X6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0.94736842105263153</v>
      </c>
      <c r="Y6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0.94736842105263153</v>
      </c>
    </row>
    <row r="694" spans="1:25" ht="20" customHeight="1">
      <c r="A694" s="1">
        <v>139764</v>
      </c>
      <c r="B694" s="1" t="s">
        <v>681</v>
      </c>
      <c r="C694" s="1">
        <v>19</v>
      </c>
      <c r="D694" s="1">
        <v>15</v>
      </c>
      <c r="E694" s="8">
        <f>Table32356789101112132343210111213610[[#This Row],[men]]/Table32356789101112132343210111213610[[#This Row],[total]]</f>
        <v>0.78947368421052633</v>
      </c>
      <c r="F694" s="1">
        <v>4</v>
      </c>
      <c r="G694" s="8">
        <f>Table32356789101112132343210111213610[[#This Row],[women]]/Table32356789101112132343210111213610[[#This Row],[total]]</f>
        <v>0.21052631578947367</v>
      </c>
      <c r="H694" s="1">
        <v>0</v>
      </c>
      <c r="I694" s="8">
        <f>Table32356789101112132343210111213610[[#This Row],[alaskan_or_native]]/Table32356789101112132343210111213610[[#This Row],[total]]</f>
        <v>0</v>
      </c>
      <c r="J694" s="1">
        <v>1</v>
      </c>
      <c r="K694" s="8">
        <f>Table32356789101112132343210111213610[[#This Row],[asian_american]]/Table32356789101112132343210111213610[[#This Row],[total]]</f>
        <v>5.2631578947368418E-2</v>
      </c>
      <c r="L694" s="1">
        <v>5</v>
      </c>
      <c r="M694" s="8">
        <f>Table32356789101112132343210111213610[[#This Row],[african_amercian]]/Table32356789101112132343210111213610[[#This Row],[total]]</f>
        <v>0.26315789473684209</v>
      </c>
      <c r="N694" s="1">
        <v>2</v>
      </c>
      <c r="O694" s="8">
        <f>Table32356789101112132343210111213610[[#This Row],[hispanic_american]]/Table32356789101112132343210111213610[[#This Row],[total]]</f>
        <v>0.10526315789473684</v>
      </c>
      <c r="P694" s="1">
        <v>0</v>
      </c>
      <c r="Q694" s="8">
        <f>Table32356789101112132343210111213610[[#This Row],[hawaiian_or_islander]]/Table32356789101112132343210111213610[[#This Row],[total]]</f>
        <v>0</v>
      </c>
      <c r="R694" s="1">
        <v>11</v>
      </c>
      <c r="S694" s="8">
        <f>Table32356789101112132343210111213610[[#This Row],[white]]/Table32356789101112132343210111213610[[#This Row],[total]]</f>
        <v>0.57894736842105265</v>
      </c>
      <c r="T694" s="1">
        <v>0</v>
      </c>
      <c r="U694" s="8">
        <f>Table32356789101112132343210111213610[[#This Row],[muti_racial]]/Table32356789101112132343210111213610[[#This Row],[total]]</f>
        <v>0</v>
      </c>
      <c r="V694" s="1">
        <v>0</v>
      </c>
      <c r="W694" s="8">
        <f>Table32356789101112132343210111213610[[#This Row],[international]]/Table32356789101112132343210111213610[[#This Row],[total]]</f>
        <v>0</v>
      </c>
      <c r="X6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0.42105263157894735</v>
      </c>
      <c r="Y6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0.36842105263157893</v>
      </c>
    </row>
    <row r="695" spans="1:25" ht="20" customHeight="1">
      <c r="A695" s="12">
        <v>173124</v>
      </c>
      <c r="B695" s="12" t="s">
        <v>597</v>
      </c>
      <c r="C695" s="12">
        <v>19</v>
      </c>
      <c r="D695" s="12">
        <v>17</v>
      </c>
      <c r="E695" s="14">
        <f>Table32356789101112132343210111213610[[#This Row],[men]]/Table32356789101112132343210111213610[[#This Row],[total]]</f>
        <v>0.89473684210526316</v>
      </c>
      <c r="F695" s="12">
        <v>2</v>
      </c>
      <c r="G695" s="14">
        <f>Table32356789101112132343210111213610[[#This Row],[women]]/Table32356789101112132343210111213610[[#This Row],[total]]</f>
        <v>0.10526315789473684</v>
      </c>
      <c r="H695" s="12">
        <v>0</v>
      </c>
      <c r="I695" s="14">
        <f>Table32356789101112132343210111213610[[#This Row],[alaskan_or_native]]/Table32356789101112132343210111213610[[#This Row],[total]]</f>
        <v>0</v>
      </c>
      <c r="J695" s="12">
        <v>0</v>
      </c>
      <c r="K695" s="14">
        <f>Table32356789101112132343210111213610[[#This Row],[asian_american]]/Table32356789101112132343210111213610[[#This Row],[total]]</f>
        <v>0</v>
      </c>
      <c r="L695" s="12">
        <v>0</v>
      </c>
      <c r="M695" s="14">
        <f>Table32356789101112132343210111213610[[#This Row],[african_amercian]]/Table32356789101112132343210111213610[[#This Row],[total]]</f>
        <v>0</v>
      </c>
      <c r="N695" s="12">
        <v>0</v>
      </c>
      <c r="O695" s="14">
        <f>Table32356789101112132343210111213610[[#This Row],[hispanic_american]]/Table32356789101112132343210111213610[[#This Row],[total]]</f>
        <v>0</v>
      </c>
      <c r="P695" s="12">
        <v>0</v>
      </c>
      <c r="Q695" s="14">
        <f>Table32356789101112132343210111213610[[#This Row],[hawaiian_or_islander]]/Table32356789101112132343210111213610[[#This Row],[total]]</f>
        <v>0</v>
      </c>
      <c r="R695" s="12">
        <v>17</v>
      </c>
      <c r="S695" s="14">
        <f>Table32356789101112132343210111213610[[#This Row],[white]]/Table32356789101112132343210111213610[[#This Row],[total]]</f>
        <v>0.89473684210526316</v>
      </c>
      <c r="T695" s="12">
        <v>0</v>
      </c>
      <c r="U695" s="14">
        <f>Table32356789101112132343210111213610[[#This Row],[muti_racial]]/Table32356789101112132343210111213610[[#This Row],[total]]</f>
        <v>0</v>
      </c>
      <c r="V695" s="12">
        <v>1</v>
      </c>
      <c r="W695" s="14">
        <f>Table32356789101112132343210111213610[[#This Row],[international]]/Table32356789101112132343210111213610[[#This Row],[total]]</f>
        <v>5.2631578947368418E-2</v>
      </c>
      <c r="X6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6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696" spans="1:25" ht="20" customHeight="1">
      <c r="A696" s="1">
        <v>174844</v>
      </c>
      <c r="B696" s="1" t="s">
        <v>581</v>
      </c>
      <c r="C696" s="1">
        <v>19</v>
      </c>
      <c r="D696" s="1">
        <v>16</v>
      </c>
      <c r="E696" s="8">
        <f>Table32356789101112132343210111213610[[#This Row],[men]]/Table32356789101112132343210111213610[[#This Row],[total]]</f>
        <v>0.84210526315789469</v>
      </c>
      <c r="F696" s="1">
        <v>3</v>
      </c>
      <c r="G696" s="8">
        <f>Table32356789101112132343210111213610[[#This Row],[women]]/Table32356789101112132343210111213610[[#This Row],[total]]</f>
        <v>0.15789473684210525</v>
      </c>
      <c r="H696" s="1">
        <v>0</v>
      </c>
      <c r="I696" s="8">
        <f>Table32356789101112132343210111213610[[#This Row],[alaskan_or_native]]/Table32356789101112132343210111213610[[#This Row],[total]]</f>
        <v>0</v>
      </c>
      <c r="J696" s="1">
        <v>1</v>
      </c>
      <c r="K696" s="8">
        <f>Table32356789101112132343210111213610[[#This Row],[asian_american]]/Table32356789101112132343210111213610[[#This Row],[total]]</f>
        <v>5.2631578947368418E-2</v>
      </c>
      <c r="L696" s="1">
        <v>1</v>
      </c>
      <c r="M696" s="8">
        <f>Table32356789101112132343210111213610[[#This Row],[african_amercian]]/Table32356789101112132343210111213610[[#This Row],[total]]</f>
        <v>5.2631578947368418E-2</v>
      </c>
      <c r="N696" s="1">
        <v>1</v>
      </c>
      <c r="O696" s="8">
        <f>Table32356789101112132343210111213610[[#This Row],[hispanic_american]]/Table32356789101112132343210111213610[[#This Row],[total]]</f>
        <v>5.2631578947368418E-2</v>
      </c>
      <c r="P696" s="1">
        <v>0</v>
      </c>
      <c r="Q696" s="8">
        <f>Table32356789101112132343210111213610[[#This Row],[hawaiian_or_islander]]/Table32356789101112132343210111213610[[#This Row],[total]]</f>
        <v>0</v>
      </c>
      <c r="R696" s="1">
        <v>12</v>
      </c>
      <c r="S696" s="8">
        <f>Table32356789101112132343210111213610[[#This Row],[white]]/Table32356789101112132343210111213610[[#This Row],[total]]</f>
        <v>0.63157894736842102</v>
      </c>
      <c r="T696" s="1">
        <v>0</v>
      </c>
      <c r="U696" s="8">
        <f>Table32356789101112132343210111213610[[#This Row],[muti_racial]]/Table32356789101112132343210111213610[[#This Row],[total]]</f>
        <v>0</v>
      </c>
      <c r="V696" s="1">
        <v>4</v>
      </c>
      <c r="W696" s="8">
        <f>Table32356789101112132343210111213610[[#This Row],[international]]/Table32356789101112132343210111213610[[#This Row],[total]]</f>
        <v>0.21052631578947367</v>
      </c>
      <c r="X6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0.15789473684210525</v>
      </c>
      <c r="Y6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0.10526315789473684</v>
      </c>
    </row>
    <row r="697" spans="1:25" ht="20" customHeight="1">
      <c r="A697" s="12">
        <v>181215</v>
      </c>
      <c r="B697" s="12" t="s">
        <v>965</v>
      </c>
      <c r="C697" s="12">
        <v>19</v>
      </c>
      <c r="D697" s="12">
        <v>15</v>
      </c>
      <c r="E697" s="14">
        <f>Table32356789101112132343210111213610[[#This Row],[men]]/Table32356789101112132343210111213610[[#This Row],[total]]</f>
        <v>0.78947368421052633</v>
      </c>
      <c r="F697" s="12">
        <v>4</v>
      </c>
      <c r="G697" s="14">
        <f>Table32356789101112132343210111213610[[#This Row],[women]]/Table32356789101112132343210111213610[[#This Row],[total]]</f>
        <v>0.21052631578947367</v>
      </c>
      <c r="H697" s="12">
        <v>0</v>
      </c>
      <c r="I697" s="14">
        <f>Table32356789101112132343210111213610[[#This Row],[alaskan_or_native]]/Table32356789101112132343210111213610[[#This Row],[total]]</f>
        <v>0</v>
      </c>
      <c r="J697" s="12">
        <v>1</v>
      </c>
      <c r="K697" s="14">
        <f>Table32356789101112132343210111213610[[#This Row],[asian_american]]/Table32356789101112132343210111213610[[#This Row],[total]]</f>
        <v>5.2631578947368418E-2</v>
      </c>
      <c r="L697" s="12">
        <v>0</v>
      </c>
      <c r="M697" s="14">
        <f>Table32356789101112132343210111213610[[#This Row],[african_amercian]]/Table32356789101112132343210111213610[[#This Row],[total]]</f>
        <v>0</v>
      </c>
      <c r="N697" s="12">
        <v>1</v>
      </c>
      <c r="O697" s="14">
        <f>Table32356789101112132343210111213610[[#This Row],[hispanic_american]]/Table32356789101112132343210111213610[[#This Row],[total]]</f>
        <v>5.2631578947368418E-2</v>
      </c>
      <c r="P697" s="12">
        <v>0</v>
      </c>
      <c r="Q697" s="14">
        <f>Table32356789101112132343210111213610[[#This Row],[hawaiian_or_islander]]/Table32356789101112132343210111213610[[#This Row],[total]]</f>
        <v>0</v>
      </c>
      <c r="R697" s="12">
        <v>16</v>
      </c>
      <c r="S697" s="14">
        <f>Table32356789101112132343210111213610[[#This Row],[white]]/Table32356789101112132343210111213610[[#This Row],[total]]</f>
        <v>0.84210526315789469</v>
      </c>
      <c r="T697" s="12">
        <v>0</v>
      </c>
      <c r="U697" s="14">
        <f>Table32356789101112132343210111213610[[#This Row],[muti_racial]]/Table32356789101112132343210111213610[[#This Row],[total]]</f>
        <v>0</v>
      </c>
      <c r="V697" s="12">
        <v>1</v>
      </c>
      <c r="W697" s="14">
        <f>Table32356789101112132343210111213610[[#This Row],[international]]/Table32356789101112132343210111213610[[#This Row],[total]]</f>
        <v>5.2631578947368418E-2</v>
      </c>
      <c r="X6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0.10526315789473684</v>
      </c>
      <c r="Y6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5.2631578947368418E-2</v>
      </c>
    </row>
    <row r="698" spans="1:25" ht="20" customHeight="1">
      <c r="A698" s="1">
        <v>189097</v>
      </c>
      <c r="B698" s="1" t="s">
        <v>990</v>
      </c>
      <c r="C698" s="1">
        <v>19</v>
      </c>
      <c r="D698" s="1">
        <v>0</v>
      </c>
      <c r="E698" s="8">
        <f>Table32356789101112132343210111213610[[#This Row],[men]]/Table32356789101112132343210111213610[[#This Row],[total]]</f>
        <v>0</v>
      </c>
      <c r="F698" s="1">
        <v>19</v>
      </c>
      <c r="G698" s="8">
        <f>Table32356789101112132343210111213610[[#This Row],[women]]/Table32356789101112132343210111213610[[#This Row],[total]]</f>
        <v>1</v>
      </c>
      <c r="H698" s="1">
        <v>0</v>
      </c>
      <c r="I698" s="8">
        <f>Table32356789101112132343210111213610[[#This Row],[alaskan_or_native]]/Table32356789101112132343210111213610[[#This Row],[total]]</f>
        <v>0</v>
      </c>
      <c r="J698" s="1">
        <v>8</v>
      </c>
      <c r="K698" s="8">
        <f>Table32356789101112132343210111213610[[#This Row],[asian_american]]/Table32356789101112132343210111213610[[#This Row],[total]]</f>
        <v>0.42105263157894735</v>
      </c>
      <c r="L698" s="1">
        <v>2</v>
      </c>
      <c r="M698" s="8">
        <f>Table32356789101112132343210111213610[[#This Row],[african_amercian]]/Table32356789101112132343210111213610[[#This Row],[total]]</f>
        <v>0.10526315789473684</v>
      </c>
      <c r="N698" s="1">
        <v>0</v>
      </c>
      <c r="O698" s="8">
        <f>Table32356789101112132343210111213610[[#This Row],[hispanic_american]]/Table32356789101112132343210111213610[[#This Row],[total]]</f>
        <v>0</v>
      </c>
      <c r="P698" s="1">
        <v>0</v>
      </c>
      <c r="Q698" s="8">
        <f>Table32356789101112132343210111213610[[#This Row],[hawaiian_or_islander]]/Table32356789101112132343210111213610[[#This Row],[total]]</f>
        <v>0</v>
      </c>
      <c r="R698" s="1">
        <v>5</v>
      </c>
      <c r="S698" s="8">
        <f>Table32356789101112132343210111213610[[#This Row],[white]]/Table32356789101112132343210111213610[[#This Row],[total]]</f>
        <v>0.26315789473684209</v>
      </c>
      <c r="T698" s="1">
        <v>1</v>
      </c>
      <c r="U698" s="8">
        <f>Table32356789101112132343210111213610[[#This Row],[muti_racial]]/Table32356789101112132343210111213610[[#This Row],[total]]</f>
        <v>5.2631578947368418E-2</v>
      </c>
      <c r="V698" s="1">
        <v>3</v>
      </c>
      <c r="W698" s="8">
        <f>Table32356789101112132343210111213610[[#This Row],[international]]/Table32356789101112132343210111213610[[#This Row],[total]]</f>
        <v>0.15789473684210525</v>
      </c>
      <c r="X6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0.57894736842105265</v>
      </c>
      <c r="Y6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0.15789473684210525</v>
      </c>
    </row>
    <row r="699" spans="1:25" ht="20" customHeight="1">
      <c r="A699" s="12">
        <v>191931</v>
      </c>
      <c r="B699" s="12" t="s">
        <v>620</v>
      </c>
      <c r="C699" s="12">
        <v>19</v>
      </c>
      <c r="D699" s="12">
        <v>15</v>
      </c>
      <c r="E699" s="14">
        <f>Table32356789101112132343210111213610[[#This Row],[men]]/Table32356789101112132343210111213610[[#This Row],[total]]</f>
        <v>0.78947368421052633</v>
      </c>
      <c r="F699" s="12">
        <v>4</v>
      </c>
      <c r="G699" s="14">
        <f>Table32356789101112132343210111213610[[#This Row],[women]]/Table32356789101112132343210111213610[[#This Row],[total]]</f>
        <v>0.21052631578947367</v>
      </c>
      <c r="H699" s="12">
        <v>0</v>
      </c>
      <c r="I699" s="14">
        <f>Table32356789101112132343210111213610[[#This Row],[alaskan_or_native]]/Table32356789101112132343210111213610[[#This Row],[total]]</f>
        <v>0</v>
      </c>
      <c r="J699" s="12">
        <v>1</v>
      </c>
      <c r="K699" s="14">
        <f>Table32356789101112132343210111213610[[#This Row],[asian_american]]/Table32356789101112132343210111213610[[#This Row],[total]]</f>
        <v>5.2631578947368418E-2</v>
      </c>
      <c r="L699" s="12">
        <v>0</v>
      </c>
      <c r="M699" s="14">
        <f>Table32356789101112132343210111213610[[#This Row],[african_amercian]]/Table32356789101112132343210111213610[[#This Row],[total]]</f>
        <v>0</v>
      </c>
      <c r="N699" s="12">
        <v>5</v>
      </c>
      <c r="O699" s="14">
        <f>Table32356789101112132343210111213610[[#This Row],[hispanic_american]]/Table32356789101112132343210111213610[[#This Row],[total]]</f>
        <v>0.26315789473684209</v>
      </c>
      <c r="P699" s="12">
        <v>0</v>
      </c>
      <c r="Q699" s="14">
        <f>Table32356789101112132343210111213610[[#This Row],[hawaiian_or_islander]]/Table32356789101112132343210111213610[[#This Row],[total]]</f>
        <v>0</v>
      </c>
      <c r="R699" s="12">
        <v>9</v>
      </c>
      <c r="S699" s="14">
        <f>Table32356789101112132343210111213610[[#This Row],[white]]/Table32356789101112132343210111213610[[#This Row],[total]]</f>
        <v>0.47368421052631576</v>
      </c>
      <c r="T699" s="12">
        <v>1</v>
      </c>
      <c r="U699" s="14">
        <f>Table32356789101112132343210111213610[[#This Row],[muti_racial]]/Table32356789101112132343210111213610[[#This Row],[total]]</f>
        <v>5.2631578947368418E-2</v>
      </c>
      <c r="V699" s="12">
        <v>1</v>
      </c>
      <c r="W699" s="14">
        <f>Table32356789101112132343210111213610[[#This Row],[international]]/Table32356789101112132343210111213610[[#This Row],[total]]</f>
        <v>5.2631578947368418E-2</v>
      </c>
      <c r="X6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0.36842105263157893</v>
      </c>
      <c r="Y6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0.31578947368421051</v>
      </c>
    </row>
    <row r="700" spans="1:25" ht="20" customHeight="1">
      <c r="A700" s="1">
        <v>203368</v>
      </c>
      <c r="B700" s="1" t="s">
        <v>607</v>
      </c>
      <c r="C700" s="1">
        <v>19</v>
      </c>
      <c r="D700" s="1">
        <v>14</v>
      </c>
      <c r="E700" s="8">
        <f>Table32356789101112132343210111213610[[#This Row],[men]]/Table32356789101112132343210111213610[[#This Row],[total]]</f>
        <v>0.73684210526315785</v>
      </c>
      <c r="F700" s="1">
        <v>5</v>
      </c>
      <c r="G700" s="8">
        <f>Table32356789101112132343210111213610[[#This Row],[women]]/Table32356789101112132343210111213610[[#This Row],[total]]</f>
        <v>0.26315789473684209</v>
      </c>
      <c r="H700" s="1">
        <v>0</v>
      </c>
      <c r="I700" s="8">
        <f>Table32356789101112132343210111213610[[#This Row],[alaskan_or_native]]/Table32356789101112132343210111213610[[#This Row],[total]]</f>
        <v>0</v>
      </c>
      <c r="J700" s="1">
        <v>3</v>
      </c>
      <c r="K700" s="8">
        <f>Table32356789101112132343210111213610[[#This Row],[asian_american]]/Table32356789101112132343210111213610[[#This Row],[total]]</f>
        <v>0.15789473684210525</v>
      </c>
      <c r="L700" s="1">
        <v>0</v>
      </c>
      <c r="M700" s="8">
        <f>Table32356789101112132343210111213610[[#This Row],[african_amercian]]/Table32356789101112132343210111213610[[#This Row],[total]]</f>
        <v>0</v>
      </c>
      <c r="N700" s="1">
        <v>3</v>
      </c>
      <c r="O700" s="8">
        <f>Table32356789101112132343210111213610[[#This Row],[hispanic_american]]/Table32356789101112132343210111213610[[#This Row],[total]]</f>
        <v>0.15789473684210525</v>
      </c>
      <c r="P700" s="1">
        <v>0</v>
      </c>
      <c r="Q700" s="8">
        <f>Table32356789101112132343210111213610[[#This Row],[hawaiian_or_islander]]/Table32356789101112132343210111213610[[#This Row],[total]]</f>
        <v>0</v>
      </c>
      <c r="R700" s="1">
        <v>10</v>
      </c>
      <c r="S700" s="8">
        <f>Table32356789101112132343210111213610[[#This Row],[white]]/Table32356789101112132343210111213610[[#This Row],[total]]</f>
        <v>0.52631578947368418</v>
      </c>
      <c r="T700" s="1">
        <v>2</v>
      </c>
      <c r="U700" s="8">
        <f>Table32356789101112132343210111213610[[#This Row],[muti_racial]]/Table32356789101112132343210111213610[[#This Row],[total]]</f>
        <v>0.10526315789473684</v>
      </c>
      <c r="V700" s="1">
        <v>1</v>
      </c>
      <c r="W700" s="8">
        <f>Table32356789101112132343210111213610[[#This Row],[international]]/Table32356789101112132343210111213610[[#This Row],[total]]</f>
        <v>5.2631578947368418E-2</v>
      </c>
      <c r="X7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0.42105263157894735</v>
      </c>
      <c r="Y7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0.26315789473684209</v>
      </c>
    </row>
    <row r="701" spans="1:25" ht="20" customHeight="1">
      <c r="A701" s="12">
        <v>206622</v>
      </c>
      <c r="B701" s="12" t="s">
        <v>224</v>
      </c>
      <c r="C701" s="12">
        <v>19</v>
      </c>
      <c r="D701" s="12">
        <v>13</v>
      </c>
      <c r="E701" s="14">
        <f>Table32356789101112132343210111213610[[#This Row],[men]]/Table32356789101112132343210111213610[[#This Row],[total]]</f>
        <v>0.68421052631578949</v>
      </c>
      <c r="F701" s="12">
        <v>6</v>
      </c>
      <c r="G701" s="14">
        <f>Table32356789101112132343210111213610[[#This Row],[women]]/Table32356789101112132343210111213610[[#This Row],[total]]</f>
        <v>0.31578947368421051</v>
      </c>
      <c r="H701" s="12">
        <v>0</v>
      </c>
      <c r="I701" s="14">
        <f>Table32356789101112132343210111213610[[#This Row],[alaskan_or_native]]/Table32356789101112132343210111213610[[#This Row],[total]]</f>
        <v>0</v>
      </c>
      <c r="J701" s="12">
        <v>0</v>
      </c>
      <c r="K701" s="14">
        <f>Table32356789101112132343210111213610[[#This Row],[asian_american]]/Table32356789101112132343210111213610[[#This Row],[total]]</f>
        <v>0</v>
      </c>
      <c r="L701" s="12">
        <v>3</v>
      </c>
      <c r="M701" s="14">
        <f>Table32356789101112132343210111213610[[#This Row],[african_amercian]]/Table32356789101112132343210111213610[[#This Row],[total]]</f>
        <v>0.15789473684210525</v>
      </c>
      <c r="N701" s="12">
        <v>1</v>
      </c>
      <c r="O701" s="14">
        <f>Table32356789101112132343210111213610[[#This Row],[hispanic_american]]/Table32356789101112132343210111213610[[#This Row],[total]]</f>
        <v>5.2631578947368418E-2</v>
      </c>
      <c r="P701" s="12">
        <v>0</v>
      </c>
      <c r="Q701" s="14">
        <f>Table32356789101112132343210111213610[[#This Row],[hawaiian_or_islander]]/Table32356789101112132343210111213610[[#This Row],[total]]</f>
        <v>0</v>
      </c>
      <c r="R701" s="12">
        <v>12</v>
      </c>
      <c r="S701" s="14">
        <f>Table32356789101112132343210111213610[[#This Row],[white]]/Table32356789101112132343210111213610[[#This Row],[total]]</f>
        <v>0.63157894736842102</v>
      </c>
      <c r="T701" s="12">
        <v>3</v>
      </c>
      <c r="U701" s="14">
        <f>Table32356789101112132343210111213610[[#This Row],[muti_racial]]/Table32356789101112132343210111213610[[#This Row],[total]]</f>
        <v>0.15789473684210525</v>
      </c>
      <c r="V701" s="12">
        <v>0</v>
      </c>
      <c r="W701" s="14">
        <f>Table32356789101112132343210111213610[[#This Row],[international]]/Table32356789101112132343210111213610[[#This Row],[total]]</f>
        <v>0</v>
      </c>
      <c r="X7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0.36842105263157893</v>
      </c>
      <c r="Y7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0.36842105263157893</v>
      </c>
    </row>
    <row r="702" spans="1:25" ht="20" customHeight="1">
      <c r="A702" s="1">
        <v>212160</v>
      </c>
      <c r="B702" s="1" t="s">
        <v>1064</v>
      </c>
      <c r="C702" s="1">
        <v>19</v>
      </c>
      <c r="D702" s="1">
        <v>16</v>
      </c>
      <c r="E702" s="8">
        <f>Table32356789101112132343210111213610[[#This Row],[men]]/Table32356789101112132343210111213610[[#This Row],[total]]</f>
        <v>0.84210526315789469</v>
      </c>
      <c r="F702" s="1">
        <v>3</v>
      </c>
      <c r="G702" s="8">
        <f>Table32356789101112132343210111213610[[#This Row],[women]]/Table32356789101112132343210111213610[[#This Row],[total]]</f>
        <v>0.15789473684210525</v>
      </c>
      <c r="H702" s="1">
        <v>0</v>
      </c>
      <c r="I702" s="8">
        <f>Table32356789101112132343210111213610[[#This Row],[alaskan_or_native]]/Table32356789101112132343210111213610[[#This Row],[total]]</f>
        <v>0</v>
      </c>
      <c r="J702" s="1">
        <v>0</v>
      </c>
      <c r="K702" s="8">
        <f>Table32356789101112132343210111213610[[#This Row],[asian_american]]/Table32356789101112132343210111213610[[#This Row],[total]]</f>
        <v>0</v>
      </c>
      <c r="L702" s="1">
        <v>1</v>
      </c>
      <c r="M702" s="8">
        <f>Table32356789101112132343210111213610[[#This Row],[african_amercian]]/Table32356789101112132343210111213610[[#This Row],[total]]</f>
        <v>5.2631578947368418E-2</v>
      </c>
      <c r="N702" s="1">
        <v>0</v>
      </c>
      <c r="O702" s="8">
        <f>Table32356789101112132343210111213610[[#This Row],[hispanic_american]]/Table32356789101112132343210111213610[[#This Row],[total]]</f>
        <v>0</v>
      </c>
      <c r="P702" s="1">
        <v>0</v>
      </c>
      <c r="Q702" s="8">
        <f>Table32356789101112132343210111213610[[#This Row],[hawaiian_or_islander]]/Table32356789101112132343210111213610[[#This Row],[total]]</f>
        <v>0</v>
      </c>
      <c r="R702" s="1">
        <v>18</v>
      </c>
      <c r="S702" s="8">
        <f>Table32356789101112132343210111213610[[#This Row],[white]]/Table32356789101112132343210111213610[[#This Row],[total]]</f>
        <v>0.94736842105263153</v>
      </c>
      <c r="T702" s="1">
        <v>0</v>
      </c>
      <c r="U702" s="8">
        <f>Table32356789101112132343210111213610[[#This Row],[muti_racial]]/Table32356789101112132343210111213610[[#This Row],[total]]</f>
        <v>0</v>
      </c>
      <c r="V702" s="1">
        <v>0</v>
      </c>
      <c r="W702" s="8">
        <f>Table32356789101112132343210111213610[[#This Row],[international]]/Table32356789101112132343210111213610[[#This Row],[total]]</f>
        <v>0</v>
      </c>
      <c r="X7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5.2631578947368418E-2</v>
      </c>
      <c r="Y7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5.2631578947368418E-2</v>
      </c>
    </row>
    <row r="703" spans="1:25" ht="20" customHeight="1">
      <c r="A703" s="12">
        <v>213613</v>
      </c>
      <c r="B703" s="12" t="s">
        <v>1072</v>
      </c>
      <c r="C703" s="12">
        <v>19</v>
      </c>
      <c r="D703" s="12">
        <v>17</v>
      </c>
      <c r="E703" s="14">
        <f>Table32356789101112132343210111213610[[#This Row],[men]]/Table32356789101112132343210111213610[[#This Row],[total]]</f>
        <v>0.89473684210526316</v>
      </c>
      <c r="F703" s="12">
        <v>2</v>
      </c>
      <c r="G703" s="14">
        <f>Table32356789101112132343210111213610[[#This Row],[women]]/Table32356789101112132343210111213610[[#This Row],[total]]</f>
        <v>0.10526315789473684</v>
      </c>
      <c r="H703" s="12">
        <v>0</v>
      </c>
      <c r="I703" s="14">
        <f>Table32356789101112132343210111213610[[#This Row],[alaskan_or_native]]/Table32356789101112132343210111213610[[#This Row],[total]]</f>
        <v>0</v>
      </c>
      <c r="J703" s="12">
        <v>2</v>
      </c>
      <c r="K703" s="14">
        <f>Table32356789101112132343210111213610[[#This Row],[asian_american]]/Table32356789101112132343210111213610[[#This Row],[total]]</f>
        <v>0.10526315789473684</v>
      </c>
      <c r="L703" s="12">
        <v>1</v>
      </c>
      <c r="M703" s="14">
        <f>Table32356789101112132343210111213610[[#This Row],[african_amercian]]/Table32356789101112132343210111213610[[#This Row],[total]]</f>
        <v>5.2631578947368418E-2</v>
      </c>
      <c r="N703" s="12">
        <v>0</v>
      </c>
      <c r="O703" s="14">
        <f>Table32356789101112132343210111213610[[#This Row],[hispanic_american]]/Table32356789101112132343210111213610[[#This Row],[total]]</f>
        <v>0</v>
      </c>
      <c r="P703" s="12">
        <v>0</v>
      </c>
      <c r="Q703" s="14">
        <f>Table32356789101112132343210111213610[[#This Row],[hawaiian_or_islander]]/Table32356789101112132343210111213610[[#This Row],[total]]</f>
        <v>0</v>
      </c>
      <c r="R703" s="12">
        <v>14</v>
      </c>
      <c r="S703" s="14">
        <f>Table32356789101112132343210111213610[[#This Row],[white]]/Table32356789101112132343210111213610[[#This Row],[total]]</f>
        <v>0.73684210526315785</v>
      </c>
      <c r="T703" s="12">
        <v>0</v>
      </c>
      <c r="U703" s="14">
        <f>Table32356789101112132343210111213610[[#This Row],[muti_racial]]/Table32356789101112132343210111213610[[#This Row],[total]]</f>
        <v>0</v>
      </c>
      <c r="V703" s="12">
        <v>2</v>
      </c>
      <c r="W703" s="14">
        <f>Table32356789101112132343210111213610[[#This Row],[international]]/Table32356789101112132343210111213610[[#This Row],[total]]</f>
        <v>0.10526315789473684</v>
      </c>
      <c r="X7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0.15789473684210525</v>
      </c>
      <c r="Y7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5.2631578947368418E-2</v>
      </c>
    </row>
    <row r="704" spans="1:25" ht="20" customHeight="1">
      <c r="A704" s="1">
        <v>215266</v>
      </c>
      <c r="B704" s="1" t="s">
        <v>1081</v>
      </c>
      <c r="C704" s="1">
        <v>19</v>
      </c>
      <c r="D704" s="1">
        <v>18</v>
      </c>
      <c r="E704" s="8">
        <f>Table32356789101112132343210111213610[[#This Row],[men]]/Table32356789101112132343210111213610[[#This Row],[total]]</f>
        <v>0.94736842105263153</v>
      </c>
      <c r="F704" s="1">
        <v>1</v>
      </c>
      <c r="G704" s="8">
        <f>Table32356789101112132343210111213610[[#This Row],[women]]/Table32356789101112132343210111213610[[#This Row],[total]]</f>
        <v>5.2631578947368418E-2</v>
      </c>
      <c r="H704" s="1">
        <v>0</v>
      </c>
      <c r="I704" s="8">
        <f>Table32356789101112132343210111213610[[#This Row],[alaskan_or_native]]/Table32356789101112132343210111213610[[#This Row],[total]]</f>
        <v>0</v>
      </c>
      <c r="J704" s="1">
        <v>1</v>
      </c>
      <c r="K704" s="8">
        <f>Table32356789101112132343210111213610[[#This Row],[asian_american]]/Table32356789101112132343210111213610[[#This Row],[total]]</f>
        <v>5.2631578947368418E-2</v>
      </c>
      <c r="L704" s="1">
        <v>2</v>
      </c>
      <c r="M704" s="8">
        <f>Table32356789101112132343210111213610[[#This Row],[african_amercian]]/Table32356789101112132343210111213610[[#This Row],[total]]</f>
        <v>0.10526315789473684</v>
      </c>
      <c r="N704" s="1">
        <v>0</v>
      </c>
      <c r="O704" s="8">
        <f>Table32356789101112132343210111213610[[#This Row],[hispanic_american]]/Table32356789101112132343210111213610[[#This Row],[total]]</f>
        <v>0</v>
      </c>
      <c r="P704" s="1">
        <v>0</v>
      </c>
      <c r="Q704" s="8">
        <f>Table32356789101112132343210111213610[[#This Row],[hawaiian_or_islander]]/Table32356789101112132343210111213610[[#This Row],[total]]</f>
        <v>0</v>
      </c>
      <c r="R704" s="1">
        <v>16</v>
      </c>
      <c r="S704" s="8">
        <f>Table32356789101112132343210111213610[[#This Row],[white]]/Table32356789101112132343210111213610[[#This Row],[total]]</f>
        <v>0.84210526315789469</v>
      </c>
      <c r="T704" s="1">
        <v>0</v>
      </c>
      <c r="U704" s="8">
        <f>Table32356789101112132343210111213610[[#This Row],[muti_racial]]/Table32356789101112132343210111213610[[#This Row],[total]]</f>
        <v>0</v>
      </c>
      <c r="V704" s="1">
        <v>0</v>
      </c>
      <c r="W704" s="8">
        <f>Table32356789101112132343210111213610[[#This Row],[international]]/Table32356789101112132343210111213610[[#This Row],[total]]</f>
        <v>0</v>
      </c>
      <c r="X7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0.15789473684210525</v>
      </c>
      <c r="Y7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0.10526315789473684</v>
      </c>
    </row>
    <row r="705" spans="1:25" ht="20" customHeight="1">
      <c r="A705" s="12">
        <v>222938</v>
      </c>
      <c r="B705" s="12" t="s">
        <v>1402</v>
      </c>
      <c r="C705" s="12">
        <v>19</v>
      </c>
      <c r="D705" s="12">
        <v>10</v>
      </c>
      <c r="E705" s="14">
        <f>Table32356789101112132343210111213610[[#This Row],[men]]/Table32356789101112132343210111213610[[#This Row],[total]]</f>
        <v>0.52631578947368418</v>
      </c>
      <c r="F705" s="12">
        <v>9</v>
      </c>
      <c r="G705" s="14">
        <f>Table32356789101112132343210111213610[[#This Row],[women]]/Table32356789101112132343210111213610[[#This Row],[total]]</f>
        <v>0.47368421052631576</v>
      </c>
      <c r="H705" s="12">
        <v>0</v>
      </c>
      <c r="I705" s="14">
        <f>Table32356789101112132343210111213610[[#This Row],[alaskan_or_native]]/Table32356789101112132343210111213610[[#This Row],[total]]</f>
        <v>0</v>
      </c>
      <c r="J705" s="12">
        <v>1</v>
      </c>
      <c r="K705" s="14">
        <f>Table32356789101112132343210111213610[[#This Row],[asian_american]]/Table32356789101112132343210111213610[[#This Row],[total]]</f>
        <v>5.2631578947368418E-2</v>
      </c>
      <c r="L705" s="12">
        <v>6</v>
      </c>
      <c r="M705" s="14">
        <f>Table32356789101112132343210111213610[[#This Row],[african_amercian]]/Table32356789101112132343210111213610[[#This Row],[total]]</f>
        <v>0.31578947368421051</v>
      </c>
      <c r="N705" s="12">
        <v>9</v>
      </c>
      <c r="O705" s="14">
        <f>Table32356789101112132343210111213610[[#This Row],[hispanic_american]]/Table32356789101112132343210111213610[[#This Row],[total]]</f>
        <v>0.47368421052631576</v>
      </c>
      <c r="P705" s="12">
        <v>0</v>
      </c>
      <c r="Q705" s="14">
        <f>Table32356789101112132343210111213610[[#This Row],[hawaiian_or_islander]]/Table32356789101112132343210111213610[[#This Row],[total]]</f>
        <v>0</v>
      </c>
      <c r="R705" s="12">
        <v>1</v>
      </c>
      <c r="S705" s="14">
        <f>Table32356789101112132343210111213610[[#This Row],[white]]/Table32356789101112132343210111213610[[#This Row],[total]]</f>
        <v>5.2631578947368418E-2</v>
      </c>
      <c r="T705" s="12">
        <v>0</v>
      </c>
      <c r="U705" s="14">
        <f>Table32356789101112132343210111213610[[#This Row],[muti_racial]]/Table32356789101112132343210111213610[[#This Row],[total]]</f>
        <v>0</v>
      </c>
      <c r="V705" s="12">
        <v>2</v>
      </c>
      <c r="W705" s="14">
        <f>Table32356789101112132343210111213610[[#This Row],[international]]/Table32356789101112132343210111213610[[#This Row],[total]]</f>
        <v>0.10526315789473684</v>
      </c>
      <c r="X7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0.84210526315789469</v>
      </c>
      <c r="Y7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0.78947368421052633</v>
      </c>
    </row>
    <row r="706" spans="1:25" ht="20" customHeight="1">
      <c r="A706" s="1">
        <v>229160</v>
      </c>
      <c r="B706" s="1" t="s">
        <v>582</v>
      </c>
      <c r="C706" s="1">
        <v>19</v>
      </c>
      <c r="D706" s="1">
        <v>16</v>
      </c>
      <c r="E706" s="8">
        <f>Table32356789101112132343210111213610[[#This Row],[men]]/Table32356789101112132343210111213610[[#This Row],[total]]</f>
        <v>0.84210526315789469</v>
      </c>
      <c r="F706" s="1">
        <v>3</v>
      </c>
      <c r="G706" s="8">
        <f>Table32356789101112132343210111213610[[#This Row],[women]]/Table32356789101112132343210111213610[[#This Row],[total]]</f>
        <v>0.15789473684210525</v>
      </c>
      <c r="H706" s="1">
        <v>0</v>
      </c>
      <c r="I706" s="8">
        <f>Table32356789101112132343210111213610[[#This Row],[alaskan_or_native]]/Table32356789101112132343210111213610[[#This Row],[total]]</f>
        <v>0</v>
      </c>
      <c r="J706" s="1">
        <v>0</v>
      </c>
      <c r="K706" s="8">
        <f>Table32356789101112132343210111213610[[#This Row],[asian_american]]/Table32356789101112132343210111213610[[#This Row],[total]]</f>
        <v>0</v>
      </c>
      <c r="L706" s="1">
        <v>2</v>
      </c>
      <c r="M706" s="8">
        <f>Table32356789101112132343210111213610[[#This Row],[african_amercian]]/Table32356789101112132343210111213610[[#This Row],[total]]</f>
        <v>0.10526315789473684</v>
      </c>
      <c r="N706" s="1">
        <v>2</v>
      </c>
      <c r="O706" s="8">
        <f>Table32356789101112132343210111213610[[#This Row],[hispanic_american]]/Table32356789101112132343210111213610[[#This Row],[total]]</f>
        <v>0.10526315789473684</v>
      </c>
      <c r="P706" s="1">
        <v>0</v>
      </c>
      <c r="Q706" s="8">
        <f>Table32356789101112132343210111213610[[#This Row],[hawaiian_or_islander]]/Table32356789101112132343210111213610[[#This Row],[total]]</f>
        <v>0</v>
      </c>
      <c r="R706" s="1">
        <v>1</v>
      </c>
      <c r="S706" s="8">
        <f>Table32356789101112132343210111213610[[#This Row],[white]]/Table32356789101112132343210111213610[[#This Row],[total]]</f>
        <v>5.2631578947368418E-2</v>
      </c>
      <c r="T706" s="1">
        <v>0</v>
      </c>
      <c r="U706" s="8">
        <f>Table32356789101112132343210111213610[[#This Row],[muti_racial]]/Table32356789101112132343210111213610[[#This Row],[total]]</f>
        <v>0</v>
      </c>
      <c r="V706" s="1">
        <v>14</v>
      </c>
      <c r="W706" s="8">
        <f>Table32356789101112132343210111213610[[#This Row],[international]]/Table32356789101112132343210111213610[[#This Row],[total]]</f>
        <v>0.73684210526315785</v>
      </c>
      <c r="X7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0.21052631578947367</v>
      </c>
      <c r="Y7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0.21052631578947367</v>
      </c>
    </row>
    <row r="707" spans="1:25" ht="20" customHeight="1">
      <c r="A707" s="12">
        <v>232566</v>
      </c>
      <c r="B707" s="12" t="s">
        <v>583</v>
      </c>
      <c r="C707" s="12">
        <v>19</v>
      </c>
      <c r="D707" s="12">
        <v>14</v>
      </c>
      <c r="E707" s="14">
        <f>Table32356789101112132343210111213610[[#This Row],[men]]/Table32356789101112132343210111213610[[#This Row],[total]]</f>
        <v>0.73684210526315785</v>
      </c>
      <c r="F707" s="12">
        <v>5</v>
      </c>
      <c r="G707" s="14">
        <f>Table32356789101112132343210111213610[[#This Row],[women]]/Table32356789101112132343210111213610[[#This Row],[total]]</f>
        <v>0.26315789473684209</v>
      </c>
      <c r="H707" s="12">
        <v>0</v>
      </c>
      <c r="I707" s="14">
        <f>Table32356789101112132343210111213610[[#This Row],[alaskan_or_native]]/Table32356789101112132343210111213610[[#This Row],[total]]</f>
        <v>0</v>
      </c>
      <c r="J707" s="12">
        <v>0</v>
      </c>
      <c r="K707" s="14">
        <f>Table32356789101112132343210111213610[[#This Row],[asian_american]]/Table32356789101112132343210111213610[[#This Row],[total]]</f>
        <v>0</v>
      </c>
      <c r="L707" s="12">
        <v>2</v>
      </c>
      <c r="M707" s="14">
        <f>Table32356789101112132343210111213610[[#This Row],[african_amercian]]/Table32356789101112132343210111213610[[#This Row],[total]]</f>
        <v>0.10526315789473684</v>
      </c>
      <c r="N707" s="12">
        <v>0</v>
      </c>
      <c r="O707" s="14">
        <f>Table32356789101112132343210111213610[[#This Row],[hispanic_american]]/Table32356789101112132343210111213610[[#This Row],[total]]</f>
        <v>0</v>
      </c>
      <c r="P707" s="12">
        <v>0</v>
      </c>
      <c r="Q707" s="14">
        <f>Table32356789101112132343210111213610[[#This Row],[hawaiian_or_islander]]/Table32356789101112132343210111213610[[#This Row],[total]]</f>
        <v>0</v>
      </c>
      <c r="R707" s="12">
        <v>12</v>
      </c>
      <c r="S707" s="14">
        <f>Table32356789101112132343210111213610[[#This Row],[white]]/Table32356789101112132343210111213610[[#This Row],[total]]</f>
        <v>0.63157894736842102</v>
      </c>
      <c r="T707" s="12">
        <v>4</v>
      </c>
      <c r="U707" s="14">
        <f>Table32356789101112132343210111213610[[#This Row],[muti_racial]]/Table32356789101112132343210111213610[[#This Row],[total]]</f>
        <v>0.21052631578947367</v>
      </c>
      <c r="V707" s="12">
        <v>0</v>
      </c>
      <c r="W707" s="14">
        <f>Table32356789101112132343210111213610[[#This Row],[international]]/Table32356789101112132343210111213610[[#This Row],[total]]</f>
        <v>0</v>
      </c>
      <c r="X7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0.31578947368421051</v>
      </c>
      <c r="Y7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0.31578947368421051</v>
      </c>
    </row>
    <row r="708" spans="1:25" ht="20" customHeight="1">
      <c r="A708" s="1">
        <v>235431</v>
      </c>
      <c r="B708" s="1" t="s">
        <v>1257</v>
      </c>
      <c r="C708" s="1">
        <v>19</v>
      </c>
      <c r="D708" s="1">
        <v>15</v>
      </c>
      <c r="E708" s="8">
        <f>Table32356789101112132343210111213610[[#This Row],[men]]/Table32356789101112132343210111213610[[#This Row],[total]]</f>
        <v>0.78947368421052633</v>
      </c>
      <c r="F708" s="1">
        <v>4</v>
      </c>
      <c r="G708" s="8">
        <f>Table32356789101112132343210111213610[[#This Row],[women]]/Table32356789101112132343210111213610[[#This Row],[total]]</f>
        <v>0.21052631578947367</v>
      </c>
      <c r="H708" s="1">
        <v>0</v>
      </c>
      <c r="I708" s="8">
        <f>Table32356789101112132343210111213610[[#This Row],[alaskan_or_native]]/Table32356789101112132343210111213610[[#This Row],[total]]</f>
        <v>0</v>
      </c>
      <c r="J708" s="1">
        <v>6</v>
      </c>
      <c r="K708" s="8">
        <f>Table32356789101112132343210111213610[[#This Row],[asian_american]]/Table32356789101112132343210111213610[[#This Row],[total]]</f>
        <v>0.31578947368421051</v>
      </c>
      <c r="L708" s="1">
        <v>2</v>
      </c>
      <c r="M708" s="8">
        <f>Table32356789101112132343210111213610[[#This Row],[african_amercian]]/Table32356789101112132343210111213610[[#This Row],[total]]</f>
        <v>0.10526315789473684</v>
      </c>
      <c r="N708" s="1">
        <v>1</v>
      </c>
      <c r="O708" s="8">
        <f>Table32356789101112132343210111213610[[#This Row],[hispanic_american]]/Table32356789101112132343210111213610[[#This Row],[total]]</f>
        <v>5.2631578947368418E-2</v>
      </c>
      <c r="P708" s="1">
        <v>0</v>
      </c>
      <c r="Q708" s="8">
        <f>Table32356789101112132343210111213610[[#This Row],[hawaiian_or_islander]]/Table32356789101112132343210111213610[[#This Row],[total]]</f>
        <v>0</v>
      </c>
      <c r="R708" s="1">
        <v>8</v>
      </c>
      <c r="S708" s="8">
        <f>Table32356789101112132343210111213610[[#This Row],[white]]/Table32356789101112132343210111213610[[#This Row],[total]]</f>
        <v>0.42105263157894735</v>
      </c>
      <c r="T708" s="1">
        <v>1</v>
      </c>
      <c r="U708" s="8">
        <f>Table32356789101112132343210111213610[[#This Row],[muti_racial]]/Table32356789101112132343210111213610[[#This Row],[total]]</f>
        <v>5.2631578947368418E-2</v>
      </c>
      <c r="V708" s="1">
        <v>0</v>
      </c>
      <c r="W708" s="8">
        <f>Table32356789101112132343210111213610[[#This Row],[international]]/Table32356789101112132343210111213610[[#This Row],[total]]</f>
        <v>0</v>
      </c>
      <c r="X7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0.52631578947368418</v>
      </c>
      <c r="Y7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0.21052631578947367</v>
      </c>
    </row>
    <row r="709" spans="1:25" ht="20" customHeight="1">
      <c r="A709" s="12">
        <v>251312</v>
      </c>
      <c r="B709" s="12" t="s">
        <v>1349</v>
      </c>
      <c r="C709" s="12">
        <v>19</v>
      </c>
      <c r="D709" s="12">
        <v>13</v>
      </c>
      <c r="E709" s="14">
        <f>Table32356789101112132343210111213610[[#This Row],[men]]/Table32356789101112132343210111213610[[#This Row],[total]]</f>
        <v>0.68421052631578949</v>
      </c>
      <c r="F709" s="12">
        <v>6</v>
      </c>
      <c r="G709" s="14">
        <f>Table32356789101112132343210111213610[[#This Row],[women]]/Table32356789101112132343210111213610[[#This Row],[total]]</f>
        <v>0.31578947368421051</v>
      </c>
      <c r="H709" s="12">
        <v>0</v>
      </c>
      <c r="I709" s="14">
        <f>Table32356789101112132343210111213610[[#This Row],[alaskan_or_native]]/Table32356789101112132343210111213610[[#This Row],[total]]</f>
        <v>0</v>
      </c>
      <c r="J709" s="12">
        <v>2</v>
      </c>
      <c r="K709" s="14">
        <f>Table32356789101112132343210111213610[[#This Row],[asian_american]]/Table32356789101112132343210111213610[[#This Row],[total]]</f>
        <v>0.10526315789473684</v>
      </c>
      <c r="L709" s="12">
        <v>11</v>
      </c>
      <c r="M709" s="14">
        <f>Table32356789101112132343210111213610[[#This Row],[african_amercian]]/Table32356789101112132343210111213610[[#This Row],[total]]</f>
        <v>0.57894736842105265</v>
      </c>
      <c r="N709" s="12">
        <v>0</v>
      </c>
      <c r="O709" s="14">
        <f>Table32356789101112132343210111213610[[#This Row],[hispanic_american]]/Table32356789101112132343210111213610[[#This Row],[total]]</f>
        <v>0</v>
      </c>
      <c r="P709" s="12">
        <v>0</v>
      </c>
      <c r="Q709" s="14">
        <f>Table32356789101112132343210111213610[[#This Row],[hawaiian_or_islander]]/Table32356789101112132343210111213610[[#This Row],[total]]</f>
        <v>0</v>
      </c>
      <c r="R709" s="12">
        <v>5</v>
      </c>
      <c r="S709" s="14">
        <f>Table32356789101112132343210111213610[[#This Row],[white]]/Table32356789101112132343210111213610[[#This Row],[total]]</f>
        <v>0.26315789473684209</v>
      </c>
      <c r="T709" s="12">
        <v>0</v>
      </c>
      <c r="U709" s="14">
        <f>Table32356789101112132343210111213610[[#This Row],[muti_racial]]/Table32356789101112132343210111213610[[#This Row],[total]]</f>
        <v>0</v>
      </c>
      <c r="V709" s="12">
        <v>0</v>
      </c>
      <c r="W709" s="14">
        <f>Table32356789101112132343210111213610[[#This Row],[international]]/Table32356789101112132343210111213610[[#This Row],[total]]</f>
        <v>0</v>
      </c>
      <c r="X7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0.68421052631578949</v>
      </c>
      <c r="Y7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0.57894736842105265</v>
      </c>
    </row>
    <row r="710" spans="1:25" ht="20" customHeight="1">
      <c r="A710" s="1">
        <v>484677</v>
      </c>
      <c r="B710" s="1" t="s">
        <v>1278</v>
      </c>
      <c r="C710" s="1">
        <v>19</v>
      </c>
      <c r="D710" s="1">
        <v>14</v>
      </c>
      <c r="E710" s="8">
        <f>Table32356789101112132343210111213610[[#This Row],[men]]/Table32356789101112132343210111213610[[#This Row],[total]]</f>
        <v>0.73684210526315785</v>
      </c>
      <c r="F710" s="1">
        <v>5</v>
      </c>
      <c r="G710" s="8">
        <f>Table32356789101112132343210111213610[[#This Row],[women]]/Table32356789101112132343210111213610[[#This Row],[total]]</f>
        <v>0.26315789473684209</v>
      </c>
      <c r="H710" s="1">
        <v>0</v>
      </c>
      <c r="I710" s="8">
        <f>Table32356789101112132343210111213610[[#This Row],[alaskan_or_native]]/Table32356789101112132343210111213610[[#This Row],[total]]</f>
        <v>0</v>
      </c>
      <c r="J710" s="1">
        <v>0</v>
      </c>
      <c r="K710" s="8">
        <f>Table32356789101112132343210111213610[[#This Row],[asian_american]]/Table32356789101112132343210111213610[[#This Row],[total]]</f>
        <v>0</v>
      </c>
      <c r="L710" s="1">
        <v>7</v>
      </c>
      <c r="M710" s="8">
        <f>Table32356789101112132343210111213610[[#This Row],[african_amercian]]/Table32356789101112132343210111213610[[#This Row],[total]]</f>
        <v>0.36842105263157893</v>
      </c>
      <c r="N710" s="1">
        <v>0</v>
      </c>
      <c r="O710" s="8">
        <f>Table32356789101112132343210111213610[[#This Row],[hispanic_american]]/Table32356789101112132343210111213610[[#This Row],[total]]</f>
        <v>0</v>
      </c>
      <c r="P710" s="1">
        <v>0</v>
      </c>
      <c r="Q710" s="8">
        <f>Table32356789101112132343210111213610[[#This Row],[hawaiian_or_islander]]/Table32356789101112132343210111213610[[#This Row],[total]]</f>
        <v>0</v>
      </c>
      <c r="R710" s="1">
        <v>4</v>
      </c>
      <c r="S710" s="8">
        <f>Table32356789101112132343210111213610[[#This Row],[white]]/Table32356789101112132343210111213610[[#This Row],[total]]</f>
        <v>0.21052631578947367</v>
      </c>
      <c r="T710" s="1">
        <v>0</v>
      </c>
      <c r="U710" s="8">
        <f>Table32356789101112132343210111213610[[#This Row],[muti_racial]]/Table32356789101112132343210111213610[[#This Row],[total]]</f>
        <v>0</v>
      </c>
      <c r="V710" s="1">
        <v>1</v>
      </c>
      <c r="W710" s="8">
        <f>Table32356789101112132343210111213610[[#This Row],[international]]/Table32356789101112132343210111213610[[#This Row],[total]]</f>
        <v>5.2631578947368418E-2</v>
      </c>
      <c r="X7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0.36842105263157893</v>
      </c>
      <c r="Y7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0.36842105263157893</v>
      </c>
    </row>
    <row r="711" spans="1:25" ht="20" customHeight="1">
      <c r="A711" s="12">
        <v>110413</v>
      </c>
      <c r="B711" s="12" t="s">
        <v>88</v>
      </c>
      <c r="C711" s="12">
        <v>18</v>
      </c>
      <c r="D711" s="12">
        <v>15</v>
      </c>
      <c r="E711" s="14">
        <f>Table32356789101112132343210111213610[[#This Row],[men]]/Table32356789101112132343210111213610[[#This Row],[total]]</f>
        <v>0.83333333333333337</v>
      </c>
      <c r="F711" s="12">
        <v>3</v>
      </c>
      <c r="G711" s="14">
        <f>Table32356789101112132343210111213610[[#This Row],[women]]/Table32356789101112132343210111213610[[#This Row],[total]]</f>
        <v>0.16666666666666666</v>
      </c>
      <c r="H711" s="12">
        <v>0</v>
      </c>
      <c r="I711" s="14">
        <f>Table32356789101112132343210111213610[[#This Row],[alaskan_or_native]]/Table32356789101112132343210111213610[[#This Row],[total]]</f>
        <v>0</v>
      </c>
      <c r="J711" s="12">
        <v>0</v>
      </c>
      <c r="K711" s="14">
        <f>Table32356789101112132343210111213610[[#This Row],[asian_american]]/Table32356789101112132343210111213610[[#This Row],[total]]</f>
        <v>0</v>
      </c>
      <c r="L711" s="12">
        <v>0</v>
      </c>
      <c r="M711" s="14">
        <f>Table32356789101112132343210111213610[[#This Row],[african_amercian]]/Table32356789101112132343210111213610[[#This Row],[total]]</f>
        <v>0</v>
      </c>
      <c r="N711" s="12">
        <v>4</v>
      </c>
      <c r="O711" s="14">
        <f>Table32356789101112132343210111213610[[#This Row],[hispanic_american]]/Table32356789101112132343210111213610[[#This Row],[total]]</f>
        <v>0.22222222222222221</v>
      </c>
      <c r="P711" s="12">
        <v>0</v>
      </c>
      <c r="Q711" s="14">
        <f>Table32356789101112132343210111213610[[#This Row],[hawaiian_or_islander]]/Table32356789101112132343210111213610[[#This Row],[total]]</f>
        <v>0</v>
      </c>
      <c r="R711" s="12">
        <v>9</v>
      </c>
      <c r="S711" s="14">
        <f>Table32356789101112132343210111213610[[#This Row],[white]]/Table32356789101112132343210111213610[[#This Row],[total]]</f>
        <v>0.5</v>
      </c>
      <c r="T711" s="12">
        <v>2</v>
      </c>
      <c r="U711" s="14">
        <f>Table32356789101112132343210111213610[[#This Row],[muti_racial]]/Table32356789101112132343210111213610[[#This Row],[total]]</f>
        <v>0.1111111111111111</v>
      </c>
      <c r="V711" s="12">
        <v>3</v>
      </c>
      <c r="W711" s="14">
        <f>Table32356789101112132343210111213610[[#This Row],[international]]/Table32356789101112132343210111213610[[#This Row],[total]]</f>
        <v>0.16666666666666666</v>
      </c>
      <c r="X7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7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712" spans="1:25" ht="20" customHeight="1">
      <c r="A712" s="1">
        <v>117140</v>
      </c>
      <c r="B712" s="1" t="s">
        <v>828</v>
      </c>
      <c r="C712" s="1">
        <v>18</v>
      </c>
      <c r="D712" s="1">
        <v>16</v>
      </c>
      <c r="E712" s="8">
        <f>Table32356789101112132343210111213610[[#This Row],[men]]/Table32356789101112132343210111213610[[#This Row],[total]]</f>
        <v>0.88888888888888884</v>
      </c>
      <c r="F712" s="1">
        <v>2</v>
      </c>
      <c r="G712" s="8">
        <f>Table32356789101112132343210111213610[[#This Row],[women]]/Table32356789101112132343210111213610[[#This Row],[total]]</f>
        <v>0.1111111111111111</v>
      </c>
      <c r="H712" s="1">
        <v>0</v>
      </c>
      <c r="I712" s="8">
        <f>Table32356789101112132343210111213610[[#This Row],[alaskan_or_native]]/Table32356789101112132343210111213610[[#This Row],[total]]</f>
        <v>0</v>
      </c>
      <c r="J712" s="1">
        <v>0</v>
      </c>
      <c r="K712" s="8">
        <f>Table32356789101112132343210111213610[[#This Row],[asian_american]]/Table32356789101112132343210111213610[[#This Row],[total]]</f>
        <v>0</v>
      </c>
      <c r="L712" s="1">
        <v>0</v>
      </c>
      <c r="M712" s="8">
        <f>Table32356789101112132343210111213610[[#This Row],[african_amercian]]/Table32356789101112132343210111213610[[#This Row],[total]]</f>
        <v>0</v>
      </c>
      <c r="N712" s="1">
        <v>7</v>
      </c>
      <c r="O712" s="8">
        <f>Table32356789101112132343210111213610[[#This Row],[hispanic_american]]/Table32356789101112132343210111213610[[#This Row],[total]]</f>
        <v>0.3888888888888889</v>
      </c>
      <c r="P712" s="1">
        <v>0</v>
      </c>
      <c r="Q712" s="8">
        <f>Table32356789101112132343210111213610[[#This Row],[hawaiian_or_islander]]/Table32356789101112132343210111213610[[#This Row],[total]]</f>
        <v>0</v>
      </c>
      <c r="R712" s="1">
        <v>8</v>
      </c>
      <c r="S712" s="8">
        <f>Table32356789101112132343210111213610[[#This Row],[white]]/Table32356789101112132343210111213610[[#This Row],[total]]</f>
        <v>0.44444444444444442</v>
      </c>
      <c r="T712" s="1">
        <v>0</v>
      </c>
      <c r="U712" s="8">
        <f>Table32356789101112132343210111213610[[#This Row],[muti_racial]]/Table32356789101112132343210111213610[[#This Row],[total]]</f>
        <v>0</v>
      </c>
      <c r="V712" s="1">
        <v>2</v>
      </c>
      <c r="W712" s="8">
        <f>Table32356789101112132343210111213610[[#This Row],[international]]/Table32356789101112132343210111213610[[#This Row],[total]]</f>
        <v>0.1111111111111111</v>
      </c>
      <c r="X7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0.3888888888888889</v>
      </c>
      <c r="Y7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0.3888888888888889</v>
      </c>
    </row>
    <row r="713" spans="1:25" ht="20" customHeight="1">
      <c r="A713" s="12">
        <v>126702</v>
      </c>
      <c r="B713" s="12" t="s">
        <v>1385</v>
      </c>
      <c r="C713" s="12">
        <v>18</v>
      </c>
      <c r="D713" s="12">
        <v>9</v>
      </c>
      <c r="E713" s="14">
        <f>Table32356789101112132343210111213610[[#This Row],[men]]/Table32356789101112132343210111213610[[#This Row],[total]]</f>
        <v>0.5</v>
      </c>
      <c r="F713" s="12">
        <v>9</v>
      </c>
      <c r="G713" s="14">
        <f>Table32356789101112132343210111213610[[#This Row],[women]]/Table32356789101112132343210111213610[[#This Row],[total]]</f>
        <v>0.5</v>
      </c>
      <c r="H713" s="12">
        <v>0</v>
      </c>
      <c r="I713" s="14">
        <f>Table32356789101112132343210111213610[[#This Row],[alaskan_or_native]]/Table32356789101112132343210111213610[[#This Row],[total]]</f>
        <v>0</v>
      </c>
      <c r="J713" s="12">
        <v>1</v>
      </c>
      <c r="K713" s="14">
        <f>Table32356789101112132343210111213610[[#This Row],[asian_american]]/Table32356789101112132343210111213610[[#This Row],[total]]</f>
        <v>5.5555555555555552E-2</v>
      </c>
      <c r="L713" s="12">
        <v>0</v>
      </c>
      <c r="M713" s="14">
        <f>Table32356789101112132343210111213610[[#This Row],[african_amercian]]/Table32356789101112132343210111213610[[#This Row],[total]]</f>
        <v>0</v>
      </c>
      <c r="N713" s="12">
        <v>2</v>
      </c>
      <c r="O713" s="14">
        <f>Table32356789101112132343210111213610[[#This Row],[hispanic_american]]/Table32356789101112132343210111213610[[#This Row],[total]]</f>
        <v>0.1111111111111111</v>
      </c>
      <c r="P713" s="12">
        <v>0</v>
      </c>
      <c r="Q713" s="14">
        <f>Table32356789101112132343210111213610[[#This Row],[hawaiian_or_islander]]/Table32356789101112132343210111213610[[#This Row],[total]]</f>
        <v>0</v>
      </c>
      <c r="R713" s="12">
        <v>6</v>
      </c>
      <c r="S713" s="14">
        <f>Table32356789101112132343210111213610[[#This Row],[white]]/Table32356789101112132343210111213610[[#This Row],[total]]</f>
        <v>0.33333333333333331</v>
      </c>
      <c r="T713" s="12">
        <v>0</v>
      </c>
      <c r="U713" s="14">
        <f>Table32356789101112132343210111213610[[#This Row],[muti_racial]]/Table32356789101112132343210111213610[[#This Row],[total]]</f>
        <v>0</v>
      </c>
      <c r="V713" s="12">
        <v>1</v>
      </c>
      <c r="W713" s="14">
        <f>Table32356789101112132343210111213610[[#This Row],[international]]/Table32356789101112132343210111213610[[#This Row],[total]]</f>
        <v>5.5555555555555552E-2</v>
      </c>
      <c r="X7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7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714" spans="1:25" ht="20" customHeight="1">
      <c r="A714" s="1">
        <v>141334</v>
      </c>
      <c r="B714" s="1" t="s">
        <v>866</v>
      </c>
      <c r="C714" s="1">
        <v>18</v>
      </c>
      <c r="D714" s="1">
        <v>17</v>
      </c>
      <c r="E714" s="8">
        <f>Table32356789101112132343210111213610[[#This Row],[men]]/Table32356789101112132343210111213610[[#This Row],[total]]</f>
        <v>0.94444444444444442</v>
      </c>
      <c r="F714" s="1">
        <v>1</v>
      </c>
      <c r="G714" s="8">
        <f>Table32356789101112132343210111213610[[#This Row],[women]]/Table32356789101112132343210111213610[[#This Row],[total]]</f>
        <v>5.5555555555555552E-2</v>
      </c>
      <c r="H714" s="1">
        <v>0</v>
      </c>
      <c r="I714" s="8">
        <f>Table32356789101112132343210111213610[[#This Row],[alaskan_or_native]]/Table32356789101112132343210111213610[[#This Row],[total]]</f>
        <v>0</v>
      </c>
      <c r="J714" s="1">
        <v>0</v>
      </c>
      <c r="K714" s="8">
        <f>Table32356789101112132343210111213610[[#This Row],[asian_american]]/Table32356789101112132343210111213610[[#This Row],[total]]</f>
        <v>0</v>
      </c>
      <c r="L714" s="1">
        <v>2</v>
      </c>
      <c r="M714" s="8">
        <f>Table32356789101112132343210111213610[[#This Row],[african_amercian]]/Table32356789101112132343210111213610[[#This Row],[total]]</f>
        <v>0.1111111111111111</v>
      </c>
      <c r="N714" s="1">
        <v>0</v>
      </c>
      <c r="O714" s="8">
        <f>Table32356789101112132343210111213610[[#This Row],[hispanic_american]]/Table32356789101112132343210111213610[[#This Row],[total]]</f>
        <v>0</v>
      </c>
      <c r="P714" s="1">
        <v>0</v>
      </c>
      <c r="Q714" s="8">
        <f>Table32356789101112132343210111213610[[#This Row],[hawaiian_or_islander]]/Table32356789101112132343210111213610[[#This Row],[total]]</f>
        <v>0</v>
      </c>
      <c r="R714" s="1">
        <v>15</v>
      </c>
      <c r="S714" s="8">
        <f>Table32356789101112132343210111213610[[#This Row],[white]]/Table32356789101112132343210111213610[[#This Row],[total]]</f>
        <v>0.83333333333333337</v>
      </c>
      <c r="T714" s="1">
        <v>0</v>
      </c>
      <c r="U714" s="8">
        <f>Table32356789101112132343210111213610[[#This Row],[muti_racial]]/Table32356789101112132343210111213610[[#This Row],[total]]</f>
        <v>0</v>
      </c>
      <c r="V714" s="1">
        <v>0</v>
      </c>
      <c r="W714" s="8">
        <f>Table32356789101112132343210111213610[[#This Row],[international]]/Table32356789101112132343210111213610[[#This Row],[total]]</f>
        <v>0</v>
      </c>
      <c r="X7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7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715" spans="1:25" ht="20" customHeight="1">
      <c r="A715" s="12">
        <v>155089</v>
      </c>
      <c r="B715" s="12" t="s">
        <v>894</v>
      </c>
      <c r="C715" s="12">
        <v>18</v>
      </c>
      <c r="D715" s="12">
        <v>16</v>
      </c>
      <c r="E715" s="14">
        <f>Table32356789101112132343210111213610[[#This Row],[men]]/Table32356789101112132343210111213610[[#This Row],[total]]</f>
        <v>0.88888888888888884</v>
      </c>
      <c r="F715" s="12">
        <v>2</v>
      </c>
      <c r="G715" s="14">
        <f>Table32356789101112132343210111213610[[#This Row],[women]]/Table32356789101112132343210111213610[[#This Row],[total]]</f>
        <v>0.1111111111111111</v>
      </c>
      <c r="H715" s="12">
        <v>0</v>
      </c>
      <c r="I715" s="14">
        <f>Table32356789101112132343210111213610[[#This Row],[alaskan_or_native]]/Table32356789101112132343210111213610[[#This Row],[total]]</f>
        <v>0</v>
      </c>
      <c r="J715" s="12">
        <v>0</v>
      </c>
      <c r="K715" s="14">
        <f>Table32356789101112132343210111213610[[#This Row],[asian_american]]/Table32356789101112132343210111213610[[#This Row],[total]]</f>
        <v>0</v>
      </c>
      <c r="L715" s="12">
        <v>0</v>
      </c>
      <c r="M715" s="14">
        <f>Table32356789101112132343210111213610[[#This Row],[african_amercian]]/Table32356789101112132343210111213610[[#This Row],[total]]</f>
        <v>0</v>
      </c>
      <c r="N715" s="12">
        <v>4</v>
      </c>
      <c r="O715" s="14">
        <f>Table32356789101112132343210111213610[[#This Row],[hispanic_american]]/Table32356789101112132343210111213610[[#This Row],[total]]</f>
        <v>0.22222222222222221</v>
      </c>
      <c r="P715" s="12">
        <v>0</v>
      </c>
      <c r="Q715" s="14">
        <f>Table32356789101112132343210111213610[[#This Row],[hawaiian_or_islander]]/Table32356789101112132343210111213610[[#This Row],[total]]</f>
        <v>0</v>
      </c>
      <c r="R715" s="12">
        <v>12</v>
      </c>
      <c r="S715" s="14">
        <f>Table32356789101112132343210111213610[[#This Row],[white]]/Table32356789101112132343210111213610[[#This Row],[total]]</f>
        <v>0.66666666666666663</v>
      </c>
      <c r="T715" s="12">
        <v>1</v>
      </c>
      <c r="U715" s="14">
        <f>Table32356789101112132343210111213610[[#This Row],[muti_racial]]/Table32356789101112132343210111213610[[#This Row],[total]]</f>
        <v>5.5555555555555552E-2</v>
      </c>
      <c r="V715" s="12">
        <v>0</v>
      </c>
      <c r="W715" s="14">
        <f>Table32356789101112132343210111213610[[#This Row],[international]]/Table32356789101112132343210111213610[[#This Row],[total]]</f>
        <v>0</v>
      </c>
      <c r="X7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  <c r="Y7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</row>
    <row r="716" spans="1:25" ht="20" customHeight="1">
      <c r="A716" s="1">
        <v>156408</v>
      </c>
      <c r="B716" s="1" t="s">
        <v>584</v>
      </c>
      <c r="C716" s="1">
        <v>18</v>
      </c>
      <c r="D716" s="1">
        <v>12</v>
      </c>
      <c r="E716" s="8">
        <f>Table32356789101112132343210111213610[[#This Row],[men]]/Table32356789101112132343210111213610[[#This Row],[total]]</f>
        <v>0.66666666666666663</v>
      </c>
      <c r="F716" s="1">
        <v>6</v>
      </c>
      <c r="G716" s="8">
        <f>Table32356789101112132343210111213610[[#This Row],[women]]/Table32356789101112132343210111213610[[#This Row],[total]]</f>
        <v>0.33333333333333331</v>
      </c>
      <c r="H716" s="1">
        <v>0</v>
      </c>
      <c r="I716" s="8">
        <f>Table32356789101112132343210111213610[[#This Row],[alaskan_or_native]]/Table32356789101112132343210111213610[[#This Row],[total]]</f>
        <v>0</v>
      </c>
      <c r="J716" s="1">
        <v>1</v>
      </c>
      <c r="K716" s="8">
        <f>Table32356789101112132343210111213610[[#This Row],[asian_american]]/Table32356789101112132343210111213610[[#This Row],[total]]</f>
        <v>5.5555555555555552E-2</v>
      </c>
      <c r="L716" s="1">
        <v>0</v>
      </c>
      <c r="M716" s="8">
        <f>Table32356789101112132343210111213610[[#This Row],[african_amercian]]/Table32356789101112132343210111213610[[#This Row],[total]]</f>
        <v>0</v>
      </c>
      <c r="N716" s="1">
        <v>0</v>
      </c>
      <c r="O716" s="8">
        <f>Table32356789101112132343210111213610[[#This Row],[hispanic_american]]/Table32356789101112132343210111213610[[#This Row],[total]]</f>
        <v>0</v>
      </c>
      <c r="P716" s="1">
        <v>0</v>
      </c>
      <c r="Q716" s="8">
        <f>Table32356789101112132343210111213610[[#This Row],[hawaiian_or_islander]]/Table32356789101112132343210111213610[[#This Row],[total]]</f>
        <v>0</v>
      </c>
      <c r="R716" s="1">
        <v>13</v>
      </c>
      <c r="S716" s="8">
        <f>Table32356789101112132343210111213610[[#This Row],[white]]/Table32356789101112132343210111213610[[#This Row],[total]]</f>
        <v>0.72222222222222221</v>
      </c>
      <c r="T716" s="1">
        <v>0</v>
      </c>
      <c r="U716" s="8">
        <f>Table32356789101112132343210111213610[[#This Row],[muti_racial]]/Table32356789101112132343210111213610[[#This Row],[total]]</f>
        <v>0</v>
      </c>
      <c r="V716" s="1">
        <v>4</v>
      </c>
      <c r="W716" s="8">
        <f>Table32356789101112132343210111213610[[#This Row],[international]]/Table32356789101112132343210111213610[[#This Row],[total]]</f>
        <v>0.22222222222222221</v>
      </c>
      <c r="X7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5.5555555555555552E-2</v>
      </c>
      <c r="Y7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717" spans="1:25" ht="20" customHeight="1">
      <c r="A717" s="12">
        <v>163338</v>
      </c>
      <c r="B717" s="12" t="s">
        <v>321</v>
      </c>
      <c r="C717" s="12">
        <v>18</v>
      </c>
      <c r="D717" s="12">
        <v>13</v>
      </c>
      <c r="E717" s="14">
        <f>Table32356789101112132343210111213610[[#This Row],[men]]/Table32356789101112132343210111213610[[#This Row],[total]]</f>
        <v>0.72222222222222221</v>
      </c>
      <c r="F717" s="12">
        <v>5</v>
      </c>
      <c r="G717" s="14">
        <f>Table32356789101112132343210111213610[[#This Row],[women]]/Table32356789101112132343210111213610[[#This Row],[total]]</f>
        <v>0.27777777777777779</v>
      </c>
      <c r="H717" s="12">
        <v>0</v>
      </c>
      <c r="I717" s="14">
        <f>Table32356789101112132343210111213610[[#This Row],[alaskan_or_native]]/Table32356789101112132343210111213610[[#This Row],[total]]</f>
        <v>0</v>
      </c>
      <c r="J717" s="12">
        <v>0</v>
      </c>
      <c r="K717" s="14">
        <f>Table32356789101112132343210111213610[[#This Row],[asian_american]]/Table32356789101112132343210111213610[[#This Row],[total]]</f>
        <v>0</v>
      </c>
      <c r="L717" s="12">
        <v>15</v>
      </c>
      <c r="M717" s="14">
        <f>Table32356789101112132343210111213610[[#This Row],[african_amercian]]/Table32356789101112132343210111213610[[#This Row],[total]]</f>
        <v>0.83333333333333337</v>
      </c>
      <c r="N717" s="12">
        <v>0</v>
      </c>
      <c r="O717" s="14">
        <f>Table32356789101112132343210111213610[[#This Row],[hispanic_american]]/Table32356789101112132343210111213610[[#This Row],[total]]</f>
        <v>0</v>
      </c>
      <c r="P717" s="12">
        <v>0</v>
      </c>
      <c r="Q717" s="14">
        <f>Table32356789101112132343210111213610[[#This Row],[hawaiian_or_islander]]/Table32356789101112132343210111213610[[#This Row],[total]]</f>
        <v>0</v>
      </c>
      <c r="R717" s="12">
        <v>2</v>
      </c>
      <c r="S717" s="14">
        <f>Table32356789101112132343210111213610[[#This Row],[white]]/Table32356789101112132343210111213610[[#This Row],[total]]</f>
        <v>0.1111111111111111</v>
      </c>
      <c r="T717" s="12">
        <v>0</v>
      </c>
      <c r="U717" s="14">
        <f>Table32356789101112132343210111213610[[#This Row],[muti_racial]]/Table32356789101112132343210111213610[[#This Row],[total]]</f>
        <v>0</v>
      </c>
      <c r="V717" s="12">
        <v>1</v>
      </c>
      <c r="W717" s="14">
        <f>Table32356789101112132343210111213610[[#This Row],[international]]/Table32356789101112132343210111213610[[#This Row],[total]]</f>
        <v>5.5555555555555552E-2</v>
      </c>
      <c r="X7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0.83333333333333337</v>
      </c>
      <c r="Y7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0.83333333333333337</v>
      </c>
    </row>
    <row r="718" spans="1:25" ht="20" customHeight="1">
      <c r="A718" s="1">
        <v>166018</v>
      </c>
      <c r="B718" s="1" t="s">
        <v>744</v>
      </c>
      <c r="C718" s="1">
        <v>18</v>
      </c>
      <c r="D718" s="1">
        <v>11</v>
      </c>
      <c r="E718" s="8">
        <f>Table32356789101112132343210111213610[[#This Row],[men]]/Table32356789101112132343210111213610[[#This Row],[total]]</f>
        <v>0.61111111111111116</v>
      </c>
      <c r="F718" s="1">
        <v>7</v>
      </c>
      <c r="G718" s="8">
        <f>Table32356789101112132343210111213610[[#This Row],[women]]/Table32356789101112132343210111213610[[#This Row],[total]]</f>
        <v>0.3888888888888889</v>
      </c>
      <c r="H718" s="1">
        <v>0</v>
      </c>
      <c r="I718" s="8">
        <f>Table32356789101112132343210111213610[[#This Row],[alaskan_or_native]]/Table32356789101112132343210111213610[[#This Row],[total]]</f>
        <v>0</v>
      </c>
      <c r="J718" s="1">
        <v>1</v>
      </c>
      <c r="K718" s="8">
        <f>Table32356789101112132343210111213610[[#This Row],[asian_american]]/Table32356789101112132343210111213610[[#This Row],[total]]</f>
        <v>5.5555555555555552E-2</v>
      </c>
      <c r="L718" s="1">
        <v>3</v>
      </c>
      <c r="M718" s="8">
        <f>Table32356789101112132343210111213610[[#This Row],[african_amercian]]/Table32356789101112132343210111213610[[#This Row],[total]]</f>
        <v>0.16666666666666666</v>
      </c>
      <c r="N718" s="1">
        <v>3</v>
      </c>
      <c r="O718" s="8">
        <f>Table32356789101112132343210111213610[[#This Row],[hispanic_american]]/Table32356789101112132343210111213610[[#This Row],[total]]</f>
        <v>0.16666666666666666</v>
      </c>
      <c r="P718" s="1">
        <v>0</v>
      </c>
      <c r="Q718" s="8">
        <f>Table32356789101112132343210111213610[[#This Row],[hawaiian_or_islander]]/Table32356789101112132343210111213610[[#This Row],[total]]</f>
        <v>0</v>
      </c>
      <c r="R718" s="1">
        <v>7</v>
      </c>
      <c r="S718" s="8">
        <f>Table32356789101112132343210111213610[[#This Row],[white]]/Table32356789101112132343210111213610[[#This Row],[total]]</f>
        <v>0.3888888888888889</v>
      </c>
      <c r="T718" s="1">
        <v>3</v>
      </c>
      <c r="U718" s="8">
        <f>Table32356789101112132343210111213610[[#This Row],[muti_racial]]/Table32356789101112132343210111213610[[#This Row],[total]]</f>
        <v>0.16666666666666666</v>
      </c>
      <c r="V718" s="1">
        <v>1</v>
      </c>
      <c r="W718" s="8">
        <f>Table32356789101112132343210111213610[[#This Row],[international]]/Table32356789101112132343210111213610[[#This Row],[total]]</f>
        <v>5.5555555555555552E-2</v>
      </c>
      <c r="X7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0.55555555555555558</v>
      </c>
      <c r="Y7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719" spans="1:25" ht="20" customHeight="1">
      <c r="A719" s="12">
        <v>170532</v>
      </c>
      <c r="B719" s="12" t="s">
        <v>937</v>
      </c>
      <c r="C719" s="12">
        <v>18</v>
      </c>
      <c r="D719" s="12">
        <v>14</v>
      </c>
      <c r="E719" s="14">
        <f>Table32356789101112132343210111213610[[#This Row],[men]]/Table32356789101112132343210111213610[[#This Row],[total]]</f>
        <v>0.77777777777777779</v>
      </c>
      <c r="F719" s="12">
        <v>4</v>
      </c>
      <c r="G719" s="14">
        <f>Table32356789101112132343210111213610[[#This Row],[women]]/Table32356789101112132343210111213610[[#This Row],[total]]</f>
        <v>0.22222222222222221</v>
      </c>
      <c r="H719" s="12">
        <v>0</v>
      </c>
      <c r="I719" s="14">
        <f>Table32356789101112132343210111213610[[#This Row],[alaskan_or_native]]/Table32356789101112132343210111213610[[#This Row],[total]]</f>
        <v>0</v>
      </c>
      <c r="J719" s="12">
        <v>0</v>
      </c>
      <c r="K719" s="14">
        <f>Table32356789101112132343210111213610[[#This Row],[asian_american]]/Table32356789101112132343210111213610[[#This Row],[total]]</f>
        <v>0</v>
      </c>
      <c r="L719" s="12">
        <v>1</v>
      </c>
      <c r="M719" s="14">
        <f>Table32356789101112132343210111213610[[#This Row],[african_amercian]]/Table32356789101112132343210111213610[[#This Row],[total]]</f>
        <v>5.5555555555555552E-2</v>
      </c>
      <c r="N719" s="12">
        <v>0</v>
      </c>
      <c r="O719" s="14">
        <f>Table32356789101112132343210111213610[[#This Row],[hispanic_american]]/Table32356789101112132343210111213610[[#This Row],[total]]</f>
        <v>0</v>
      </c>
      <c r="P719" s="12">
        <v>0</v>
      </c>
      <c r="Q719" s="14">
        <f>Table32356789101112132343210111213610[[#This Row],[hawaiian_or_islander]]/Table32356789101112132343210111213610[[#This Row],[total]]</f>
        <v>0</v>
      </c>
      <c r="R719" s="12">
        <v>13</v>
      </c>
      <c r="S719" s="14">
        <f>Table32356789101112132343210111213610[[#This Row],[white]]/Table32356789101112132343210111213610[[#This Row],[total]]</f>
        <v>0.72222222222222221</v>
      </c>
      <c r="T719" s="12">
        <v>0</v>
      </c>
      <c r="U719" s="14">
        <f>Table32356789101112132343210111213610[[#This Row],[muti_racial]]/Table32356789101112132343210111213610[[#This Row],[total]]</f>
        <v>0</v>
      </c>
      <c r="V719" s="12">
        <v>4</v>
      </c>
      <c r="W719" s="14">
        <f>Table32356789101112132343210111213610[[#This Row],[international]]/Table32356789101112132343210111213610[[#This Row],[total]]</f>
        <v>0.22222222222222221</v>
      </c>
      <c r="X7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5.5555555555555552E-2</v>
      </c>
      <c r="Y7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5.5555555555555552E-2</v>
      </c>
    </row>
    <row r="720" spans="1:25" ht="20" customHeight="1">
      <c r="A720" s="1">
        <v>173328</v>
      </c>
      <c r="B720" s="1" t="s">
        <v>632</v>
      </c>
      <c r="C720" s="1">
        <v>18</v>
      </c>
      <c r="D720" s="1">
        <v>11</v>
      </c>
      <c r="E720" s="8">
        <f>Table32356789101112132343210111213610[[#This Row],[men]]/Table32356789101112132343210111213610[[#This Row],[total]]</f>
        <v>0.61111111111111116</v>
      </c>
      <c r="F720" s="1">
        <v>7</v>
      </c>
      <c r="G720" s="8">
        <f>Table32356789101112132343210111213610[[#This Row],[women]]/Table32356789101112132343210111213610[[#This Row],[total]]</f>
        <v>0.3888888888888889</v>
      </c>
      <c r="H720" s="1">
        <v>0</v>
      </c>
      <c r="I720" s="8">
        <f>Table32356789101112132343210111213610[[#This Row],[alaskan_or_native]]/Table32356789101112132343210111213610[[#This Row],[total]]</f>
        <v>0</v>
      </c>
      <c r="J720" s="1">
        <v>0</v>
      </c>
      <c r="K720" s="8">
        <f>Table32356789101112132343210111213610[[#This Row],[asian_american]]/Table32356789101112132343210111213610[[#This Row],[total]]</f>
        <v>0</v>
      </c>
      <c r="L720" s="1">
        <v>0</v>
      </c>
      <c r="M720" s="8">
        <f>Table32356789101112132343210111213610[[#This Row],[african_amercian]]/Table32356789101112132343210111213610[[#This Row],[total]]</f>
        <v>0</v>
      </c>
      <c r="N720" s="1">
        <v>0</v>
      </c>
      <c r="O720" s="8">
        <f>Table32356789101112132343210111213610[[#This Row],[hispanic_american]]/Table32356789101112132343210111213610[[#This Row],[total]]</f>
        <v>0</v>
      </c>
      <c r="P720" s="1">
        <v>0</v>
      </c>
      <c r="Q720" s="8">
        <f>Table32356789101112132343210111213610[[#This Row],[hawaiian_or_islander]]/Table32356789101112132343210111213610[[#This Row],[total]]</f>
        <v>0</v>
      </c>
      <c r="R720" s="1">
        <v>17</v>
      </c>
      <c r="S720" s="8">
        <f>Table32356789101112132343210111213610[[#This Row],[white]]/Table32356789101112132343210111213610[[#This Row],[total]]</f>
        <v>0.94444444444444442</v>
      </c>
      <c r="T720" s="1">
        <v>1</v>
      </c>
      <c r="U720" s="8">
        <f>Table32356789101112132343210111213610[[#This Row],[muti_racial]]/Table32356789101112132343210111213610[[#This Row],[total]]</f>
        <v>5.5555555555555552E-2</v>
      </c>
      <c r="V720" s="1">
        <v>0</v>
      </c>
      <c r="W720" s="8">
        <f>Table32356789101112132343210111213610[[#This Row],[international]]/Table32356789101112132343210111213610[[#This Row],[total]]</f>
        <v>0</v>
      </c>
      <c r="X7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5.5555555555555552E-2</v>
      </c>
      <c r="Y7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5.5555555555555552E-2</v>
      </c>
    </row>
    <row r="721" spans="1:25" ht="20" customHeight="1">
      <c r="A721" s="12">
        <v>179326</v>
      </c>
      <c r="B721" s="12" t="s">
        <v>647</v>
      </c>
      <c r="C721" s="12">
        <v>18</v>
      </c>
      <c r="D721" s="12">
        <v>16</v>
      </c>
      <c r="E721" s="14">
        <f>Table32356789101112132343210111213610[[#This Row],[men]]/Table32356789101112132343210111213610[[#This Row],[total]]</f>
        <v>0.88888888888888884</v>
      </c>
      <c r="F721" s="12">
        <v>2</v>
      </c>
      <c r="G721" s="14">
        <f>Table32356789101112132343210111213610[[#This Row],[women]]/Table32356789101112132343210111213610[[#This Row],[total]]</f>
        <v>0.1111111111111111</v>
      </c>
      <c r="H721" s="12">
        <v>0</v>
      </c>
      <c r="I721" s="14">
        <f>Table32356789101112132343210111213610[[#This Row],[alaskan_or_native]]/Table32356789101112132343210111213610[[#This Row],[total]]</f>
        <v>0</v>
      </c>
      <c r="J721" s="12">
        <v>0</v>
      </c>
      <c r="K721" s="14">
        <f>Table32356789101112132343210111213610[[#This Row],[asian_american]]/Table32356789101112132343210111213610[[#This Row],[total]]</f>
        <v>0</v>
      </c>
      <c r="L721" s="12">
        <v>0</v>
      </c>
      <c r="M721" s="14">
        <f>Table32356789101112132343210111213610[[#This Row],[african_amercian]]/Table32356789101112132343210111213610[[#This Row],[total]]</f>
        <v>0</v>
      </c>
      <c r="N721" s="12">
        <v>0</v>
      </c>
      <c r="O721" s="14">
        <f>Table32356789101112132343210111213610[[#This Row],[hispanic_american]]/Table32356789101112132343210111213610[[#This Row],[total]]</f>
        <v>0</v>
      </c>
      <c r="P721" s="12">
        <v>0</v>
      </c>
      <c r="Q721" s="14">
        <f>Table32356789101112132343210111213610[[#This Row],[hawaiian_or_islander]]/Table32356789101112132343210111213610[[#This Row],[total]]</f>
        <v>0</v>
      </c>
      <c r="R721" s="12">
        <v>17</v>
      </c>
      <c r="S721" s="14">
        <f>Table32356789101112132343210111213610[[#This Row],[white]]/Table32356789101112132343210111213610[[#This Row],[total]]</f>
        <v>0.94444444444444442</v>
      </c>
      <c r="T721" s="12">
        <v>0</v>
      </c>
      <c r="U721" s="14">
        <f>Table32356789101112132343210111213610[[#This Row],[muti_racial]]/Table32356789101112132343210111213610[[#This Row],[total]]</f>
        <v>0</v>
      </c>
      <c r="V721" s="12">
        <v>0</v>
      </c>
      <c r="W721" s="14">
        <f>Table32356789101112132343210111213610[[#This Row],[international]]/Table32356789101112132343210111213610[[#This Row],[total]]</f>
        <v>0</v>
      </c>
      <c r="X7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7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722" spans="1:25" ht="20" customHeight="1">
      <c r="A722" s="1">
        <v>184694</v>
      </c>
      <c r="B722" s="1" t="s">
        <v>976</v>
      </c>
      <c r="C722" s="1">
        <v>18</v>
      </c>
      <c r="D722" s="1">
        <v>12</v>
      </c>
      <c r="E722" s="8">
        <f>Table32356789101112132343210111213610[[#This Row],[men]]/Table32356789101112132343210111213610[[#This Row],[total]]</f>
        <v>0.66666666666666663</v>
      </c>
      <c r="F722" s="1">
        <v>6</v>
      </c>
      <c r="G722" s="8">
        <f>Table32356789101112132343210111213610[[#This Row],[women]]/Table32356789101112132343210111213610[[#This Row],[total]]</f>
        <v>0.33333333333333331</v>
      </c>
      <c r="H722" s="1">
        <v>0</v>
      </c>
      <c r="I722" s="8">
        <f>Table32356789101112132343210111213610[[#This Row],[alaskan_or_native]]/Table32356789101112132343210111213610[[#This Row],[total]]</f>
        <v>0</v>
      </c>
      <c r="J722" s="1">
        <v>2</v>
      </c>
      <c r="K722" s="8">
        <f>Table32356789101112132343210111213610[[#This Row],[asian_american]]/Table32356789101112132343210111213610[[#This Row],[total]]</f>
        <v>0.1111111111111111</v>
      </c>
      <c r="L722" s="1">
        <v>0</v>
      </c>
      <c r="M722" s="8">
        <f>Table32356789101112132343210111213610[[#This Row],[african_amercian]]/Table32356789101112132343210111213610[[#This Row],[total]]</f>
        <v>0</v>
      </c>
      <c r="N722" s="1">
        <v>2</v>
      </c>
      <c r="O722" s="8">
        <f>Table32356789101112132343210111213610[[#This Row],[hispanic_american]]/Table32356789101112132343210111213610[[#This Row],[total]]</f>
        <v>0.1111111111111111</v>
      </c>
      <c r="P722" s="1">
        <v>0</v>
      </c>
      <c r="Q722" s="8">
        <f>Table32356789101112132343210111213610[[#This Row],[hawaiian_or_islander]]/Table32356789101112132343210111213610[[#This Row],[total]]</f>
        <v>0</v>
      </c>
      <c r="R722" s="1">
        <v>12</v>
      </c>
      <c r="S722" s="8">
        <f>Table32356789101112132343210111213610[[#This Row],[white]]/Table32356789101112132343210111213610[[#This Row],[total]]</f>
        <v>0.66666666666666663</v>
      </c>
      <c r="T722" s="1">
        <v>0</v>
      </c>
      <c r="U722" s="8">
        <f>Table32356789101112132343210111213610[[#This Row],[muti_racial]]/Table32356789101112132343210111213610[[#This Row],[total]]</f>
        <v>0</v>
      </c>
      <c r="V722" s="1">
        <v>0</v>
      </c>
      <c r="W722" s="8">
        <f>Table32356789101112132343210111213610[[#This Row],[international]]/Table32356789101112132343210111213610[[#This Row],[total]]</f>
        <v>0</v>
      </c>
      <c r="X7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7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723" spans="1:25" ht="20" customHeight="1">
      <c r="A723" s="12">
        <v>196051</v>
      </c>
      <c r="B723" s="12" t="s">
        <v>1245</v>
      </c>
      <c r="C723" s="12">
        <v>18</v>
      </c>
      <c r="D723" s="12">
        <v>16</v>
      </c>
      <c r="E723" s="14">
        <f>Table32356789101112132343210111213610[[#This Row],[men]]/Table32356789101112132343210111213610[[#This Row],[total]]</f>
        <v>0.88888888888888884</v>
      </c>
      <c r="F723" s="12">
        <v>2</v>
      </c>
      <c r="G723" s="14">
        <f>Table32356789101112132343210111213610[[#This Row],[women]]/Table32356789101112132343210111213610[[#This Row],[total]]</f>
        <v>0.1111111111111111</v>
      </c>
      <c r="H723" s="12">
        <v>0</v>
      </c>
      <c r="I723" s="14">
        <f>Table32356789101112132343210111213610[[#This Row],[alaskan_or_native]]/Table32356789101112132343210111213610[[#This Row],[total]]</f>
        <v>0</v>
      </c>
      <c r="J723" s="12">
        <v>0</v>
      </c>
      <c r="K723" s="14">
        <f>Table32356789101112132343210111213610[[#This Row],[asian_american]]/Table32356789101112132343210111213610[[#This Row],[total]]</f>
        <v>0</v>
      </c>
      <c r="L723" s="12">
        <v>2</v>
      </c>
      <c r="M723" s="14">
        <f>Table32356789101112132343210111213610[[#This Row],[african_amercian]]/Table32356789101112132343210111213610[[#This Row],[total]]</f>
        <v>0.1111111111111111</v>
      </c>
      <c r="N723" s="12">
        <v>1</v>
      </c>
      <c r="O723" s="14">
        <f>Table32356789101112132343210111213610[[#This Row],[hispanic_american]]/Table32356789101112132343210111213610[[#This Row],[total]]</f>
        <v>5.5555555555555552E-2</v>
      </c>
      <c r="P723" s="12">
        <v>0</v>
      </c>
      <c r="Q723" s="14">
        <f>Table32356789101112132343210111213610[[#This Row],[hawaiian_or_islander]]/Table32356789101112132343210111213610[[#This Row],[total]]</f>
        <v>0</v>
      </c>
      <c r="R723" s="12">
        <v>13</v>
      </c>
      <c r="S723" s="14">
        <f>Table32356789101112132343210111213610[[#This Row],[white]]/Table32356789101112132343210111213610[[#This Row],[total]]</f>
        <v>0.72222222222222221</v>
      </c>
      <c r="T723" s="12">
        <v>2</v>
      </c>
      <c r="U723" s="14">
        <f>Table32356789101112132343210111213610[[#This Row],[muti_racial]]/Table32356789101112132343210111213610[[#This Row],[total]]</f>
        <v>0.1111111111111111</v>
      </c>
      <c r="V723" s="12">
        <v>0</v>
      </c>
      <c r="W723" s="14">
        <f>Table32356789101112132343210111213610[[#This Row],[international]]/Table32356789101112132343210111213610[[#This Row],[total]]</f>
        <v>0</v>
      </c>
      <c r="X7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  <c r="Y7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</row>
    <row r="724" spans="1:25" ht="20" customHeight="1">
      <c r="A724" s="1">
        <v>206862</v>
      </c>
      <c r="B724" s="1" t="s">
        <v>1042</v>
      </c>
      <c r="C724" s="1">
        <v>18</v>
      </c>
      <c r="D724" s="1">
        <v>16</v>
      </c>
      <c r="E724" s="8">
        <f>Table32356789101112132343210111213610[[#This Row],[men]]/Table32356789101112132343210111213610[[#This Row],[total]]</f>
        <v>0.88888888888888884</v>
      </c>
      <c r="F724" s="1">
        <v>2</v>
      </c>
      <c r="G724" s="8">
        <f>Table32356789101112132343210111213610[[#This Row],[women]]/Table32356789101112132343210111213610[[#This Row],[total]]</f>
        <v>0.1111111111111111</v>
      </c>
      <c r="H724" s="1">
        <v>1</v>
      </c>
      <c r="I724" s="8">
        <f>Table32356789101112132343210111213610[[#This Row],[alaskan_or_native]]/Table32356789101112132343210111213610[[#This Row],[total]]</f>
        <v>5.5555555555555552E-2</v>
      </c>
      <c r="J724" s="1">
        <v>0</v>
      </c>
      <c r="K724" s="8">
        <f>Table32356789101112132343210111213610[[#This Row],[asian_american]]/Table32356789101112132343210111213610[[#This Row],[total]]</f>
        <v>0</v>
      </c>
      <c r="L724" s="1">
        <v>2</v>
      </c>
      <c r="M724" s="8">
        <f>Table32356789101112132343210111213610[[#This Row],[african_amercian]]/Table32356789101112132343210111213610[[#This Row],[total]]</f>
        <v>0.1111111111111111</v>
      </c>
      <c r="N724" s="1">
        <v>1</v>
      </c>
      <c r="O724" s="8">
        <f>Table32356789101112132343210111213610[[#This Row],[hispanic_american]]/Table32356789101112132343210111213610[[#This Row],[total]]</f>
        <v>5.5555555555555552E-2</v>
      </c>
      <c r="P724" s="1">
        <v>0</v>
      </c>
      <c r="Q724" s="8">
        <f>Table32356789101112132343210111213610[[#This Row],[hawaiian_or_islander]]/Table32356789101112132343210111213610[[#This Row],[total]]</f>
        <v>0</v>
      </c>
      <c r="R724" s="1">
        <v>10</v>
      </c>
      <c r="S724" s="8">
        <f>Table32356789101112132343210111213610[[#This Row],[white]]/Table32356789101112132343210111213610[[#This Row],[total]]</f>
        <v>0.55555555555555558</v>
      </c>
      <c r="T724" s="1">
        <v>1</v>
      </c>
      <c r="U724" s="8">
        <f>Table32356789101112132343210111213610[[#This Row],[muti_racial]]/Table32356789101112132343210111213610[[#This Row],[total]]</f>
        <v>5.5555555555555552E-2</v>
      </c>
      <c r="V724" s="1">
        <v>0</v>
      </c>
      <c r="W724" s="8">
        <f>Table32356789101112132343210111213610[[#This Row],[international]]/Table32356789101112132343210111213610[[#This Row],[total]]</f>
        <v>0</v>
      </c>
      <c r="X7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  <c r="Y7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</row>
    <row r="725" spans="1:25" ht="20" customHeight="1">
      <c r="A725" s="12">
        <v>207865</v>
      </c>
      <c r="B725" s="12" t="s">
        <v>1048</v>
      </c>
      <c r="C725" s="12">
        <v>18</v>
      </c>
      <c r="D725" s="12">
        <v>16</v>
      </c>
      <c r="E725" s="14">
        <f>Table32356789101112132343210111213610[[#This Row],[men]]/Table32356789101112132343210111213610[[#This Row],[total]]</f>
        <v>0.88888888888888884</v>
      </c>
      <c r="F725" s="12">
        <v>2</v>
      </c>
      <c r="G725" s="14">
        <f>Table32356789101112132343210111213610[[#This Row],[women]]/Table32356789101112132343210111213610[[#This Row],[total]]</f>
        <v>0.1111111111111111</v>
      </c>
      <c r="H725" s="12">
        <v>1</v>
      </c>
      <c r="I725" s="14">
        <f>Table32356789101112132343210111213610[[#This Row],[alaskan_or_native]]/Table32356789101112132343210111213610[[#This Row],[total]]</f>
        <v>5.5555555555555552E-2</v>
      </c>
      <c r="J725" s="12">
        <v>0</v>
      </c>
      <c r="K725" s="14">
        <f>Table32356789101112132343210111213610[[#This Row],[asian_american]]/Table32356789101112132343210111213610[[#This Row],[total]]</f>
        <v>0</v>
      </c>
      <c r="L725" s="12">
        <v>0</v>
      </c>
      <c r="M725" s="14">
        <f>Table32356789101112132343210111213610[[#This Row],[african_amercian]]/Table32356789101112132343210111213610[[#This Row],[total]]</f>
        <v>0</v>
      </c>
      <c r="N725" s="12">
        <v>1</v>
      </c>
      <c r="O725" s="14">
        <f>Table32356789101112132343210111213610[[#This Row],[hispanic_american]]/Table32356789101112132343210111213610[[#This Row],[total]]</f>
        <v>5.5555555555555552E-2</v>
      </c>
      <c r="P725" s="12">
        <v>0</v>
      </c>
      <c r="Q725" s="14">
        <f>Table32356789101112132343210111213610[[#This Row],[hawaiian_or_islander]]/Table32356789101112132343210111213610[[#This Row],[total]]</f>
        <v>0</v>
      </c>
      <c r="R725" s="12">
        <v>9</v>
      </c>
      <c r="S725" s="14">
        <f>Table32356789101112132343210111213610[[#This Row],[white]]/Table32356789101112132343210111213610[[#This Row],[total]]</f>
        <v>0.5</v>
      </c>
      <c r="T725" s="12">
        <v>0</v>
      </c>
      <c r="U725" s="14">
        <f>Table32356789101112132343210111213610[[#This Row],[muti_racial]]/Table32356789101112132343210111213610[[#This Row],[total]]</f>
        <v>0</v>
      </c>
      <c r="V725" s="12">
        <v>6</v>
      </c>
      <c r="W725" s="14">
        <f>Table32356789101112132343210111213610[[#This Row],[international]]/Table32356789101112132343210111213610[[#This Row],[total]]</f>
        <v>0.33333333333333331</v>
      </c>
      <c r="X7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7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726" spans="1:25" ht="20" customHeight="1">
      <c r="A726" s="1">
        <v>210739</v>
      </c>
      <c r="B726" s="1" t="s">
        <v>1056</v>
      </c>
      <c r="C726" s="1">
        <v>18</v>
      </c>
      <c r="D726" s="1">
        <v>13</v>
      </c>
      <c r="E726" s="8">
        <f>Table32356789101112132343210111213610[[#This Row],[men]]/Table32356789101112132343210111213610[[#This Row],[total]]</f>
        <v>0.72222222222222221</v>
      </c>
      <c r="F726" s="1">
        <v>5</v>
      </c>
      <c r="G726" s="8">
        <f>Table32356789101112132343210111213610[[#This Row],[women]]/Table32356789101112132343210111213610[[#This Row],[total]]</f>
        <v>0.27777777777777779</v>
      </c>
      <c r="H726" s="1">
        <v>0</v>
      </c>
      <c r="I726" s="8">
        <f>Table32356789101112132343210111213610[[#This Row],[alaskan_or_native]]/Table32356789101112132343210111213610[[#This Row],[total]]</f>
        <v>0</v>
      </c>
      <c r="J726" s="1">
        <v>1</v>
      </c>
      <c r="K726" s="8">
        <f>Table32356789101112132343210111213610[[#This Row],[asian_american]]/Table32356789101112132343210111213610[[#This Row],[total]]</f>
        <v>5.5555555555555552E-2</v>
      </c>
      <c r="L726" s="1">
        <v>0</v>
      </c>
      <c r="M726" s="8">
        <f>Table32356789101112132343210111213610[[#This Row],[african_amercian]]/Table32356789101112132343210111213610[[#This Row],[total]]</f>
        <v>0</v>
      </c>
      <c r="N726" s="1">
        <v>4</v>
      </c>
      <c r="O726" s="8">
        <f>Table32356789101112132343210111213610[[#This Row],[hispanic_american]]/Table32356789101112132343210111213610[[#This Row],[total]]</f>
        <v>0.22222222222222221</v>
      </c>
      <c r="P726" s="1">
        <v>0</v>
      </c>
      <c r="Q726" s="8">
        <f>Table32356789101112132343210111213610[[#This Row],[hawaiian_or_islander]]/Table32356789101112132343210111213610[[#This Row],[total]]</f>
        <v>0</v>
      </c>
      <c r="R726" s="1">
        <v>12</v>
      </c>
      <c r="S726" s="8">
        <f>Table32356789101112132343210111213610[[#This Row],[white]]/Table32356789101112132343210111213610[[#This Row],[total]]</f>
        <v>0.66666666666666663</v>
      </c>
      <c r="T726" s="1">
        <v>1</v>
      </c>
      <c r="U726" s="8">
        <f>Table32356789101112132343210111213610[[#This Row],[muti_racial]]/Table32356789101112132343210111213610[[#This Row],[total]]</f>
        <v>5.5555555555555552E-2</v>
      </c>
      <c r="V726" s="1">
        <v>0</v>
      </c>
      <c r="W726" s="8">
        <f>Table32356789101112132343210111213610[[#This Row],[international]]/Table32356789101112132343210111213610[[#This Row],[total]]</f>
        <v>0</v>
      </c>
      <c r="X7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7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</row>
    <row r="727" spans="1:25" ht="20" customHeight="1">
      <c r="A727" s="12">
        <v>211291</v>
      </c>
      <c r="B727" s="12" t="s">
        <v>337</v>
      </c>
      <c r="C727" s="12">
        <v>18</v>
      </c>
      <c r="D727" s="12">
        <v>14</v>
      </c>
      <c r="E727" s="14">
        <f>Table32356789101112132343210111213610[[#This Row],[men]]/Table32356789101112132343210111213610[[#This Row],[total]]</f>
        <v>0.77777777777777779</v>
      </c>
      <c r="F727" s="12">
        <v>4</v>
      </c>
      <c r="G727" s="14">
        <f>Table32356789101112132343210111213610[[#This Row],[women]]/Table32356789101112132343210111213610[[#This Row],[total]]</f>
        <v>0.22222222222222221</v>
      </c>
      <c r="H727" s="12">
        <v>0</v>
      </c>
      <c r="I727" s="14">
        <f>Table32356789101112132343210111213610[[#This Row],[alaskan_or_native]]/Table32356789101112132343210111213610[[#This Row],[total]]</f>
        <v>0</v>
      </c>
      <c r="J727" s="12">
        <v>1</v>
      </c>
      <c r="K727" s="14">
        <f>Table32356789101112132343210111213610[[#This Row],[asian_american]]/Table32356789101112132343210111213610[[#This Row],[total]]</f>
        <v>5.5555555555555552E-2</v>
      </c>
      <c r="L727" s="12">
        <v>0</v>
      </c>
      <c r="M727" s="14">
        <f>Table32356789101112132343210111213610[[#This Row],[african_amercian]]/Table32356789101112132343210111213610[[#This Row],[total]]</f>
        <v>0</v>
      </c>
      <c r="N727" s="12">
        <v>1</v>
      </c>
      <c r="O727" s="14">
        <f>Table32356789101112132343210111213610[[#This Row],[hispanic_american]]/Table32356789101112132343210111213610[[#This Row],[total]]</f>
        <v>5.5555555555555552E-2</v>
      </c>
      <c r="P727" s="12">
        <v>0</v>
      </c>
      <c r="Q727" s="14">
        <f>Table32356789101112132343210111213610[[#This Row],[hawaiian_or_islander]]/Table32356789101112132343210111213610[[#This Row],[total]]</f>
        <v>0</v>
      </c>
      <c r="R727" s="12">
        <v>12</v>
      </c>
      <c r="S727" s="14">
        <f>Table32356789101112132343210111213610[[#This Row],[white]]/Table32356789101112132343210111213610[[#This Row],[total]]</f>
        <v>0.66666666666666663</v>
      </c>
      <c r="T727" s="12">
        <v>2</v>
      </c>
      <c r="U727" s="14">
        <f>Table32356789101112132343210111213610[[#This Row],[muti_racial]]/Table32356789101112132343210111213610[[#This Row],[total]]</f>
        <v>0.1111111111111111</v>
      </c>
      <c r="V727" s="12">
        <v>2</v>
      </c>
      <c r="W727" s="14">
        <f>Table32356789101112132343210111213610[[#This Row],[international]]/Table32356789101112132343210111213610[[#This Row],[total]]</f>
        <v>0.1111111111111111</v>
      </c>
      <c r="X7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7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728" spans="1:25" ht="20" customHeight="1">
      <c r="A728" s="1">
        <v>212805</v>
      </c>
      <c r="B728" s="1" t="s">
        <v>464</v>
      </c>
      <c r="C728" s="1">
        <v>18</v>
      </c>
      <c r="D728" s="1">
        <v>17</v>
      </c>
      <c r="E728" s="8">
        <f>Table32356789101112132343210111213610[[#This Row],[men]]/Table32356789101112132343210111213610[[#This Row],[total]]</f>
        <v>0.94444444444444442</v>
      </c>
      <c r="F728" s="1">
        <v>1</v>
      </c>
      <c r="G728" s="8">
        <f>Table32356789101112132343210111213610[[#This Row],[women]]/Table32356789101112132343210111213610[[#This Row],[total]]</f>
        <v>5.5555555555555552E-2</v>
      </c>
      <c r="H728" s="1">
        <v>0</v>
      </c>
      <c r="I728" s="8">
        <f>Table32356789101112132343210111213610[[#This Row],[alaskan_or_native]]/Table32356789101112132343210111213610[[#This Row],[total]]</f>
        <v>0</v>
      </c>
      <c r="J728" s="1">
        <v>0</v>
      </c>
      <c r="K728" s="8">
        <f>Table32356789101112132343210111213610[[#This Row],[asian_american]]/Table32356789101112132343210111213610[[#This Row],[total]]</f>
        <v>0</v>
      </c>
      <c r="L728" s="1">
        <v>0</v>
      </c>
      <c r="M728" s="8">
        <f>Table32356789101112132343210111213610[[#This Row],[african_amercian]]/Table32356789101112132343210111213610[[#This Row],[total]]</f>
        <v>0</v>
      </c>
      <c r="N728" s="1">
        <v>1</v>
      </c>
      <c r="O728" s="8">
        <f>Table32356789101112132343210111213610[[#This Row],[hispanic_american]]/Table32356789101112132343210111213610[[#This Row],[total]]</f>
        <v>5.5555555555555552E-2</v>
      </c>
      <c r="P728" s="1">
        <v>0</v>
      </c>
      <c r="Q728" s="8">
        <f>Table32356789101112132343210111213610[[#This Row],[hawaiian_or_islander]]/Table32356789101112132343210111213610[[#This Row],[total]]</f>
        <v>0</v>
      </c>
      <c r="R728" s="1">
        <v>16</v>
      </c>
      <c r="S728" s="8">
        <f>Table32356789101112132343210111213610[[#This Row],[white]]/Table32356789101112132343210111213610[[#This Row],[total]]</f>
        <v>0.88888888888888884</v>
      </c>
      <c r="T728" s="1">
        <v>0</v>
      </c>
      <c r="U728" s="8">
        <f>Table32356789101112132343210111213610[[#This Row],[muti_racial]]/Table32356789101112132343210111213610[[#This Row],[total]]</f>
        <v>0</v>
      </c>
      <c r="V728" s="1">
        <v>1</v>
      </c>
      <c r="W728" s="8">
        <f>Table32356789101112132343210111213610[[#This Row],[international]]/Table32356789101112132343210111213610[[#This Row],[total]]</f>
        <v>5.5555555555555552E-2</v>
      </c>
      <c r="X7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5.5555555555555552E-2</v>
      </c>
      <c r="Y7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5.5555555555555552E-2</v>
      </c>
    </row>
    <row r="729" spans="1:25" ht="20" customHeight="1">
      <c r="A729" s="12">
        <v>213251</v>
      </c>
      <c r="B729" s="12" t="s">
        <v>1068</v>
      </c>
      <c r="C729" s="12">
        <v>18</v>
      </c>
      <c r="D729" s="12">
        <v>13</v>
      </c>
      <c r="E729" s="14">
        <f>Table32356789101112132343210111213610[[#This Row],[men]]/Table32356789101112132343210111213610[[#This Row],[total]]</f>
        <v>0.72222222222222221</v>
      </c>
      <c r="F729" s="12">
        <v>5</v>
      </c>
      <c r="G729" s="14">
        <f>Table32356789101112132343210111213610[[#This Row],[women]]/Table32356789101112132343210111213610[[#This Row],[total]]</f>
        <v>0.27777777777777779</v>
      </c>
      <c r="H729" s="12">
        <v>0</v>
      </c>
      <c r="I729" s="14">
        <f>Table32356789101112132343210111213610[[#This Row],[alaskan_or_native]]/Table32356789101112132343210111213610[[#This Row],[total]]</f>
        <v>0</v>
      </c>
      <c r="J729" s="12">
        <v>1</v>
      </c>
      <c r="K729" s="14">
        <f>Table32356789101112132343210111213610[[#This Row],[asian_american]]/Table32356789101112132343210111213610[[#This Row],[total]]</f>
        <v>5.5555555555555552E-2</v>
      </c>
      <c r="L729" s="12">
        <v>0</v>
      </c>
      <c r="M729" s="14">
        <f>Table32356789101112132343210111213610[[#This Row],[african_amercian]]/Table32356789101112132343210111213610[[#This Row],[total]]</f>
        <v>0</v>
      </c>
      <c r="N729" s="12">
        <v>1</v>
      </c>
      <c r="O729" s="14">
        <f>Table32356789101112132343210111213610[[#This Row],[hispanic_american]]/Table32356789101112132343210111213610[[#This Row],[total]]</f>
        <v>5.5555555555555552E-2</v>
      </c>
      <c r="P729" s="12">
        <v>0</v>
      </c>
      <c r="Q729" s="14">
        <f>Table32356789101112132343210111213610[[#This Row],[hawaiian_or_islander]]/Table32356789101112132343210111213610[[#This Row],[total]]</f>
        <v>0</v>
      </c>
      <c r="R729" s="12">
        <v>13</v>
      </c>
      <c r="S729" s="14">
        <f>Table32356789101112132343210111213610[[#This Row],[white]]/Table32356789101112132343210111213610[[#This Row],[total]]</f>
        <v>0.72222222222222221</v>
      </c>
      <c r="T729" s="12">
        <v>0</v>
      </c>
      <c r="U729" s="14">
        <f>Table32356789101112132343210111213610[[#This Row],[muti_racial]]/Table32356789101112132343210111213610[[#This Row],[total]]</f>
        <v>0</v>
      </c>
      <c r="V729" s="12">
        <v>3</v>
      </c>
      <c r="W729" s="14">
        <f>Table32356789101112132343210111213610[[#This Row],[international]]/Table32356789101112132343210111213610[[#This Row],[total]]</f>
        <v>0.16666666666666666</v>
      </c>
      <c r="X7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7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5.5555555555555552E-2</v>
      </c>
    </row>
    <row r="730" spans="1:25" ht="20" customHeight="1">
      <c r="A730" s="1">
        <v>213996</v>
      </c>
      <c r="B730" s="1" t="s">
        <v>237</v>
      </c>
      <c r="C730" s="1">
        <v>18</v>
      </c>
      <c r="D730" s="1">
        <v>14</v>
      </c>
      <c r="E730" s="8">
        <f>Table32356789101112132343210111213610[[#This Row],[men]]/Table32356789101112132343210111213610[[#This Row],[total]]</f>
        <v>0.77777777777777779</v>
      </c>
      <c r="F730" s="1">
        <v>4</v>
      </c>
      <c r="G730" s="8">
        <f>Table32356789101112132343210111213610[[#This Row],[women]]/Table32356789101112132343210111213610[[#This Row],[total]]</f>
        <v>0.22222222222222221</v>
      </c>
      <c r="H730" s="1">
        <v>0</v>
      </c>
      <c r="I730" s="8">
        <f>Table32356789101112132343210111213610[[#This Row],[alaskan_or_native]]/Table32356789101112132343210111213610[[#This Row],[total]]</f>
        <v>0</v>
      </c>
      <c r="J730" s="1">
        <v>0</v>
      </c>
      <c r="K730" s="8">
        <f>Table32356789101112132343210111213610[[#This Row],[asian_american]]/Table32356789101112132343210111213610[[#This Row],[total]]</f>
        <v>0</v>
      </c>
      <c r="L730" s="1">
        <v>2</v>
      </c>
      <c r="M730" s="8">
        <f>Table32356789101112132343210111213610[[#This Row],[african_amercian]]/Table32356789101112132343210111213610[[#This Row],[total]]</f>
        <v>0.1111111111111111</v>
      </c>
      <c r="N730" s="1">
        <v>1</v>
      </c>
      <c r="O730" s="8">
        <f>Table32356789101112132343210111213610[[#This Row],[hispanic_american]]/Table32356789101112132343210111213610[[#This Row],[total]]</f>
        <v>5.5555555555555552E-2</v>
      </c>
      <c r="P730" s="1">
        <v>0</v>
      </c>
      <c r="Q730" s="8">
        <f>Table32356789101112132343210111213610[[#This Row],[hawaiian_or_islander]]/Table32356789101112132343210111213610[[#This Row],[total]]</f>
        <v>0</v>
      </c>
      <c r="R730" s="1">
        <v>10</v>
      </c>
      <c r="S730" s="8">
        <f>Table32356789101112132343210111213610[[#This Row],[white]]/Table32356789101112132343210111213610[[#This Row],[total]]</f>
        <v>0.55555555555555558</v>
      </c>
      <c r="T730" s="1">
        <v>2</v>
      </c>
      <c r="U730" s="8">
        <f>Table32356789101112132343210111213610[[#This Row],[muti_racial]]/Table32356789101112132343210111213610[[#This Row],[total]]</f>
        <v>0.1111111111111111</v>
      </c>
      <c r="V730" s="1">
        <v>3</v>
      </c>
      <c r="W730" s="8">
        <f>Table32356789101112132343210111213610[[#This Row],[international]]/Table32356789101112132343210111213610[[#This Row],[total]]</f>
        <v>0.16666666666666666</v>
      </c>
      <c r="X7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  <c r="Y7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</row>
    <row r="731" spans="1:25" ht="20" customHeight="1">
      <c r="A731" s="12">
        <v>215798</v>
      </c>
      <c r="B731" s="12" t="s">
        <v>241</v>
      </c>
      <c r="C731" s="12">
        <v>18</v>
      </c>
      <c r="D731" s="12">
        <v>16</v>
      </c>
      <c r="E731" s="14">
        <f>Table32356789101112132343210111213610[[#This Row],[men]]/Table32356789101112132343210111213610[[#This Row],[total]]</f>
        <v>0.88888888888888884</v>
      </c>
      <c r="F731" s="12">
        <v>2</v>
      </c>
      <c r="G731" s="14">
        <f>Table32356789101112132343210111213610[[#This Row],[women]]/Table32356789101112132343210111213610[[#This Row],[total]]</f>
        <v>0.1111111111111111</v>
      </c>
      <c r="H731" s="12">
        <v>0</v>
      </c>
      <c r="I731" s="14">
        <f>Table32356789101112132343210111213610[[#This Row],[alaskan_or_native]]/Table32356789101112132343210111213610[[#This Row],[total]]</f>
        <v>0</v>
      </c>
      <c r="J731" s="12">
        <v>0</v>
      </c>
      <c r="K731" s="14">
        <f>Table32356789101112132343210111213610[[#This Row],[asian_american]]/Table32356789101112132343210111213610[[#This Row],[total]]</f>
        <v>0</v>
      </c>
      <c r="L731" s="12">
        <v>0</v>
      </c>
      <c r="M731" s="14">
        <f>Table32356789101112132343210111213610[[#This Row],[african_amercian]]/Table32356789101112132343210111213610[[#This Row],[total]]</f>
        <v>0</v>
      </c>
      <c r="N731" s="12">
        <v>2</v>
      </c>
      <c r="O731" s="14">
        <f>Table32356789101112132343210111213610[[#This Row],[hispanic_american]]/Table32356789101112132343210111213610[[#This Row],[total]]</f>
        <v>0.1111111111111111</v>
      </c>
      <c r="P731" s="12">
        <v>0</v>
      </c>
      <c r="Q731" s="14">
        <f>Table32356789101112132343210111213610[[#This Row],[hawaiian_or_islander]]/Table32356789101112132343210111213610[[#This Row],[total]]</f>
        <v>0</v>
      </c>
      <c r="R731" s="12">
        <v>15</v>
      </c>
      <c r="S731" s="14">
        <f>Table32356789101112132343210111213610[[#This Row],[white]]/Table32356789101112132343210111213610[[#This Row],[total]]</f>
        <v>0.83333333333333337</v>
      </c>
      <c r="T731" s="12">
        <v>0</v>
      </c>
      <c r="U731" s="14">
        <f>Table32356789101112132343210111213610[[#This Row],[muti_racial]]/Table32356789101112132343210111213610[[#This Row],[total]]</f>
        <v>0</v>
      </c>
      <c r="V731" s="12">
        <v>0</v>
      </c>
      <c r="W731" s="14">
        <f>Table32356789101112132343210111213610[[#This Row],[international]]/Table32356789101112132343210111213610[[#This Row],[total]]</f>
        <v>0</v>
      </c>
      <c r="X7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7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732" spans="1:25" ht="20" customHeight="1">
      <c r="A732" s="1">
        <v>219347</v>
      </c>
      <c r="B732" s="1" t="s">
        <v>373</v>
      </c>
      <c r="C732" s="1">
        <v>18</v>
      </c>
      <c r="D732" s="1">
        <v>15</v>
      </c>
      <c r="E732" s="8">
        <f>Table32356789101112132343210111213610[[#This Row],[men]]/Table32356789101112132343210111213610[[#This Row],[total]]</f>
        <v>0.83333333333333337</v>
      </c>
      <c r="F732" s="1">
        <v>3</v>
      </c>
      <c r="G732" s="8">
        <f>Table32356789101112132343210111213610[[#This Row],[women]]/Table32356789101112132343210111213610[[#This Row],[total]]</f>
        <v>0.16666666666666666</v>
      </c>
      <c r="H732" s="1">
        <v>0</v>
      </c>
      <c r="I732" s="8">
        <f>Table32356789101112132343210111213610[[#This Row],[alaskan_or_native]]/Table32356789101112132343210111213610[[#This Row],[total]]</f>
        <v>0</v>
      </c>
      <c r="J732" s="1">
        <v>0</v>
      </c>
      <c r="K732" s="8">
        <f>Table32356789101112132343210111213610[[#This Row],[asian_american]]/Table32356789101112132343210111213610[[#This Row],[total]]</f>
        <v>0</v>
      </c>
      <c r="L732" s="1">
        <v>0</v>
      </c>
      <c r="M732" s="8">
        <f>Table32356789101112132343210111213610[[#This Row],[african_amercian]]/Table32356789101112132343210111213610[[#This Row],[total]]</f>
        <v>0</v>
      </c>
      <c r="N732" s="1">
        <v>0</v>
      </c>
      <c r="O732" s="8">
        <f>Table32356789101112132343210111213610[[#This Row],[hispanic_american]]/Table32356789101112132343210111213610[[#This Row],[total]]</f>
        <v>0</v>
      </c>
      <c r="P732" s="1">
        <v>0</v>
      </c>
      <c r="Q732" s="8">
        <f>Table32356789101112132343210111213610[[#This Row],[hawaiian_or_islander]]/Table32356789101112132343210111213610[[#This Row],[total]]</f>
        <v>0</v>
      </c>
      <c r="R732" s="1">
        <v>18</v>
      </c>
      <c r="S732" s="8">
        <f>Table32356789101112132343210111213610[[#This Row],[white]]/Table32356789101112132343210111213610[[#This Row],[total]]</f>
        <v>1</v>
      </c>
      <c r="T732" s="1">
        <v>0</v>
      </c>
      <c r="U732" s="8">
        <f>Table32356789101112132343210111213610[[#This Row],[muti_racial]]/Table32356789101112132343210111213610[[#This Row],[total]]</f>
        <v>0</v>
      </c>
      <c r="V732" s="1">
        <v>0</v>
      </c>
      <c r="W732" s="8">
        <f>Table32356789101112132343210111213610[[#This Row],[international]]/Table32356789101112132343210111213610[[#This Row],[total]]</f>
        <v>0</v>
      </c>
      <c r="X7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7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733" spans="1:25" ht="20" customHeight="1">
      <c r="A733" s="12">
        <v>227331</v>
      </c>
      <c r="B733" s="12" t="s">
        <v>1117</v>
      </c>
      <c r="C733" s="12">
        <v>18</v>
      </c>
      <c r="D733" s="12">
        <v>13</v>
      </c>
      <c r="E733" s="14">
        <f>Table32356789101112132343210111213610[[#This Row],[men]]/Table32356789101112132343210111213610[[#This Row],[total]]</f>
        <v>0.72222222222222221</v>
      </c>
      <c r="F733" s="12">
        <v>5</v>
      </c>
      <c r="G733" s="14">
        <f>Table32356789101112132343210111213610[[#This Row],[women]]/Table32356789101112132343210111213610[[#This Row],[total]]</f>
        <v>0.27777777777777779</v>
      </c>
      <c r="H733" s="12">
        <v>0</v>
      </c>
      <c r="I733" s="14">
        <f>Table32356789101112132343210111213610[[#This Row],[alaskan_or_native]]/Table32356789101112132343210111213610[[#This Row],[total]]</f>
        <v>0</v>
      </c>
      <c r="J733" s="12">
        <v>0</v>
      </c>
      <c r="K733" s="14">
        <f>Table32356789101112132343210111213610[[#This Row],[asian_american]]/Table32356789101112132343210111213610[[#This Row],[total]]</f>
        <v>0</v>
      </c>
      <c r="L733" s="12">
        <v>0</v>
      </c>
      <c r="M733" s="14">
        <f>Table32356789101112132343210111213610[[#This Row],[african_amercian]]/Table32356789101112132343210111213610[[#This Row],[total]]</f>
        <v>0</v>
      </c>
      <c r="N733" s="12">
        <v>14</v>
      </c>
      <c r="O733" s="14">
        <f>Table32356789101112132343210111213610[[#This Row],[hispanic_american]]/Table32356789101112132343210111213610[[#This Row],[total]]</f>
        <v>0.77777777777777779</v>
      </c>
      <c r="P733" s="12">
        <v>0</v>
      </c>
      <c r="Q733" s="14">
        <f>Table32356789101112132343210111213610[[#This Row],[hawaiian_or_islander]]/Table32356789101112132343210111213610[[#This Row],[total]]</f>
        <v>0</v>
      </c>
      <c r="R733" s="12">
        <v>3</v>
      </c>
      <c r="S733" s="14">
        <f>Table32356789101112132343210111213610[[#This Row],[white]]/Table32356789101112132343210111213610[[#This Row],[total]]</f>
        <v>0.16666666666666666</v>
      </c>
      <c r="T733" s="12">
        <v>0</v>
      </c>
      <c r="U733" s="14">
        <f>Table32356789101112132343210111213610[[#This Row],[muti_racial]]/Table32356789101112132343210111213610[[#This Row],[total]]</f>
        <v>0</v>
      </c>
      <c r="V733" s="12">
        <v>1</v>
      </c>
      <c r="W733" s="14">
        <f>Table32356789101112132343210111213610[[#This Row],[international]]/Table32356789101112132343210111213610[[#This Row],[total]]</f>
        <v>5.5555555555555552E-2</v>
      </c>
      <c r="X7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0.77777777777777779</v>
      </c>
      <c r="Y7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0.77777777777777779</v>
      </c>
    </row>
    <row r="734" spans="1:25" ht="20" customHeight="1">
      <c r="A734" s="1">
        <v>236577</v>
      </c>
      <c r="B734" s="1" t="s">
        <v>296</v>
      </c>
      <c r="C734" s="1">
        <v>18</v>
      </c>
      <c r="D734" s="1">
        <v>16</v>
      </c>
      <c r="E734" s="8">
        <f>Table32356789101112132343210111213610[[#This Row],[men]]/Table32356789101112132343210111213610[[#This Row],[total]]</f>
        <v>0.88888888888888884</v>
      </c>
      <c r="F734" s="1">
        <v>2</v>
      </c>
      <c r="G734" s="8">
        <f>Table32356789101112132343210111213610[[#This Row],[women]]/Table32356789101112132343210111213610[[#This Row],[total]]</f>
        <v>0.1111111111111111</v>
      </c>
      <c r="H734" s="1">
        <v>0</v>
      </c>
      <c r="I734" s="8">
        <f>Table32356789101112132343210111213610[[#This Row],[alaskan_or_native]]/Table32356789101112132343210111213610[[#This Row],[total]]</f>
        <v>0</v>
      </c>
      <c r="J734" s="1">
        <v>2</v>
      </c>
      <c r="K734" s="8">
        <f>Table32356789101112132343210111213610[[#This Row],[asian_american]]/Table32356789101112132343210111213610[[#This Row],[total]]</f>
        <v>0.1111111111111111</v>
      </c>
      <c r="L734" s="1">
        <v>0</v>
      </c>
      <c r="M734" s="8">
        <f>Table32356789101112132343210111213610[[#This Row],[african_amercian]]/Table32356789101112132343210111213610[[#This Row],[total]]</f>
        <v>0</v>
      </c>
      <c r="N734" s="1">
        <v>3</v>
      </c>
      <c r="O734" s="8">
        <f>Table32356789101112132343210111213610[[#This Row],[hispanic_american]]/Table32356789101112132343210111213610[[#This Row],[total]]</f>
        <v>0.16666666666666666</v>
      </c>
      <c r="P734" s="1">
        <v>0</v>
      </c>
      <c r="Q734" s="8">
        <f>Table32356789101112132343210111213610[[#This Row],[hawaiian_or_islander]]/Table32356789101112132343210111213610[[#This Row],[total]]</f>
        <v>0</v>
      </c>
      <c r="R734" s="1">
        <v>6</v>
      </c>
      <c r="S734" s="8">
        <f>Table32356789101112132343210111213610[[#This Row],[white]]/Table32356789101112132343210111213610[[#This Row],[total]]</f>
        <v>0.33333333333333331</v>
      </c>
      <c r="T734" s="1">
        <v>3</v>
      </c>
      <c r="U734" s="8">
        <f>Table32356789101112132343210111213610[[#This Row],[muti_racial]]/Table32356789101112132343210111213610[[#This Row],[total]]</f>
        <v>0.16666666666666666</v>
      </c>
      <c r="V734" s="1">
        <v>4</v>
      </c>
      <c r="W734" s="8">
        <f>Table32356789101112132343210111213610[[#This Row],[international]]/Table32356789101112132343210111213610[[#This Row],[total]]</f>
        <v>0.22222222222222221</v>
      </c>
      <c r="X7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  <c r="Y7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735" spans="1:25" ht="20" customHeight="1">
      <c r="A735" s="12">
        <v>440341</v>
      </c>
      <c r="B735" s="12" t="s">
        <v>1408</v>
      </c>
      <c r="C735" s="12">
        <v>18</v>
      </c>
      <c r="D735" s="12">
        <v>13</v>
      </c>
      <c r="E735" s="14">
        <f>Table32356789101112132343210111213610[[#This Row],[men]]/Table32356789101112132343210111213610[[#This Row],[total]]</f>
        <v>0.72222222222222221</v>
      </c>
      <c r="F735" s="12">
        <v>5</v>
      </c>
      <c r="G735" s="14">
        <f>Table32356789101112132343210111213610[[#This Row],[women]]/Table32356789101112132343210111213610[[#This Row],[total]]</f>
        <v>0.27777777777777779</v>
      </c>
      <c r="H735" s="12">
        <v>0</v>
      </c>
      <c r="I735" s="14">
        <f>Table32356789101112132343210111213610[[#This Row],[alaskan_or_native]]/Table32356789101112132343210111213610[[#This Row],[total]]</f>
        <v>0</v>
      </c>
      <c r="J735" s="12">
        <v>3</v>
      </c>
      <c r="K735" s="14">
        <f>Table32356789101112132343210111213610[[#This Row],[asian_american]]/Table32356789101112132343210111213610[[#This Row],[total]]</f>
        <v>0.16666666666666666</v>
      </c>
      <c r="L735" s="12">
        <v>6</v>
      </c>
      <c r="M735" s="14">
        <f>Table32356789101112132343210111213610[[#This Row],[african_amercian]]/Table32356789101112132343210111213610[[#This Row],[total]]</f>
        <v>0.33333333333333331</v>
      </c>
      <c r="N735" s="12">
        <v>4</v>
      </c>
      <c r="O735" s="14">
        <f>Table32356789101112132343210111213610[[#This Row],[hispanic_american]]/Table32356789101112132343210111213610[[#This Row],[total]]</f>
        <v>0.22222222222222221</v>
      </c>
      <c r="P735" s="12">
        <v>0</v>
      </c>
      <c r="Q735" s="14">
        <f>Table32356789101112132343210111213610[[#This Row],[hawaiian_or_islander]]/Table32356789101112132343210111213610[[#This Row],[total]]</f>
        <v>0</v>
      </c>
      <c r="R735" s="12">
        <v>3</v>
      </c>
      <c r="S735" s="14">
        <f>Table32356789101112132343210111213610[[#This Row],[white]]/Table32356789101112132343210111213610[[#This Row],[total]]</f>
        <v>0.16666666666666666</v>
      </c>
      <c r="T735" s="12">
        <v>0</v>
      </c>
      <c r="U735" s="14">
        <f>Table32356789101112132343210111213610[[#This Row],[muti_racial]]/Table32356789101112132343210111213610[[#This Row],[total]]</f>
        <v>0</v>
      </c>
      <c r="V735" s="12">
        <v>0</v>
      </c>
      <c r="W735" s="14">
        <f>Table32356789101112132343210111213610[[#This Row],[international]]/Table32356789101112132343210111213610[[#This Row],[total]]</f>
        <v>0</v>
      </c>
      <c r="X7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0.72222222222222221</v>
      </c>
      <c r="Y7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0.55555555555555558</v>
      </c>
    </row>
    <row r="736" spans="1:25" ht="20" customHeight="1">
      <c r="A736" s="1">
        <v>451662</v>
      </c>
      <c r="B736" s="1" t="s">
        <v>1416</v>
      </c>
      <c r="C736" s="1">
        <v>18</v>
      </c>
      <c r="D736" s="1">
        <v>8</v>
      </c>
      <c r="E736" s="8">
        <f>Table32356789101112132343210111213610[[#This Row],[men]]/Table32356789101112132343210111213610[[#This Row],[total]]</f>
        <v>0.44444444444444442</v>
      </c>
      <c r="F736" s="1">
        <v>10</v>
      </c>
      <c r="G736" s="8">
        <f>Table32356789101112132343210111213610[[#This Row],[women]]/Table32356789101112132343210111213610[[#This Row],[total]]</f>
        <v>0.55555555555555558</v>
      </c>
      <c r="H736" s="1">
        <v>0</v>
      </c>
      <c r="I736" s="8">
        <f>Table32356789101112132343210111213610[[#This Row],[alaskan_or_native]]/Table32356789101112132343210111213610[[#This Row],[total]]</f>
        <v>0</v>
      </c>
      <c r="J736" s="1">
        <v>0</v>
      </c>
      <c r="K736" s="8">
        <f>Table32356789101112132343210111213610[[#This Row],[asian_american]]/Table32356789101112132343210111213610[[#This Row],[total]]</f>
        <v>0</v>
      </c>
      <c r="L736" s="1">
        <v>3</v>
      </c>
      <c r="M736" s="8">
        <f>Table32356789101112132343210111213610[[#This Row],[african_amercian]]/Table32356789101112132343210111213610[[#This Row],[total]]</f>
        <v>0.16666666666666666</v>
      </c>
      <c r="N736" s="1">
        <v>2</v>
      </c>
      <c r="O736" s="8">
        <f>Table32356789101112132343210111213610[[#This Row],[hispanic_american]]/Table32356789101112132343210111213610[[#This Row],[total]]</f>
        <v>0.1111111111111111</v>
      </c>
      <c r="P736" s="1">
        <v>0</v>
      </c>
      <c r="Q736" s="8">
        <f>Table32356789101112132343210111213610[[#This Row],[hawaiian_or_islander]]/Table32356789101112132343210111213610[[#This Row],[total]]</f>
        <v>0</v>
      </c>
      <c r="R736" s="1">
        <v>11</v>
      </c>
      <c r="S736" s="8">
        <f>Table32356789101112132343210111213610[[#This Row],[white]]/Table32356789101112132343210111213610[[#This Row],[total]]</f>
        <v>0.61111111111111116</v>
      </c>
      <c r="T736" s="1">
        <v>0</v>
      </c>
      <c r="U736" s="8">
        <f>Table32356789101112132343210111213610[[#This Row],[muti_racial]]/Table32356789101112132343210111213610[[#This Row],[total]]</f>
        <v>0</v>
      </c>
      <c r="V736" s="1">
        <v>0</v>
      </c>
      <c r="W736" s="8">
        <f>Table32356789101112132343210111213610[[#This Row],[international]]/Table32356789101112132343210111213610[[#This Row],[total]]</f>
        <v>0</v>
      </c>
      <c r="X7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  <c r="Y7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0.27777777777777779</v>
      </c>
    </row>
    <row r="737" spans="1:25" ht="20" customHeight="1">
      <c r="A737" s="12">
        <v>457688</v>
      </c>
      <c r="B737" s="12" t="s">
        <v>1306</v>
      </c>
      <c r="C737" s="12">
        <v>18</v>
      </c>
      <c r="D737" s="12">
        <v>16</v>
      </c>
      <c r="E737" s="14">
        <f>Table32356789101112132343210111213610[[#This Row],[men]]/Table32356789101112132343210111213610[[#This Row],[total]]</f>
        <v>0.88888888888888884</v>
      </c>
      <c r="F737" s="12">
        <v>2</v>
      </c>
      <c r="G737" s="14">
        <f>Table32356789101112132343210111213610[[#This Row],[women]]/Table32356789101112132343210111213610[[#This Row],[total]]</f>
        <v>0.1111111111111111</v>
      </c>
      <c r="H737" s="12">
        <v>0</v>
      </c>
      <c r="I737" s="14">
        <f>Table32356789101112132343210111213610[[#This Row],[alaskan_or_native]]/Table32356789101112132343210111213610[[#This Row],[total]]</f>
        <v>0</v>
      </c>
      <c r="J737" s="12">
        <v>2</v>
      </c>
      <c r="K737" s="14">
        <f>Table32356789101112132343210111213610[[#This Row],[asian_american]]/Table32356789101112132343210111213610[[#This Row],[total]]</f>
        <v>0.1111111111111111</v>
      </c>
      <c r="L737" s="12">
        <v>8</v>
      </c>
      <c r="M737" s="14">
        <f>Table32356789101112132343210111213610[[#This Row],[african_amercian]]/Table32356789101112132343210111213610[[#This Row],[total]]</f>
        <v>0.44444444444444442</v>
      </c>
      <c r="N737" s="12">
        <v>0</v>
      </c>
      <c r="O737" s="14">
        <f>Table32356789101112132343210111213610[[#This Row],[hispanic_american]]/Table32356789101112132343210111213610[[#This Row],[total]]</f>
        <v>0</v>
      </c>
      <c r="P737" s="12">
        <v>1</v>
      </c>
      <c r="Q737" s="14">
        <f>Table32356789101112132343210111213610[[#This Row],[hawaiian_or_islander]]/Table32356789101112132343210111213610[[#This Row],[total]]</f>
        <v>5.5555555555555552E-2</v>
      </c>
      <c r="R737" s="12">
        <v>7</v>
      </c>
      <c r="S737" s="14">
        <f>Table32356789101112132343210111213610[[#This Row],[white]]/Table32356789101112132343210111213610[[#This Row],[total]]</f>
        <v>0.3888888888888889</v>
      </c>
      <c r="T737" s="12">
        <v>0</v>
      </c>
      <c r="U737" s="14">
        <f>Table32356789101112132343210111213610[[#This Row],[muti_racial]]/Table32356789101112132343210111213610[[#This Row],[total]]</f>
        <v>0</v>
      </c>
      <c r="V737" s="12">
        <v>0</v>
      </c>
      <c r="W737" s="14">
        <f>Table32356789101112132343210111213610[[#This Row],[international]]/Table32356789101112132343210111213610[[#This Row],[total]]</f>
        <v>0</v>
      </c>
      <c r="X7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0.61111111111111116</v>
      </c>
      <c r="Y7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738" spans="1:25" ht="20" customHeight="1">
      <c r="A738" s="1">
        <v>101675</v>
      </c>
      <c r="B738" s="1" t="s">
        <v>1423</v>
      </c>
      <c r="C738" s="1">
        <v>17</v>
      </c>
      <c r="D738" s="1">
        <v>16</v>
      </c>
      <c r="E738" s="8">
        <f>Table32356789101112132343210111213610[[#This Row],[men]]/Table32356789101112132343210111213610[[#This Row],[total]]</f>
        <v>0.94117647058823528</v>
      </c>
      <c r="F738" s="1">
        <v>1</v>
      </c>
      <c r="G738" s="8">
        <f>Table32356789101112132343210111213610[[#This Row],[women]]/Table32356789101112132343210111213610[[#This Row],[total]]</f>
        <v>5.8823529411764705E-2</v>
      </c>
      <c r="H738" s="1">
        <v>0</v>
      </c>
      <c r="I738" s="8">
        <f>Table32356789101112132343210111213610[[#This Row],[alaskan_or_native]]/Table32356789101112132343210111213610[[#This Row],[total]]</f>
        <v>0</v>
      </c>
      <c r="J738" s="1">
        <v>0</v>
      </c>
      <c r="K738" s="8">
        <f>Table32356789101112132343210111213610[[#This Row],[asian_american]]/Table32356789101112132343210111213610[[#This Row],[total]]</f>
        <v>0</v>
      </c>
      <c r="L738" s="1">
        <v>17</v>
      </c>
      <c r="M738" s="8">
        <f>Table32356789101112132343210111213610[[#This Row],[african_amercian]]/Table32356789101112132343210111213610[[#This Row],[total]]</f>
        <v>1</v>
      </c>
      <c r="N738" s="1">
        <v>0</v>
      </c>
      <c r="O738" s="8">
        <f>Table32356789101112132343210111213610[[#This Row],[hispanic_american]]/Table32356789101112132343210111213610[[#This Row],[total]]</f>
        <v>0</v>
      </c>
      <c r="P738" s="1">
        <v>0</v>
      </c>
      <c r="Q738" s="8">
        <f>Table32356789101112132343210111213610[[#This Row],[hawaiian_or_islander]]/Table32356789101112132343210111213610[[#This Row],[total]]</f>
        <v>0</v>
      </c>
      <c r="R738" s="1">
        <v>0</v>
      </c>
      <c r="S738" s="8">
        <f>Table32356789101112132343210111213610[[#This Row],[white]]/Table32356789101112132343210111213610[[#This Row],[total]]</f>
        <v>0</v>
      </c>
      <c r="T738" s="1">
        <v>0</v>
      </c>
      <c r="U738" s="8">
        <f>Table32356789101112132343210111213610[[#This Row],[muti_racial]]/Table32356789101112132343210111213610[[#This Row],[total]]</f>
        <v>0</v>
      </c>
      <c r="V738" s="1">
        <v>0</v>
      </c>
      <c r="W738" s="8">
        <f>Table32356789101112132343210111213610[[#This Row],[international]]/Table32356789101112132343210111213610[[#This Row],[total]]</f>
        <v>0</v>
      </c>
      <c r="X7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7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739" spans="1:25" ht="20" customHeight="1">
      <c r="A739" s="12">
        <v>135391</v>
      </c>
      <c r="B739" s="12" t="s">
        <v>1231</v>
      </c>
      <c r="C739" s="12">
        <v>17</v>
      </c>
      <c r="D739" s="12">
        <v>8</v>
      </c>
      <c r="E739" s="14">
        <f>Table32356789101112132343210111213610[[#This Row],[men]]/Table32356789101112132343210111213610[[#This Row],[total]]</f>
        <v>0.47058823529411764</v>
      </c>
      <c r="F739" s="12">
        <v>9</v>
      </c>
      <c r="G739" s="14">
        <f>Table32356789101112132343210111213610[[#This Row],[women]]/Table32356789101112132343210111213610[[#This Row],[total]]</f>
        <v>0.52941176470588236</v>
      </c>
      <c r="H739" s="12">
        <v>0</v>
      </c>
      <c r="I739" s="14">
        <f>Table32356789101112132343210111213610[[#This Row],[alaskan_or_native]]/Table32356789101112132343210111213610[[#This Row],[total]]</f>
        <v>0</v>
      </c>
      <c r="J739" s="12">
        <v>0</v>
      </c>
      <c r="K739" s="14">
        <f>Table32356789101112132343210111213610[[#This Row],[asian_american]]/Table32356789101112132343210111213610[[#This Row],[total]]</f>
        <v>0</v>
      </c>
      <c r="L739" s="12">
        <v>1</v>
      </c>
      <c r="M739" s="14">
        <f>Table32356789101112132343210111213610[[#This Row],[african_amercian]]/Table32356789101112132343210111213610[[#This Row],[total]]</f>
        <v>5.8823529411764705E-2</v>
      </c>
      <c r="N739" s="12">
        <v>2</v>
      </c>
      <c r="O739" s="14">
        <f>Table32356789101112132343210111213610[[#This Row],[hispanic_american]]/Table32356789101112132343210111213610[[#This Row],[total]]</f>
        <v>0.11764705882352941</v>
      </c>
      <c r="P739" s="12">
        <v>0</v>
      </c>
      <c r="Q739" s="14">
        <f>Table32356789101112132343210111213610[[#This Row],[hawaiian_or_islander]]/Table32356789101112132343210111213610[[#This Row],[total]]</f>
        <v>0</v>
      </c>
      <c r="R739" s="12">
        <v>13</v>
      </c>
      <c r="S739" s="14">
        <f>Table32356789101112132343210111213610[[#This Row],[white]]/Table32356789101112132343210111213610[[#This Row],[total]]</f>
        <v>0.76470588235294112</v>
      </c>
      <c r="T739" s="12">
        <v>0</v>
      </c>
      <c r="U739" s="14">
        <f>Table32356789101112132343210111213610[[#This Row],[muti_racial]]/Table32356789101112132343210111213610[[#This Row],[total]]</f>
        <v>0</v>
      </c>
      <c r="V739" s="12">
        <v>0</v>
      </c>
      <c r="W739" s="14">
        <f>Table32356789101112132343210111213610[[#This Row],[international]]/Table32356789101112132343210111213610[[#This Row],[total]]</f>
        <v>0</v>
      </c>
      <c r="X7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0.17647058823529413</v>
      </c>
      <c r="Y7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0.17647058823529413</v>
      </c>
    </row>
    <row r="740" spans="1:25" ht="20" customHeight="1">
      <c r="A740" s="1">
        <v>142328</v>
      </c>
      <c r="B740" s="1" t="s">
        <v>867</v>
      </c>
      <c r="C740" s="1">
        <v>17</v>
      </c>
      <c r="D740" s="1">
        <v>13</v>
      </c>
      <c r="E740" s="8">
        <f>Table32356789101112132343210111213610[[#This Row],[men]]/Table32356789101112132343210111213610[[#This Row],[total]]</f>
        <v>0.76470588235294112</v>
      </c>
      <c r="F740" s="1">
        <v>4</v>
      </c>
      <c r="G740" s="8">
        <f>Table32356789101112132343210111213610[[#This Row],[women]]/Table32356789101112132343210111213610[[#This Row],[total]]</f>
        <v>0.23529411764705882</v>
      </c>
      <c r="H740" s="1">
        <v>1</v>
      </c>
      <c r="I740" s="8">
        <f>Table32356789101112132343210111213610[[#This Row],[alaskan_or_native]]/Table32356789101112132343210111213610[[#This Row],[total]]</f>
        <v>5.8823529411764705E-2</v>
      </c>
      <c r="J740" s="1">
        <v>0</v>
      </c>
      <c r="K740" s="8">
        <f>Table32356789101112132343210111213610[[#This Row],[asian_american]]/Table32356789101112132343210111213610[[#This Row],[total]]</f>
        <v>0</v>
      </c>
      <c r="L740" s="1">
        <v>0</v>
      </c>
      <c r="M740" s="8">
        <f>Table32356789101112132343210111213610[[#This Row],[african_amercian]]/Table32356789101112132343210111213610[[#This Row],[total]]</f>
        <v>0</v>
      </c>
      <c r="N740" s="1">
        <v>1</v>
      </c>
      <c r="O740" s="8">
        <f>Table32356789101112132343210111213610[[#This Row],[hispanic_american]]/Table32356789101112132343210111213610[[#This Row],[total]]</f>
        <v>5.8823529411764705E-2</v>
      </c>
      <c r="P740" s="1">
        <v>0</v>
      </c>
      <c r="Q740" s="8">
        <f>Table32356789101112132343210111213610[[#This Row],[hawaiian_or_islander]]/Table32356789101112132343210111213610[[#This Row],[total]]</f>
        <v>0</v>
      </c>
      <c r="R740" s="1">
        <v>10</v>
      </c>
      <c r="S740" s="8">
        <f>Table32356789101112132343210111213610[[#This Row],[white]]/Table32356789101112132343210111213610[[#This Row],[total]]</f>
        <v>0.58823529411764708</v>
      </c>
      <c r="T740" s="1">
        <v>0</v>
      </c>
      <c r="U740" s="8">
        <f>Table32356789101112132343210111213610[[#This Row],[muti_racial]]/Table32356789101112132343210111213610[[#This Row],[total]]</f>
        <v>0</v>
      </c>
      <c r="V740" s="1">
        <v>2</v>
      </c>
      <c r="W740" s="8">
        <f>Table32356789101112132343210111213610[[#This Row],[international]]/Table32356789101112132343210111213610[[#This Row],[total]]</f>
        <v>0.11764705882352941</v>
      </c>
      <c r="X7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</row>
    <row r="741" spans="1:25" ht="20" customHeight="1">
      <c r="A741" s="12">
        <v>147660</v>
      </c>
      <c r="B741" s="12" t="s">
        <v>588</v>
      </c>
      <c r="C741" s="12">
        <v>17</v>
      </c>
      <c r="D741" s="12">
        <v>15</v>
      </c>
      <c r="E741" s="14">
        <f>Table32356789101112132343210111213610[[#This Row],[men]]/Table32356789101112132343210111213610[[#This Row],[total]]</f>
        <v>0.88235294117647056</v>
      </c>
      <c r="F741" s="12">
        <v>2</v>
      </c>
      <c r="G741" s="14">
        <f>Table32356789101112132343210111213610[[#This Row],[women]]/Table32356789101112132343210111213610[[#This Row],[total]]</f>
        <v>0.11764705882352941</v>
      </c>
      <c r="H741" s="12">
        <v>0</v>
      </c>
      <c r="I741" s="14">
        <f>Table32356789101112132343210111213610[[#This Row],[alaskan_or_native]]/Table32356789101112132343210111213610[[#This Row],[total]]</f>
        <v>0</v>
      </c>
      <c r="J741" s="12">
        <v>0</v>
      </c>
      <c r="K741" s="14">
        <f>Table32356789101112132343210111213610[[#This Row],[asian_american]]/Table32356789101112132343210111213610[[#This Row],[total]]</f>
        <v>0</v>
      </c>
      <c r="L741" s="12">
        <v>0</v>
      </c>
      <c r="M741" s="14">
        <f>Table32356789101112132343210111213610[[#This Row],[african_amercian]]/Table32356789101112132343210111213610[[#This Row],[total]]</f>
        <v>0</v>
      </c>
      <c r="N741" s="12">
        <v>2</v>
      </c>
      <c r="O741" s="14">
        <f>Table32356789101112132343210111213610[[#This Row],[hispanic_american]]/Table32356789101112132343210111213610[[#This Row],[total]]</f>
        <v>0.11764705882352941</v>
      </c>
      <c r="P741" s="12">
        <v>0</v>
      </c>
      <c r="Q741" s="14">
        <f>Table32356789101112132343210111213610[[#This Row],[hawaiian_or_islander]]/Table32356789101112132343210111213610[[#This Row],[total]]</f>
        <v>0</v>
      </c>
      <c r="R741" s="12">
        <v>13</v>
      </c>
      <c r="S741" s="14">
        <f>Table32356789101112132343210111213610[[#This Row],[white]]/Table32356789101112132343210111213610[[#This Row],[total]]</f>
        <v>0.76470588235294112</v>
      </c>
      <c r="T741" s="12">
        <v>0</v>
      </c>
      <c r="U741" s="14">
        <f>Table32356789101112132343210111213610[[#This Row],[muti_racial]]/Table32356789101112132343210111213610[[#This Row],[total]]</f>
        <v>0</v>
      </c>
      <c r="V741" s="12">
        <v>0</v>
      </c>
      <c r="W741" s="14">
        <f>Table32356789101112132343210111213610[[#This Row],[international]]/Table32356789101112132343210111213610[[#This Row],[total]]</f>
        <v>0</v>
      </c>
      <c r="X7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</row>
    <row r="742" spans="1:25" ht="20" customHeight="1">
      <c r="A742" s="1">
        <v>153375</v>
      </c>
      <c r="B742" s="1" t="s">
        <v>887</v>
      </c>
      <c r="C742" s="1">
        <v>17</v>
      </c>
      <c r="D742" s="1">
        <v>14</v>
      </c>
      <c r="E742" s="8">
        <f>Table32356789101112132343210111213610[[#This Row],[men]]/Table32356789101112132343210111213610[[#This Row],[total]]</f>
        <v>0.82352941176470584</v>
      </c>
      <c r="F742" s="1">
        <v>3</v>
      </c>
      <c r="G742" s="8">
        <f>Table32356789101112132343210111213610[[#This Row],[women]]/Table32356789101112132343210111213610[[#This Row],[total]]</f>
        <v>0.17647058823529413</v>
      </c>
      <c r="H742" s="1">
        <v>0</v>
      </c>
      <c r="I742" s="8">
        <f>Table32356789101112132343210111213610[[#This Row],[alaskan_or_native]]/Table32356789101112132343210111213610[[#This Row],[total]]</f>
        <v>0</v>
      </c>
      <c r="J742" s="1">
        <v>1</v>
      </c>
      <c r="K742" s="8">
        <f>Table32356789101112132343210111213610[[#This Row],[asian_american]]/Table32356789101112132343210111213610[[#This Row],[total]]</f>
        <v>5.8823529411764705E-2</v>
      </c>
      <c r="L742" s="1">
        <v>1</v>
      </c>
      <c r="M742" s="8">
        <f>Table32356789101112132343210111213610[[#This Row],[african_amercian]]/Table32356789101112132343210111213610[[#This Row],[total]]</f>
        <v>5.8823529411764705E-2</v>
      </c>
      <c r="N742" s="1">
        <v>0</v>
      </c>
      <c r="O742" s="8">
        <f>Table32356789101112132343210111213610[[#This Row],[hispanic_american]]/Table32356789101112132343210111213610[[#This Row],[total]]</f>
        <v>0</v>
      </c>
      <c r="P742" s="1">
        <v>0</v>
      </c>
      <c r="Q742" s="8">
        <f>Table32356789101112132343210111213610[[#This Row],[hawaiian_or_islander]]/Table32356789101112132343210111213610[[#This Row],[total]]</f>
        <v>0</v>
      </c>
      <c r="R742" s="1">
        <v>11</v>
      </c>
      <c r="S742" s="8">
        <f>Table32356789101112132343210111213610[[#This Row],[white]]/Table32356789101112132343210111213610[[#This Row],[total]]</f>
        <v>0.6470588235294118</v>
      </c>
      <c r="T742" s="1">
        <v>0</v>
      </c>
      <c r="U742" s="8">
        <f>Table32356789101112132343210111213610[[#This Row],[muti_racial]]/Table32356789101112132343210111213610[[#This Row],[total]]</f>
        <v>0</v>
      </c>
      <c r="V742" s="1">
        <v>0</v>
      </c>
      <c r="W742" s="8">
        <f>Table32356789101112132343210111213610[[#This Row],[international]]/Table32356789101112132343210111213610[[#This Row],[total]]</f>
        <v>0</v>
      </c>
      <c r="X7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5.8823529411764705E-2</v>
      </c>
    </row>
    <row r="743" spans="1:25" ht="20" customHeight="1">
      <c r="A743" s="12">
        <v>156082</v>
      </c>
      <c r="B743" s="12" t="s">
        <v>896</v>
      </c>
      <c r="C743" s="12">
        <v>17</v>
      </c>
      <c r="D743" s="12">
        <v>13</v>
      </c>
      <c r="E743" s="14">
        <f>Table32356789101112132343210111213610[[#This Row],[men]]/Table32356789101112132343210111213610[[#This Row],[total]]</f>
        <v>0.76470588235294112</v>
      </c>
      <c r="F743" s="12">
        <v>4</v>
      </c>
      <c r="G743" s="14">
        <f>Table32356789101112132343210111213610[[#This Row],[women]]/Table32356789101112132343210111213610[[#This Row],[total]]</f>
        <v>0.23529411764705882</v>
      </c>
      <c r="H743" s="12">
        <v>0</v>
      </c>
      <c r="I743" s="14">
        <f>Table32356789101112132343210111213610[[#This Row],[alaskan_or_native]]/Table32356789101112132343210111213610[[#This Row],[total]]</f>
        <v>0</v>
      </c>
      <c r="J743" s="12">
        <v>0</v>
      </c>
      <c r="K743" s="14">
        <f>Table32356789101112132343210111213610[[#This Row],[asian_american]]/Table32356789101112132343210111213610[[#This Row],[total]]</f>
        <v>0</v>
      </c>
      <c r="L743" s="12">
        <v>0</v>
      </c>
      <c r="M743" s="14">
        <f>Table32356789101112132343210111213610[[#This Row],[african_amercian]]/Table32356789101112132343210111213610[[#This Row],[total]]</f>
        <v>0</v>
      </c>
      <c r="N743" s="12">
        <v>0</v>
      </c>
      <c r="O743" s="14">
        <f>Table32356789101112132343210111213610[[#This Row],[hispanic_american]]/Table32356789101112132343210111213610[[#This Row],[total]]</f>
        <v>0</v>
      </c>
      <c r="P743" s="12">
        <v>0</v>
      </c>
      <c r="Q743" s="14">
        <f>Table32356789101112132343210111213610[[#This Row],[hawaiian_or_islander]]/Table32356789101112132343210111213610[[#This Row],[total]]</f>
        <v>0</v>
      </c>
      <c r="R743" s="12">
        <v>12</v>
      </c>
      <c r="S743" s="14">
        <f>Table32356789101112132343210111213610[[#This Row],[white]]/Table32356789101112132343210111213610[[#This Row],[total]]</f>
        <v>0.70588235294117652</v>
      </c>
      <c r="T743" s="12">
        <v>0</v>
      </c>
      <c r="U743" s="14">
        <f>Table32356789101112132343210111213610[[#This Row],[muti_racial]]/Table32356789101112132343210111213610[[#This Row],[total]]</f>
        <v>0</v>
      </c>
      <c r="V743" s="12">
        <v>1</v>
      </c>
      <c r="W743" s="14">
        <f>Table32356789101112132343210111213610[[#This Row],[international]]/Table32356789101112132343210111213610[[#This Row],[total]]</f>
        <v>5.8823529411764705E-2</v>
      </c>
      <c r="X7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7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744" spans="1:25" ht="20" customHeight="1">
      <c r="A744" s="1">
        <v>173647</v>
      </c>
      <c r="B744" s="1" t="s">
        <v>589</v>
      </c>
      <c r="C744" s="1">
        <v>17</v>
      </c>
      <c r="D744" s="1">
        <v>14</v>
      </c>
      <c r="E744" s="8">
        <f>Table32356789101112132343210111213610[[#This Row],[men]]/Table32356789101112132343210111213610[[#This Row],[total]]</f>
        <v>0.82352941176470584</v>
      </c>
      <c r="F744" s="1">
        <v>3</v>
      </c>
      <c r="G744" s="8">
        <f>Table32356789101112132343210111213610[[#This Row],[women]]/Table32356789101112132343210111213610[[#This Row],[total]]</f>
        <v>0.17647058823529413</v>
      </c>
      <c r="H744" s="1">
        <v>0</v>
      </c>
      <c r="I744" s="8">
        <f>Table32356789101112132343210111213610[[#This Row],[alaskan_or_native]]/Table32356789101112132343210111213610[[#This Row],[total]]</f>
        <v>0</v>
      </c>
      <c r="J744" s="1">
        <v>0</v>
      </c>
      <c r="K744" s="8">
        <f>Table32356789101112132343210111213610[[#This Row],[asian_american]]/Table32356789101112132343210111213610[[#This Row],[total]]</f>
        <v>0</v>
      </c>
      <c r="L744" s="1">
        <v>0</v>
      </c>
      <c r="M744" s="8">
        <f>Table32356789101112132343210111213610[[#This Row],[african_amercian]]/Table32356789101112132343210111213610[[#This Row],[total]]</f>
        <v>0</v>
      </c>
      <c r="N744" s="1">
        <v>2</v>
      </c>
      <c r="O744" s="8">
        <f>Table32356789101112132343210111213610[[#This Row],[hispanic_american]]/Table32356789101112132343210111213610[[#This Row],[total]]</f>
        <v>0.11764705882352941</v>
      </c>
      <c r="P744" s="1">
        <v>0</v>
      </c>
      <c r="Q744" s="8">
        <f>Table32356789101112132343210111213610[[#This Row],[hawaiian_or_islander]]/Table32356789101112132343210111213610[[#This Row],[total]]</f>
        <v>0</v>
      </c>
      <c r="R744" s="1">
        <v>12</v>
      </c>
      <c r="S744" s="8">
        <f>Table32356789101112132343210111213610[[#This Row],[white]]/Table32356789101112132343210111213610[[#This Row],[total]]</f>
        <v>0.70588235294117652</v>
      </c>
      <c r="T744" s="1">
        <v>0</v>
      </c>
      <c r="U744" s="8">
        <f>Table32356789101112132343210111213610[[#This Row],[muti_racial]]/Table32356789101112132343210111213610[[#This Row],[total]]</f>
        <v>0</v>
      </c>
      <c r="V744" s="1">
        <v>3</v>
      </c>
      <c r="W744" s="8">
        <f>Table32356789101112132343210111213610[[#This Row],[international]]/Table32356789101112132343210111213610[[#This Row],[total]]</f>
        <v>0.17647058823529413</v>
      </c>
      <c r="X7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</row>
    <row r="745" spans="1:25" ht="20" customHeight="1">
      <c r="A745" s="12">
        <v>177940</v>
      </c>
      <c r="B745" s="12" t="s">
        <v>1071</v>
      </c>
      <c r="C745" s="12">
        <v>17</v>
      </c>
      <c r="D745" s="12">
        <v>13</v>
      </c>
      <c r="E745" s="14">
        <f>Table32356789101112132343210111213610[[#This Row],[men]]/Table32356789101112132343210111213610[[#This Row],[total]]</f>
        <v>0.76470588235294112</v>
      </c>
      <c r="F745" s="12">
        <v>4</v>
      </c>
      <c r="G745" s="14">
        <f>Table32356789101112132343210111213610[[#This Row],[women]]/Table32356789101112132343210111213610[[#This Row],[total]]</f>
        <v>0.23529411764705882</v>
      </c>
      <c r="H745" s="12">
        <v>0</v>
      </c>
      <c r="I745" s="14">
        <f>Table32356789101112132343210111213610[[#This Row],[alaskan_or_native]]/Table32356789101112132343210111213610[[#This Row],[total]]</f>
        <v>0</v>
      </c>
      <c r="J745" s="12">
        <v>1</v>
      </c>
      <c r="K745" s="14">
        <f>Table32356789101112132343210111213610[[#This Row],[asian_american]]/Table32356789101112132343210111213610[[#This Row],[total]]</f>
        <v>5.8823529411764705E-2</v>
      </c>
      <c r="L745" s="12">
        <v>10</v>
      </c>
      <c r="M745" s="14">
        <f>Table32356789101112132343210111213610[[#This Row],[african_amercian]]/Table32356789101112132343210111213610[[#This Row],[total]]</f>
        <v>0.58823529411764708</v>
      </c>
      <c r="N745" s="12">
        <v>0</v>
      </c>
      <c r="O745" s="14">
        <f>Table32356789101112132343210111213610[[#This Row],[hispanic_american]]/Table32356789101112132343210111213610[[#This Row],[total]]</f>
        <v>0</v>
      </c>
      <c r="P745" s="12">
        <v>0</v>
      </c>
      <c r="Q745" s="14">
        <f>Table32356789101112132343210111213610[[#This Row],[hawaiian_or_islander]]/Table32356789101112132343210111213610[[#This Row],[total]]</f>
        <v>0</v>
      </c>
      <c r="R745" s="12">
        <v>3</v>
      </c>
      <c r="S745" s="14">
        <f>Table32356789101112132343210111213610[[#This Row],[white]]/Table32356789101112132343210111213610[[#This Row],[total]]</f>
        <v>0.17647058823529413</v>
      </c>
      <c r="T745" s="12">
        <v>1</v>
      </c>
      <c r="U745" s="14">
        <f>Table32356789101112132343210111213610[[#This Row],[muti_racial]]/Table32356789101112132343210111213610[[#This Row],[total]]</f>
        <v>5.8823529411764705E-2</v>
      </c>
      <c r="V745" s="12">
        <v>2</v>
      </c>
      <c r="W745" s="14">
        <f>Table32356789101112132343210111213610[[#This Row],[international]]/Table32356789101112132343210111213610[[#This Row],[total]]</f>
        <v>0.11764705882352941</v>
      </c>
      <c r="X7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0.70588235294117652</v>
      </c>
      <c r="Y7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0.6470588235294118</v>
      </c>
    </row>
    <row r="746" spans="1:25" ht="20" customHeight="1">
      <c r="A746" s="1">
        <v>202523</v>
      </c>
      <c r="B746" s="1" t="s">
        <v>590</v>
      </c>
      <c r="C746" s="1">
        <v>17</v>
      </c>
      <c r="D746" s="1">
        <v>12</v>
      </c>
      <c r="E746" s="8">
        <f>Table32356789101112132343210111213610[[#This Row],[men]]/Table32356789101112132343210111213610[[#This Row],[total]]</f>
        <v>0.70588235294117652</v>
      </c>
      <c r="F746" s="1">
        <v>5</v>
      </c>
      <c r="G746" s="8">
        <f>Table32356789101112132343210111213610[[#This Row],[women]]/Table32356789101112132343210111213610[[#This Row],[total]]</f>
        <v>0.29411764705882354</v>
      </c>
      <c r="H746" s="1">
        <v>0</v>
      </c>
      <c r="I746" s="8">
        <f>Table32356789101112132343210111213610[[#This Row],[alaskan_or_native]]/Table32356789101112132343210111213610[[#This Row],[total]]</f>
        <v>0</v>
      </c>
      <c r="J746" s="1">
        <v>0</v>
      </c>
      <c r="K746" s="8">
        <f>Table32356789101112132343210111213610[[#This Row],[asian_american]]/Table32356789101112132343210111213610[[#This Row],[total]]</f>
        <v>0</v>
      </c>
      <c r="L746" s="1">
        <v>0</v>
      </c>
      <c r="M746" s="8">
        <f>Table32356789101112132343210111213610[[#This Row],[african_amercian]]/Table32356789101112132343210111213610[[#This Row],[total]]</f>
        <v>0</v>
      </c>
      <c r="N746" s="1">
        <v>2</v>
      </c>
      <c r="O746" s="8">
        <f>Table32356789101112132343210111213610[[#This Row],[hispanic_american]]/Table32356789101112132343210111213610[[#This Row],[total]]</f>
        <v>0.11764705882352941</v>
      </c>
      <c r="P746" s="1">
        <v>0</v>
      </c>
      <c r="Q746" s="8">
        <f>Table32356789101112132343210111213610[[#This Row],[hawaiian_or_islander]]/Table32356789101112132343210111213610[[#This Row],[total]]</f>
        <v>0</v>
      </c>
      <c r="R746" s="1">
        <v>11</v>
      </c>
      <c r="S746" s="8">
        <f>Table32356789101112132343210111213610[[#This Row],[white]]/Table32356789101112132343210111213610[[#This Row],[total]]</f>
        <v>0.6470588235294118</v>
      </c>
      <c r="T746" s="1">
        <v>0</v>
      </c>
      <c r="U746" s="8">
        <f>Table32356789101112132343210111213610[[#This Row],[muti_racial]]/Table32356789101112132343210111213610[[#This Row],[total]]</f>
        <v>0</v>
      </c>
      <c r="V746" s="1">
        <v>4</v>
      </c>
      <c r="W746" s="8">
        <f>Table32356789101112132343210111213610[[#This Row],[international]]/Table32356789101112132343210111213610[[#This Row],[total]]</f>
        <v>0.23529411764705882</v>
      </c>
      <c r="X7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</row>
    <row r="747" spans="1:25" ht="20" customHeight="1">
      <c r="A747" s="12">
        <v>204501</v>
      </c>
      <c r="B747" s="12" t="s">
        <v>1039</v>
      </c>
      <c r="C747" s="12">
        <v>17</v>
      </c>
      <c r="D747" s="12">
        <v>14</v>
      </c>
      <c r="E747" s="14">
        <f>Table32356789101112132343210111213610[[#This Row],[men]]/Table32356789101112132343210111213610[[#This Row],[total]]</f>
        <v>0.82352941176470584</v>
      </c>
      <c r="F747" s="12">
        <v>3</v>
      </c>
      <c r="G747" s="14">
        <f>Table32356789101112132343210111213610[[#This Row],[women]]/Table32356789101112132343210111213610[[#This Row],[total]]</f>
        <v>0.17647058823529413</v>
      </c>
      <c r="H747" s="12">
        <v>0</v>
      </c>
      <c r="I747" s="14">
        <f>Table32356789101112132343210111213610[[#This Row],[alaskan_or_native]]/Table32356789101112132343210111213610[[#This Row],[total]]</f>
        <v>0</v>
      </c>
      <c r="J747" s="12">
        <v>1</v>
      </c>
      <c r="K747" s="14">
        <f>Table32356789101112132343210111213610[[#This Row],[asian_american]]/Table32356789101112132343210111213610[[#This Row],[total]]</f>
        <v>5.8823529411764705E-2</v>
      </c>
      <c r="L747" s="12">
        <v>0</v>
      </c>
      <c r="M747" s="14">
        <f>Table32356789101112132343210111213610[[#This Row],[african_amercian]]/Table32356789101112132343210111213610[[#This Row],[total]]</f>
        <v>0</v>
      </c>
      <c r="N747" s="12">
        <v>4</v>
      </c>
      <c r="O747" s="14">
        <f>Table32356789101112132343210111213610[[#This Row],[hispanic_american]]/Table32356789101112132343210111213610[[#This Row],[total]]</f>
        <v>0.23529411764705882</v>
      </c>
      <c r="P747" s="12">
        <v>0</v>
      </c>
      <c r="Q747" s="14">
        <f>Table32356789101112132343210111213610[[#This Row],[hawaiian_or_islander]]/Table32356789101112132343210111213610[[#This Row],[total]]</f>
        <v>0</v>
      </c>
      <c r="R747" s="12">
        <v>9</v>
      </c>
      <c r="S747" s="14">
        <f>Table32356789101112132343210111213610[[#This Row],[white]]/Table32356789101112132343210111213610[[#This Row],[total]]</f>
        <v>0.52941176470588236</v>
      </c>
      <c r="T747" s="12">
        <v>3</v>
      </c>
      <c r="U747" s="14">
        <f>Table32356789101112132343210111213610[[#This Row],[muti_racial]]/Table32356789101112132343210111213610[[#This Row],[total]]</f>
        <v>0.17647058823529413</v>
      </c>
      <c r="V747" s="12">
        <v>0</v>
      </c>
      <c r="W747" s="14">
        <f>Table32356789101112132343210111213610[[#This Row],[international]]/Table32356789101112132343210111213610[[#This Row],[total]]</f>
        <v>0</v>
      </c>
      <c r="X7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0.47058823529411764</v>
      </c>
      <c r="Y7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0.41176470588235292</v>
      </c>
    </row>
    <row r="748" spans="1:25" ht="20" customHeight="1">
      <c r="A748" s="1">
        <v>208822</v>
      </c>
      <c r="B748" s="1" t="s">
        <v>30</v>
      </c>
      <c r="C748" s="1">
        <v>17</v>
      </c>
      <c r="D748" s="1">
        <v>14</v>
      </c>
      <c r="E748" s="8">
        <f>Table32356789101112132343210111213610[[#This Row],[men]]/Table32356789101112132343210111213610[[#This Row],[total]]</f>
        <v>0.82352941176470584</v>
      </c>
      <c r="F748" s="1">
        <v>3</v>
      </c>
      <c r="G748" s="8">
        <f>Table32356789101112132343210111213610[[#This Row],[women]]/Table32356789101112132343210111213610[[#This Row],[total]]</f>
        <v>0.17647058823529413</v>
      </c>
      <c r="H748" s="1">
        <v>0</v>
      </c>
      <c r="I748" s="8">
        <f>Table32356789101112132343210111213610[[#This Row],[alaskan_or_native]]/Table32356789101112132343210111213610[[#This Row],[total]]</f>
        <v>0</v>
      </c>
      <c r="J748" s="1">
        <v>0</v>
      </c>
      <c r="K748" s="8">
        <f>Table32356789101112132343210111213610[[#This Row],[asian_american]]/Table32356789101112132343210111213610[[#This Row],[total]]</f>
        <v>0</v>
      </c>
      <c r="L748" s="1">
        <v>0</v>
      </c>
      <c r="M748" s="8">
        <f>Table32356789101112132343210111213610[[#This Row],[african_amercian]]/Table32356789101112132343210111213610[[#This Row],[total]]</f>
        <v>0</v>
      </c>
      <c r="N748" s="1">
        <v>1</v>
      </c>
      <c r="O748" s="8">
        <f>Table32356789101112132343210111213610[[#This Row],[hispanic_american]]/Table32356789101112132343210111213610[[#This Row],[total]]</f>
        <v>5.8823529411764705E-2</v>
      </c>
      <c r="P748" s="1">
        <v>0</v>
      </c>
      <c r="Q748" s="8">
        <f>Table32356789101112132343210111213610[[#This Row],[hawaiian_or_islander]]/Table32356789101112132343210111213610[[#This Row],[total]]</f>
        <v>0</v>
      </c>
      <c r="R748" s="1">
        <v>12</v>
      </c>
      <c r="S748" s="8">
        <f>Table32356789101112132343210111213610[[#This Row],[white]]/Table32356789101112132343210111213610[[#This Row],[total]]</f>
        <v>0.70588235294117652</v>
      </c>
      <c r="T748" s="1">
        <v>1</v>
      </c>
      <c r="U748" s="8">
        <f>Table32356789101112132343210111213610[[#This Row],[muti_racial]]/Table32356789101112132343210111213610[[#This Row],[total]]</f>
        <v>5.8823529411764705E-2</v>
      </c>
      <c r="V748" s="1">
        <v>3</v>
      </c>
      <c r="W748" s="8">
        <f>Table32356789101112132343210111213610[[#This Row],[international]]/Table32356789101112132343210111213610[[#This Row],[total]]</f>
        <v>0.17647058823529413</v>
      </c>
      <c r="X7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</row>
    <row r="749" spans="1:25" ht="20" customHeight="1">
      <c r="A749" s="12">
        <v>211273</v>
      </c>
      <c r="B749" s="12" t="s">
        <v>591</v>
      </c>
      <c r="C749" s="12">
        <v>17</v>
      </c>
      <c r="D749" s="12">
        <v>0</v>
      </c>
      <c r="E749" s="14">
        <f>Table32356789101112132343210111213610[[#This Row],[men]]/Table32356789101112132343210111213610[[#This Row],[total]]</f>
        <v>0</v>
      </c>
      <c r="F749" s="12">
        <v>17</v>
      </c>
      <c r="G749" s="14">
        <f>Table32356789101112132343210111213610[[#This Row],[women]]/Table32356789101112132343210111213610[[#This Row],[total]]</f>
        <v>1</v>
      </c>
      <c r="H749" s="12">
        <v>0</v>
      </c>
      <c r="I749" s="14">
        <f>Table32356789101112132343210111213610[[#This Row],[alaskan_or_native]]/Table32356789101112132343210111213610[[#This Row],[total]]</f>
        <v>0</v>
      </c>
      <c r="J749" s="12">
        <v>2</v>
      </c>
      <c r="K749" s="14">
        <f>Table32356789101112132343210111213610[[#This Row],[asian_american]]/Table32356789101112132343210111213610[[#This Row],[total]]</f>
        <v>0.11764705882352941</v>
      </c>
      <c r="L749" s="12">
        <v>0</v>
      </c>
      <c r="M749" s="14">
        <f>Table32356789101112132343210111213610[[#This Row],[african_amercian]]/Table32356789101112132343210111213610[[#This Row],[total]]</f>
        <v>0</v>
      </c>
      <c r="N749" s="12">
        <v>0</v>
      </c>
      <c r="O749" s="14">
        <f>Table32356789101112132343210111213610[[#This Row],[hispanic_american]]/Table32356789101112132343210111213610[[#This Row],[total]]</f>
        <v>0</v>
      </c>
      <c r="P749" s="12">
        <v>0</v>
      </c>
      <c r="Q749" s="14">
        <f>Table32356789101112132343210111213610[[#This Row],[hawaiian_or_islander]]/Table32356789101112132343210111213610[[#This Row],[total]]</f>
        <v>0</v>
      </c>
      <c r="R749" s="12">
        <v>3</v>
      </c>
      <c r="S749" s="14">
        <f>Table32356789101112132343210111213610[[#This Row],[white]]/Table32356789101112132343210111213610[[#This Row],[total]]</f>
        <v>0.17647058823529413</v>
      </c>
      <c r="T749" s="12">
        <v>3</v>
      </c>
      <c r="U749" s="14">
        <f>Table32356789101112132343210111213610[[#This Row],[muti_racial]]/Table32356789101112132343210111213610[[#This Row],[total]]</f>
        <v>0.17647058823529413</v>
      </c>
      <c r="V749" s="12">
        <v>8</v>
      </c>
      <c r="W749" s="14">
        <f>Table32356789101112132343210111213610[[#This Row],[international]]/Table32356789101112132343210111213610[[#This Row],[total]]</f>
        <v>0.47058823529411764</v>
      </c>
      <c r="X7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0.29411764705882354</v>
      </c>
      <c r="Y7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0.17647058823529413</v>
      </c>
    </row>
    <row r="750" spans="1:25" ht="20" customHeight="1">
      <c r="A750" s="1">
        <v>213385</v>
      </c>
      <c r="B750" s="1" t="s">
        <v>359</v>
      </c>
      <c r="C750" s="1">
        <v>17</v>
      </c>
      <c r="D750" s="1">
        <v>14</v>
      </c>
      <c r="E750" s="8">
        <f>Table32356789101112132343210111213610[[#This Row],[men]]/Table32356789101112132343210111213610[[#This Row],[total]]</f>
        <v>0.82352941176470584</v>
      </c>
      <c r="F750" s="1">
        <v>3</v>
      </c>
      <c r="G750" s="8">
        <f>Table32356789101112132343210111213610[[#This Row],[women]]/Table32356789101112132343210111213610[[#This Row],[total]]</f>
        <v>0.17647058823529413</v>
      </c>
      <c r="H750" s="1">
        <v>0</v>
      </c>
      <c r="I750" s="8">
        <f>Table32356789101112132343210111213610[[#This Row],[alaskan_or_native]]/Table32356789101112132343210111213610[[#This Row],[total]]</f>
        <v>0</v>
      </c>
      <c r="J750" s="1">
        <v>0</v>
      </c>
      <c r="K750" s="8">
        <f>Table32356789101112132343210111213610[[#This Row],[asian_american]]/Table32356789101112132343210111213610[[#This Row],[total]]</f>
        <v>0</v>
      </c>
      <c r="L750" s="1">
        <v>0</v>
      </c>
      <c r="M750" s="8">
        <f>Table32356789101112132343210111213610[[#This Row],[african_amercian]]/Table32356789101112132343210111213610[[#This Row],[total]]</f>
        <v>0</v>
      </c>
      <c r="N750" s="1">
        <v>1</v>
      </c>
      <c r="O750" s="8">
        <f>Table32356789101112132343210111213610[[#This Row],[hispanic_american]]/Table32356789101112132343210111213610[[#This Row],[total]]</f>
        <v>5.8823529411764705E-2</v>
      </c>
      <c r="P750" s="1">
        <v>0</v>
      </c>
      <c r="Q750" s="8">
        <f>Table32356789101112132343210111213610[[#This Row],[hawaiian_or_islander]]/Table32356789101112132343210111213610[[#This Row],[total]]</f>
        <v>0</v>
      </c>
      <c r="R750" s="1">
        <v>12</v>
      </c>
      <c r="S750" s="8">
        <f>Table32356789101112132343210111213610[[#This Row],[white]]/Table32356789101112132343210111213610[[#This Row],[total]]</f>
        <v>0.70588235294117652</v>
      </c>
      <c r="T750" s="1">
        <v>0</v>
      </c>
      <c r="U750" s="8">
        <f>Table32356789101112132343210111213610[[#This Row],[muti_racial]]/Table32356789101112132343210111213610[[#This Row],[total]]</f>
        <v>0</v>
      </c>
      <c r="V750" s="1">
        <v>4</v>
      </c>
      <c r="W750" s="8">
        <f>Table32356789101112132343210111213610[[#This Row],[international]]/Table32356789101112132343210111213610[[#This Row],[total]]</f>
        <v>0.23529411764705882</v>
      </c>
      <c r="X7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5.8823529411764705E-2</v>
      </c>
      <c r="Y7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5.8823529411764705E-2</v>
      </c>
    </row>
    <row r="751" spans="1:25" ht="20" customHeight="1">
      <c r="A751" s="12">
        <v>214591</v>
      </c>
      <c r="B751" s="12" t="s">
        <v>430</v>
      </c>
      <c r="C751" s="12">
        <v>17</v>
      </c>
      <c r="D751" s="12">
        <v>16</v>
      </c>
      <c r="E751" s="14">
        <f>Table32356789101112132343210111213610[[#This Row],[men]]/Table32356789101112132343210111213610[[#This Row],[total]]</f>
        <v>0.94117647058823528</v>
      </c>
      <c r="F751" s="12">
        <v>1</v>
      </c>
      <c r="G751" s="14">
        <f>Table32356789101112132343210111213610[[#This Row],[women]]/Table32356789101112132343210111213610[[#This Row],[total]]</f>
        <v>5.8823529411764705E-2</v>
      </c>
      <c r="H751" s="12">
        <v>0</v>
      </c>
      <c r="I751" s="14">
        <f>Table32356789101112132343210111213610[[#This Row],[alaskan_or_native]]/Table32356789101112132343210111213610[[#This Row],[total]]</f>
        <v>0</v>
      </c>
      <c r="J751" s="12">
        <v>1</v>
      </c>
      <c r="K751" s="14">
        <f>Table32356789101112132343210111213610[[#This Row],[asian_american]]/Table32356789101112132343210111213610[[#This Row],[total]]</f>
        <v>5.8823529411764705E-2</v>
      </c>
      <c r="L751" s="12">
        <v>0</v>
      </c>
      <c r="M751" s="14">
        <f>Table32356789101112132343210111213610[[#This Row],[african_amercian]]/Table32356789101112132343210111213610[[#This Row],[total]]</f>
        <v>0</v>
      </c>
      <c r="N751" s="12">
        <v>1</v>
      </c>
      <c r="O751" s="14">
        <f>Table32356789101112132343210111213610[[#This Row],[hispanic_american]]/Table32356789101112132343210111213610[[#This Row],[total]]</f>
        <v>5.8823529411764705E-2</v>
      </c>
      <c r="P751" s="12">
        <v>0</v>
      </c>
      <c r="Q751" s="14">
        <f>Table32356789101112132343210111213610[[#This Row],[hawaiian_or_islander]]/Table32356789101112132343210111213610[[#This Row],[total]]</f>
        <v>0</v>
      </c>
      <c r="R751" s="12">
        <v>13</v>
      </c>
      <c r="S751" s="14">
        <f>Table32356789101112132343210111213610[[#This Row],[white]]/Table32356789101112132343210111213610[[#This Row],[total]]</f>
        <v>0.76470588235294112</v>
      </c>
      <c r="T751" s="12">
        <v>0</v>
      </c>
      <c r="U751" s="14">
        <f>Table32356789101112132343210111213610[[#This Row],[muti_racial]]/Table32356789101112132343210111213610[[#This Row],[total]]</f>
        <v>0</v>
      </c>
      <c r="V751" s="12">
        <v>1</v>
      </c>
      <c r="W751" s="14">
        <f>Table32356789101112132343210111213610[[#This Row],[international]]/Table32356789101112132343210111213610[[#This Row],[total]]</f>
        <v>5.8823529411764705E-2</v>
      </c>
      <c r="X7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5.8823529411764705E-2</v>
      </c>
    </row>
    <row r="752" spans="1:25" ht="20" customHeight="1">
      <c r="A752" s="1">
        <v>217059</v>
      </c>
      <c r="B752" s="1" t="s">
        <v>433</v>
      </c>
      <c r="C752" s="1">
        <v>17</v>
      </c>
      <c r="D752" s="1">
        <v>16</v>
      </c>
      <c r="E752" s="8">
        <f>Table32356789101112132343210111213610[[#This Row],[men]]/Table32356789101112132343210111213610[[#This Row],[total]]</f>
        <v>0.94117647058823528</v>
      </c>
      <c r="F752" s="1">
        <v>1</v>
      </c>
      <c r="G752" s="8">
        <f>Table32356789101112132343210111213610[[#This Row],[women]]/Table32356789101112132343210111213610[[#This Row],[total]]</f>
        <v>5.8823529411764705E-2</v>
      </c>
      <c r="H752" s="1">
        <v>0</v>
      </c>
      <c r="I752" s="8">
        <f>Table32356789101112132343210111213610[[#This Row],[alaskan_or_native]]/Table32356789101112132343210111213610[[#This Row],[total]]</f>
        <v>0</v>
      </c>
      <c r="J752" s="1">
        <v>0</v>
      </c>
      <c r="K752" s="8">
        <f>Table32356789101112132343210111213610[[#This Row],[asian_american]]/Table32356789101112132343210111213610[[#This Row],[total]]</f>
        <v>0</v>
      </c>
      <c r="L752" s="1">
        <v>1</v>
      </c>
      <c r="M752" s="8">
        <f>Table32356789101112132343210111213610[[#This Row],[african_amercian]]/Table32356789101112132343210111213610[[#This Row],[total]]</f>
        <v>5.8823529411764705E-2</v>
      </c>
      <c r="N752" s="1">
        <v>0</v>
      </c>
      <c r="O752" s="8">
        <f>Table32356789101112132343210111213610[[#This Row],[hispanic_american]]/Table32356789101112132343210111213610[[#This Row],[total]]</f>
        <v>0</v>
      </c>
      <c r="P752" s="1">
        <v>0</v>
      </c>
      <c r="Q752" s="8">
        <f>Table32356789101112132343210111213610[[#This Row],[hawaiian_or_islander]]/Table32356789101112132343210111213610[[#This Row],[total]]</f>
        <v>0</v>
      </c>
      <c r="R752" s="1">
        <v>14</v>
      </c>
      <c r="S752" s="8">
        <f>Table32356789101112132343210111213610[[#This Row],[white]]/Table32356789101112132343210111213610[[#This Row],[total]]</f>
        <v>0.82352941176470584</v>
      </c>
      <c r="T752" s="1">
        <v>1</v>
      </c>
      <c r="U752" s="8">
        <f>Table32356789101112132343210111213610[[#This Row],[muti_racial]]/Table32356789101112132343210111213610[[#This Row],[total]]</f>
        <v>5.8823529411764705E-2</v>
      </c>
      <c r="V752" s="1">
        <v>0</v>
      </c>
      <c r="W752" s="8">
        <f>Table32356789101112132343210111213610[[#This Row],[international]]/Table32356789101112132343210111213610[[#This Row],[total]]</f>
        <v>0</v>
      </c>
      <c r="X7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</row>
    <row r="753" spans="1:25" ht="20" customHeight="1">
      <c r="A753" s="12">
        <v>221768</v>
      </c>
      <c r="B753" s="12" t="s">
        <v>256</v>
      </c>
      <c r="C753" s="12">
        <v>17</v>
      </c>
      <c r="D753" s="12">
        <v>15</v>
      </c>
      <c r="E753" s="14">
        <f>Table32356789101112132343210111213610[[#This Row],[men]]/Table32356789101112132343210111213610[[#This Row],[total]]</f>
        <v>0.88235294117647056</v>
      </c>
      <c r="F753" s="12">
        <v>2</v>
      </c>
      <c r="G753" s="14">
        <f>Table32356789101112132343210111213610[[#This Row],[women]]/Table32356789101112132343210111213610[[#This Row],[total]]</f>
        <v>0.11764705882352941</v>
      </c>
      <c r="H753" s="12">
        <v>0</v>
      </c>
      <c r="I753" s="14">
        <f>Table32356789101112132343210111213610[[#This Row],[alaskan_or_native]]/Table32356789101112132343210111213610[[#This Row],[total]]</f>
        <v>0</v>
      </c>
      <c r="J753" s="12">
        <v>0</v>
      </c>
      <c r="K753" s="14">
        <f>Table32356789101112132343210111213610[[#This Row],[asian_american]]/Table32356789101112132343210111213610[[#This Row],[total]]</f>
        <v>0</v>
      </c>
      <c r="L753" s="12">
        <v>0</v>
      </c>
      <c r="M753" s="14">
        <f>Table32356789101112132343210111213610[[#This Row],[african_amercian]]/Table32356789101112132343210111213610[[#This Row],[total]]</f>
        <v>0</v>
      </c>
      <c r="N753" s="12">
        <v>0</v>
      </c>
      <c r="O753" s="14">
        <f>Table32356789101112132343210111213610[[#This Row],[hispanic_american]]/Table32356789101112132343210111213610[[#This Row],[total]]</f>
        <v>0</v>
      </c>
      <c r="P753" s="12">
        <v>0</v>
      </c>
      <c r="Q753" s="14">
        <f>Table32356789101112132343210111213610[[#This Row],[hawaiian_or_islander]]/Table32356789101112132343210111213610[[#This Row],[total]]</f>
        <v>0</v>
      </c>
      <c r="R753" s="12">
        <v>14</v>
      </c>
      <c r="S753" s="14">
        <f>Table32356789101112132343210111213610[[#This Row],[white]]/Table32356789101112132343210111213610[[#This Row],[total]]</f>
        <v>0.82352941176470584</v>
      </c>
      <c r="T753" s="12">
        <v>2</v>
      </c>
      <c r="U753" s="14">
        <f>Table32356789101112132343210111213610[[#This Row],[muti_racial]]/Table32356789101112132343210111213610[[#This Row],[total]]</f>
        <v>0.11764705882352941</v>
      </c>
      <c r="V753" s="12">
        <v>1</v>
      </c>
      <c r="W753" s="14">
        <f>Table32356789101112132343210111213610[[#This Row],[international]]/Table32356789101112132343210111213610[[#This Row],[total]]</f>
        <v>5.8823529411764705E-2</v>
      </c>
      <c r="X7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</row>
    <row r="754" spans="1:25" ht="20" customHeight="1">
      <c r="A754" s="1">
        <v>227526</v>
      </c>
      <c r="B754" s="1" t="s">
        <v>268</v>
      </c>
      <c r="C754" s="1">
        <v>17</v>
      </c>
      <c r="D754" s="1">
        <v>13</v>
      </c>
      <c r="E754" s="8">
        <f>Table32356789101112132343210111213610[[#This Row],[men]]/Table32356789101112132343210111213610[[#This Row],[total]]</f>
        <v>0.76470588235294112</v>
      </c>
      <c r="F754" s="1">
        <v>4</v>
      </c>
      <c r="G754" s="8">
        <f>Table32356789101112132343210111213610[[#This Row],[women]]/Table32356789101112132343210111213610[[#This Row],[total]]</f>
        <v>0.23529411764705882</v>
      </c>
      <c r="H754" s="1">
        <v>0</v>
      </c>
      <c r="I754" s="8">
        <f>Table32356789101112132343210111213610[[#This Row],[alaskan_or_native]]/Table32356789101112132343210111213610[[#This Row],[total]]</f>
        <v>0</v>
      </c>
      <c r="J754" s="1">
        <v>0</v>
      </c>
      <c r="K754" s="8">
        <f>Table32356789101112132343210111213610[[#This Row],[asian_american]]/Table32356789101112132343210111213610[[#This Row],[total]]</f>
        <v>0</v>
      </c>
      <c r="L754" s="1">
        <v>14</v>
      </c>
      <c r="M754" s="8">
        <f>Table32356789101112132343210111213610[[#This Row],[african_amercian]]/Table32356789101112132343210111213610[[#This Row],[total]]</f>
        <v>0.82352941176470584</v>
      </c>
      <c r="N754" s="1">
        <v>1</v>
      </c>
      <c r="O754" s="8">
        <f>Table32356789101112132343210111213610[[#This Row],[hispanic_american]]/Table32356789101112132343210111213610[[#This Row],[total]]</f>
        <v>5.8823529411764705E-2</v>
      </c>
      <c r="P754" s="1">
        <v>0</v>
      </c>
      <c r="Q754" s="8">
        <f>Table32356789101112132343210111213610[[#This Row],[hawaiian_or_islander]]/Table32356789101112132343210111213610[[#This Row],[total]]</f>
        <v>0</v>
      </c>
      <c r="R754" s="1">
        <v>1</v>
      </c>
      <c r="S754" s="8">
        <f>Table32356789101112132343210111213610[[#This Row],[white]]/Table32356789101112132343210111213610[[#This Row],[total]]</f>
        <v>5.8823529411764705E-2</v>
      </c>
      <c r="T754" s="1">
        <v>0</v>
      </c>
      <c r="U754" s="8">
        <f>Table32356789101112132343210111213610[[#This Row],[muti_racial]]/Table32356789101112132343210111213610[[#This Row],[total]]</f>
        <v>0</v>
      </c>
      <c r="V754" s="1">
        <v>1</v>
      </c>
      <c r="W754" s="8">
        <f>Table32356789101112132343210111213610[[#This Row],[international]]/Table32356789101112132343210111213610[[#This Row],[total]]</f>
        <v>5.8823529411764705E-2</v>
      </c>
      <c r="X7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0.88235294117647056</v>
      </c>
      <c r="Y7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0.88235294117647056</v>
      </c>
    </row>
    <row r="755" spans="1:25" ht="20" customHeight="1">
      <c r="A755" s="12">
        <v>446677</v>
      </c>
      <c r="B755" s="12" t="s">
        <v>498</v>
      </c>
      <c r="C755" s="12">
        <v>17</v>
      </c>
      <c r="D755" s="12">
        <v>14</v>
      </c>
      <c r="E755" s="14">
        <f>Table32356789101112132343210111213610[[#This Row],[men]]/Table32356789101112132343210111213610[[#This Row],[total]]</f>
        <v>0.82352941176470584</v>
      </c>
      <c r="F755" s="12">
        <v>3</v>
      </c>
      <c r="G755" s="14">
        <f>Table32356789101112132343210111213610[[#This Row],[women]]/Table32356789101112132343210111213610[[#This Row],[total]]</f>
        <v>0.17647058823529413</v>
      </c>
      <c r="H755" s="12">
        <v>1</v>
      </c>
      <c r="I755" s="14">
        <f>Table32356789101112132343210111213610[[#This Row],[alaskan_or_native]]/Table32356789101112132343210111213610[[#This Row],[total]]</f>
        <v>5.8823529411764705E-2</v>
      </c>
      <c r="J755" s="12">
        <v>1</v>
      </c>
      <c r="K755" s="14">
        <f>Table32356789101112132343210111213610[[#This Row],[asian_american]]/Table32356789101112132343210111213610[[#This Row],[total]]</f>
        <v>5.8823529411764705E-2</v>
      </c>
      <c r="L755" s="12">
        <v>0</v>
      </c>
      <c r="M755" s="14">
        <f>Table32356789101112132343210111213610[[#This Row],[african_amercian]]/Table32356789101112132343210111213610[[#This Row],[total]]</f>
        <v>0</v>
      </c>
      <c r="N755" s="12">
        <v>0</v>
      </c>
      <c r="O755" s="14">
        <f>Table32356789101112132343210111213610[[#This Row],[hispanic_american]]/Table32356789101112132343210111213610[[#This Row],[total]]</f>
        <v>0</v>
      </c>
      <c r="P755" s="12">
        <v>0</v>
      </c>
      <c r="Q755" s="14">
        <f>Table32356789101112132343210111213610[[#This Row],[hawaiian_or_islander]]/Table32356789101112132343210111213610[[#This Row],[total]]</f>
        <v>0</v>
      </c>
      <c r="R755" s="12">
        <v>13</v>
      </c>
      <c r="S755" s="14">
        <f>Table32356789101112132343210111213610[[#This Row],[white]]/Table32356789101112132343210111213610[[#This Row],[total]]</f>
        <v>0.76470588235294112</v>
      </c>
      <c r="T755" s="12">
        <v>0</v>
      </c>
      <c r="U755" s="14">
        <f>Table32356789101112132343210111213610[[#This Row],[muti_racial]]/Table32356789101112132343210111213610[[#This Row],[total]]</f>
        <v>0</v>
      </c>
      <c r="V755" s="12">
        <v>0</v>
      </c>
      <c r="W755" s="14">
        <f>Table32356789101112132343210111213610[[#This Row],[international]]/Table32356789101112132343210111213610[[#This Row],[total]]</f>
        <v>0</v>
      </c>
      <c r="X7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0.11764705882352941</v>
      </c>
      <c r="Y7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5.8823529411764705E-2</v>
      </c>
    </row>
    <row r="756" spans="1:25" ht="20" customHeight="1">
      <c r="A756" s="1">
        <v>482440</v>
      </c>
      <c r="B756" s="1" t="s">
        <v>1368</v>
      </c>
      <c r="C756" s="1">
        <v>17</v>
      </c>
      <c r="D756" s="1">
        <v>13</v>
      </c>
      <c r="E756" s="8">
        <f>Table32356789101112132343210111213610[[#This Row],[men]]/Table32356789101112132343210111213610[[#This Row],[total]]</f>
        <v>0.76470588235294112</v>
      </c>
      <c r="F756" s="1">
        <v>4</v>
      </c>
      <c r="G756" s="8">
        <f>Table32356789101112132343210111213610[[#This Row],[women]]/Table32356789101112132343210111213610[[#This Row],[total]]</f>
        <v>0.23529411764705882</v>
      </c>
      <c r="H756" s="1">
        <v>0</v>
      </c>
      <c r="I756" s="8">
        <f>Table32356789101112132343210111213610[[#This Row],[alaskan_or_native]]/Table32356789101112132343210111213610[[#This Row],[total]]</f>
        <v>0</v>
      </c>
      <c r="J756" s="1">
        <v>0</v>
      </c>
      <c r="K756" s="8">
        <f>Table32356789101112132343210111213610[[#This Row],[asian_american]]/Table32356789101112132343210111213610[[#This Row],[total]]</f>
        <v>0</v>
      </c>
      <c r="L756" s="1">
        <v>1</v>
      </c>
      <c r="M756" s="8">
        <f>Table32356789101112132343210111213610[[#This Row],[african_amercian]]/Table32356789101112132343210111213610[[#This Row],[total]]</f>
        <v>5.8823529411764705E-2</v>
      </c>
      <c r="N756" s="1">
        <v>2</v>
      </c>
      <c r="O756" s="8">
        <f>Table32356789101112132343210111213610[[#This Row],[hispanic_american]]/Table32356789101112132343210111213610[[#This Row],[total]]</f>
        <v>0.11764705882352941</v>
      </c>
      <c r="P756" s="1">
        <v>0</v>
      </c>
      <c r="Q756" s="8">
        <f>Table32356789101112132343210111213610[[#This Row],[hawaiian_or_islander]]/Table32356789101112132343210111213610[[#This Row],[total]]</f>
        <v>0</v>
      </c>
      <c r="R756" s="1">
        <v>14</v>
      </c>
      <c r="S756" s="8">
        <f>Table32356789101112132343210111213610[[#This Row],[white]]/Table32356789101112132343210111213610[[#This Row],[total]]</f>
        <v>0.82352941176470584</v>
      </c>
      <c r="T756" s="1">
        <v>0</v>
      </c>
      <c r="U756" s="8">
        <f>Table32356789101112132343210111213610[[#This Row],[muti_racial]]/Table32356789101112132343210111213610[[#This Row],[total]]</f>
        <v>0</v>
      </c>
      <c r="V756" s="1">
        <v>0</v>
      </c>
      <c r="W756" s="8">
        <f>Table32356789101112132343210111213610[[#This Row],[international]]/Table32356789101112132343210111213610[[#This Row],[total]]</f>
        <v>0</v>
      </c>
      <c r="X7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0.17647058823529413</v>
      </c>
      <c r="Y7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0.17647058823529413</v>
      </c>
    </row>
    <row r="757" spans="1:25" ht="20" customHeight="1">
      <c r="A757" s="12">
        <v>492962</v>
      </c>
      <c r="B757" s="12" t="s">
        <v>1427</v>
      </c>
      <c r="C757" s="12">
        <v>17</v>
      </c>
      <c r="D757" s="12">
        <v>11</v>
      </c>
      <c r="E757" s="14">
        <f>Table32356789101112132343210111213610[[#This Row],[men]]/Table32356789101112132343210111213610[[#This Row],[total]]</f>
        <v>0.6470588235294118</v>
      </c>
      <c r="F757" s="12">
        <v>6</v>
      </c>
      <c r="G757" s="14">
        <f>Table32356789101112132343210111213610[[#This Row],[women]]/Table32356789101112132343210111213610[[#This Row],[total]]</f>
        <v>0.35294117647058826</v>
      </c>
      <c r="H757" s="12">
        <v>0</v>
      </c>
      <c r="I757" s="14">
        <f>Table32356789101112132343210111213610[[#This Row],[alaskan_or_native]]/Table32356789101112132343210111213610[[#This Row],[total]]</f>
        <v>0</v>
      </c>
      <c r="J757" s="12">
        <v>1</v>
      </c>
      <c r="K757" s="14">
        <f>Table32356789101112132343210111213610[[#This Row],[asian_american]]/Table32356789101112132343210111213610[[#This Row],[total]]</f>
        <v>5.8823529411764705E-2</v>
      </c>
      <c r="L757" s="12">
        <v>5</v>
      </c>
      <c r="M757" s="14">
        <f>Table32356789101112132343210111213610[[#This Row],[african_amercian]]/Table32356789101112132343210111213610[[#This Row],[total]]</f>
        <v>0.29411764705882354</v>
      </c>
      <c r="N757" s="12">
        <v>0</v>
      </c>
      <c r="O757" s="14">
        <f>Table32356789101112132343210111213610[[#This Row],[hispanic_american]]/Table32356789101112132343210111213610[[#This Row],[total]]</f>
        <v>0</v>
      </c>
      <c r="P757" s="12">
        <v>0</v>
      </c>
      <c r="Q757" s="14">
        <f>Table32356789101112132343210111213610[[#This Row],[hawaiian_or_islander]]/Table32356789101112132343210111213610[[#This Row],[total]]</f>
        <v>0</v>
      </c>
      <c r="R757" s="12">
        <v>8</v>
      </c>
      <c r="S757" s="14">
        <f>Table32356789101112132343210111213610[[#This Row],[white]]/Table32356789101112132343210111213610[[#This Row],[total]]</f>
        <v>0.47058823529411764</v>
      </c>
      <c r="T757" s="12">
        <v>0</v>
      </c>
      <c r="U757" s="14">
        <f>Table32356789101112132343210111213610[[#This Row],[muti_racial]]/Table32356789101112132343210111213610[[#This Row],[total]]</f>
        <v>0</v>
      </c>
      <c r="V757" s="12">
        <v>0</v>
      </c>
      <c r="W757" s="14">
        <f>Table32356789101112132343210111213610[[#This Row],[international]]/Table32356789101112132343210111213610[[#This Row],[total]]</f>
        <v>0</v>
      </c>
      <c r="X7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0.35294117647058826</v>
      </c>
      <c r="Y7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0.29411764705882354</v>
      </c>
    </row>
    <row r="758" spans="1:25" ht="20" customHeight="1">
      <c r="A758" s="1">
        <v>128902</v>
      </c>
      <c r="B758" s="1" t="s">
        <v>594</v>
      </c>
      <c r="C758" s="1">
        <v>16</v>
      </c>
      <c r="D758" s="1">
        <v>13</v>
      </c>
      <c r="E758" s="8">
        <f>Table32356789101112132343210111213610[[#This Row],[men]]/Table32356789101112132343210111213610[[#This Row],[total]]</f>
        <v>0.8125</v>
      </c>
      <c r="F758" s="1">
        <v>3</v>
      </c>
      <c r="G758" s="8">
        <f>Table32356789101112132343210111213610[[#This Row],[women]]/Table32356789101112132343210111213610[[#This Row],[total]]</f>
        <v>0.1875</v>
      </c>
      <c r="H758" s="1">
        <v>0</v>
      </c>
      <c r="I758" s="8">
        <f>Table32356789101112132343210111213610[[#This Row],[alaskan_or_native]]/Table32356789101112132343210111213610[[#This Row],[total]]</f>
        <v>0</v>
      </c>
      <c r="J758" s="1">
        <v>1</v>
      </c>
      <c r="K758" s="8">
        <f>Table32356789101112132343210111213610[[#This Row],[asian_american]]/Table32356789101112132343210111213610[[#This Row],[total]]</f>
        <v>6.25E-2</v>
      </c>
      <c r="L758" s="1">
        <v>2</v>
      </c>
      <c r="M758" s="8">
        <f>Table32356789101112132343210111213610[[#This Row],[african_amercian]]/Table32356789101112132343210111213610[[#This Row],[total]]</f>
        <v>0.125</v>
      </c>
      <c r="N758" s="1">
        <v>1</v>
      </c>
      <c r="O758" s="8">
        <f>Table32356789101112132343210111213610[[#This Row],[hispanic_american]]/Table32356789101112132343210111213610[[#This Row],[total]]</f>
        <v>6.25E-2</v>
      </c>
      <c r="P758" s="1">
        <v>0</v>
      </c>
      <c r="Q758" s="8">
        <f>Table32356789101112132343210111213610[[#This Row],[hawaiian_or_islander]]/Table32356789101112132343210111213610[[#This Row],[total]]</f>
        <v>0</v>
      </c>
      <c r="R758" s="1">
        <v>10</v>
      </c>
      <c r="S758" s="8">
        <f>Table32356789101112132343210111213610[[#This Row],[white]]/Table32356789101112132343210111213610[[#This Row],[total]]</f>
        <v>0.625</v>
      </c>
      <c r="T758" s="1">
        <v>1</v>
      </c>
      <c r="U758" s="8">
        <f>Table32356789101112132343210111213610[[#This Row],[muti_racial]]/Table32356789101112132343210111213610[[#This Row],[total]]</f>
        <v>6.25E-2</v>
      </c>
      <c r="V758" s="1">
        <v>1</v>
      </c>
      <c r="W758" s="8">
        <f>Table32356789101112132343210111213610[[#This Row],[international]]/Table32356789101112132343210111213610[[#This Row],[total]]</f>
        <v>6.25E-2</v>
      </c>
      <c r="X7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0.3125</v>
      </c>
      <c r="Y7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759" spans="1:25" ht="20" customHeight="1">
      <c r="A759" s="12">
        <v>130934</v>
      </c>
      <c r="B759" s="12" t="s">
        <v>595</v>
      </c>
      <c r="C759" s="12">
        <v>16</v>
      </c>
      <c r="D759" s="12">
        <v>12</v>
      </c>
      <c r="E759" s="14">
        <f>Table32356789101112132343210111213610[[#This Row],[men]]/Table32356789101112132343210111213610[[#This Row],[total]]</f>
        <v>0.75</v>
      </c>
      <c r="F759" s="12">
        <v>4</v>
      </c>
      <c r="G759" s="14">
        <f>Table32356789101112132343210111213610[[#This Row],[women]]/Table32356789101112132343210111213610[[#This Row],[total]]</f>
        <v>0.25</v>
      </c>
      <c r="H759" s="12">
        <v>0</v>
      </c>
      <c r="I759" s="14">
        <f>Table32356789101112132343210111213610[[#This Row],[alaskan_or_native]]/Table32356789101112132343210111213610[[#This Row],[total]]</f>
        <v>0</v>
      </c>
      <c r="J759" s="12">
        <v>2</v>
      </c>
      <c r="K759" s="14">
        <f>Table32356789101112132343210111213610[[#This Row],[asian_american]]/Table32356789101112132343210111213610[[#This Row],[total]]</f>
        <v>0.125</v>
      </c>
      <c r="L759" s="12">
        <v>11</v>
      </c>
      <c r="M759" s="14">
        <f>Table32356789101112132343210111213610[[#This Row],[african_amercian]]/Table32356789101112132343210111213610[[#This Row],[total]]</f>
        <v>0.6875</v>
      </c>
      <c r="N759" s="12">
        <v>0</v>
      </c>
      <c r="O759" s="14">
        <f>Table32356789101112132343210111213610[[#This Row],[hispanic_american]]/Table32356789101112132343210111213610[[#This Row],[total]]</f>
        <v>0</v>
      </c>
      <c r="P759" s="12">
        <v>0</v>
      </c>
      <c r="Q759" s="14">
        <f>Table32356789101112132343210111213610[[#This Row],[hawaiian_or_islander]]/Table32356789101112132343210111213610[[#This Row],[total]]</f>
        <v>0</v>
      </c>
      <c r="R759" s="12">
        <v>2</v>
      </c>
      <c r="S759" s="14">
        <f>Table32356789101112132343210111213610[[#This Row],[white]]/Table32356789101112132343210111213610[[#This Row],[total]]</f>
        <v>0.125</v>
      </c>
      <c r="T759" s="12">
        <v>1</v>
      </c>
      <c r="U759" s="14">
        <f>Table32356789101112132343210111213610[[#This Row],[muti_racial]]/Table32356789101112132343210111213610[[#This Row],[total]]</f>
        <v>6.25E-2</v>
      </c>
      <c r="V759" s="12">
        <v>0</v>
      </c>
      <c r="W759" s="14">
        <f>Table32356789101112132343210111213610[[#This Row],[international]]/Table32356789101112132343210111213610[[#This Row],[total]]</f>
        <v>0</v>
      </c>
      <c r="X7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0.875</v>
      </c>
      <c r="Y7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760" spans="1:25" ht="20" customHeight="1">
      <c r="A760" s="1">
        <v>138947</v>
      </c>
      <c r="B760" s="1" t="s">
        <v>666</v>
      </c>
      <c r="C760" s="1">
        <v>16</v>
      </c>
      <c r="D760" s="1">
        <v>11</v>
      </c>
      <c r="E760" s="8">
        <f>Table32356789101112132343210111213610[[#This Row],[men]]/Table32356789101112132343210111213610[[#This Row],[total]]</f>
        <v>0.6875</v>
      </c>
      <c r="F760" s="1">
        <v>5</v>
      </c>
      <c r="G760" s="8">
        <f>Table32356789101112132343210111213610[[#This Row],[women]]/Table32356789101112132343210111213610[[#This Row],[total]]</f>
        <v>0.3125</v>
      </c>
      <c r="H760" s="1">
        <v>0</v>
      </c>
      <c r="I760" s="8">
        <f>Table32356789101112132343210111213610[[#This Row],[alaskan_or_native]]/Table32356789101112132343210111213610[[#This Row],[total]]</f>
        <v>0</v>
      </c>
      <c r="J760" s="1">
        <v>0</v>
      </c>
      <c r="K760" s="8">
        <f>Table32356789101112132343210111213610[[#This Row],[asian_american]]/Table32356789101112132343210111213610[[#This Row],[total]]</f>
        <v>0</v>
      </c>
      <c r="L760" s="1">
        <v>14</v>
      </c>
      <c r="M760" s="8">
        <f>Table32356789101112132343210111213610[[#This Row],[african_amercian]]/Table32356789101112132343210111213610[[#This Row],[total]]</f>
        <v>0.875</v>
      </c>
      <c r="N760" s="1">
        <v>0</v>
      </c>
      <c r="O760" s="8">
        <f>Table32356789101112132343210111213610[[#This Row],[hispanic_american]]/Table32356789101112132343210111213610[[#This Row],[total]]</f>
        <v>0</v>
      </c>
      <c r="P760" s="1">
        <v>0</v>
      </c>
      <c r="Q760" s="8">
        <f>Table32356789101112132343210111213610[[#This Row],[hawaiian_or_islander]]/Table32356789101112132343210111213610[[#This Row],[total]]</f>
        <v>0</v>
      </c>
      <c r="R760" s="1">
        <v>0</v>
      </c>
      <c r="S760" s="8">
        <f>Table32356789101112132343210111213610[[#This Row],[white]]/Table32356789101112132343210111213610[[#This Row],[total]]</f>
        <v>0</v>
      </c>
      <c r="T760" s="1">
        <v>0</v>
      </c>
      <c r="U760" s="8">
        <f>Table32356789101112132343210111213610[[#This Row],[muti_racial]]/Table32356789101112132343210111213610[[#This Row],[total]]</f>
        <v>0</v>
      </c>
      <c r="V760" s="1">
        <v>2</v>
      </c>
      <c r="W760" s="8">
        <f>Table32356789101112132343210111213610[[#This Row],[international]]/Table32356789101112132343210111213610[[#This Row],[total]]</f>
        <v>0.125</v>
      </c>
      <c r="X7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0.875</v>
      </c>
      <c r="Y7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0.875</v>
      </c>
    </row>
    <row r="761" spans="1:25" ht="20" customHeight="1">
      <c r="A761" s="12">
        <v>139719</v>
      </c>
      <c r="B761" s="12" t="s">
        <v>861</v>
      </c>
      <c r="C761" s="12">
        <v>16</v>
      </c>
      <c r="D761" s="12">
        <v>11</v>
      </c>
      <c r="E761" s="14">
        <f>Table32356789101112132343210111213610[[#This Row],[men]]/Table32356789101112132343210111213610[[#This Row],[total]]</f>
        <v>0.6875</v>
      </c>
      <c r="F761" s="12">
        <v>5</v>
      </c>
      <c r="G761" s="14">
        <f>Table32356789101112132343210111213610[[#This Row],[women]]/Table32356789101112132343210111213610[[#This Row],[total]]</f>
        <v>0.3125</v>
      </c>
      <c r="H761" s="12">
        <v>0</v>
      </c>
      <c r="I761" s="14">
        <f>Table32356789101112132343210111213610[[#This Row],[alaskan_or_native]]/Table32356789101112132343210111213610[[#This Row],[total]]</f>
        <v>0</v>
      </c>
      <c r="J761" s="12">
        <v>1</v>
      </c>
      <c r="K761" s="14">
        <f>Table32356789101112132343210111213610[[#This Row],[asian_american]]/Table32356789101112132343210111213610[[#This Row],[total]]</f>
        <v>6.25E-2</v>
      </c>
      <c r="L761" s="12">
        <v>13</v>
      </c>
      <c r="M761" s="14">
        <f>Table32356789101112132343210111213610[[#This Row],[african_amercian]]/Table32356789101112132343210111213610[[#This Row],[total]]</f>
        <v>0.8125</v>
      </c>
      <c r="N761" s="12">
        <v>0</v>
      </c>
      <c r="O761" s="14">
        <f>Table32356789101112132343210111213610[[#This Row],[hispanic_american]]/Table32356789101112132343210111213610[[#This Row],[total]]</f>
        <v>0</v>
      </c>
      <c r="P761" s="12">
        <v>0</v>
      </c>
      <c r="Q761" s="14">
        <f>Table32356789101112132343210111213610[[#This Row],[hawaiian_or_islander]]/Table32356789101112132343210111213610[[#This Row],[total]]</f>
        <v>0</v>
      </c>
      <c r="R761" s="12">
        <v>1</v>
      </c>
      <c r="S761" s="14">
        <f>Table32356789101112132343210111213610[[#This Row],[white]]/Table32356789101112132343210111213610[[#This Row],[total]]</f>
        <v>6.25E-2</v>
      </c>
      <c r="T761" s="12">
        <v>1</v>
      </c>
      <c r="U761" s="14">
        <f>Table32356789101112132343210111213610[[#This Row],[muti_racial]]/Table32356789101112132343210111213610[[#This Row],[total]]</f>
        <v>6.25E-2</v>
      </c>
      <c r="V761" s="12">
        <v>0</v>
      </c>
      <c r="W761" s="14">
        <f>Table32356789101112132343210111213610[[#This Row],[international]]/Table32356789101112132343210111213610[[#This Row],[total]]</f>
        <v>0</v>
      </c>
      <c r="X7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0.9375</v>
      </c>
      <c r="Y7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0.875</v>
      </c>
    </row>
    <row r="762" spans="1:25" ht="20" customHeight="1">
      <c r="A762" s="1">
        <v>141565</v>
      </c>
      <c r="B762" s="1" t="s">
        <v>596</v>
      </c>
      <c r="C762" s="1">
        <v>16</v>
      </c>
      <c r="D762" s="1">
        <v>13</v>
      </c>
      <c r="E762" s="8">
        <f>Table32356789101112132343210111213610[[#This Row],[men]]/Table32356789101112132343210111213610[[#This Row],[total]]</f>
        <v>0.8125</v>
      </c>
      <c r="F762" s="1">
        <v>3</v>
      </c>
      <c r="G762" s="8">
        <f>Table32356789101112132343210111213610[[#This Row],[women]]/Table32356789101112132343210111213610[[#This Row],[total]]</f>
        <v>0.1875</v>
      </c>
      <c r="H762" s="1">
        <v>0</v>
      </c>
      <c r="I762" s="8">
        <f>Table32356789101112132343210111213610[[#This Row],[alaskan_or_native]]/Table32356789101112132343210111213610[[#This Row],[total]]</f>
        <v>0</v>
      </c>
      <c r="J762" s="1">
        <v>2</v>
      </c>
      <c r="K762" s="8">
        <f>Table32356789101112132343210111213610[[#This Row],[asian_american]]/Table32356789101112132343210111213610[[#This Row],[total]]</f>
        <v>0.125</v>
      </c>
      <c r="L762" s="1">
        <v>0</v>
      </c>
      <c r="M762" s="8">
        <f>Table32356789101112132343210111213610[[#This Row],[african_amercian]]/Table32356789101112132343210111213610[[#This Row],[total]]</f>
        <v>0</v>
      </c>
      <c r="N762" s="1">
        <v>1</v>
      </c>
      <c r="O762" s="8">
        <f>Table32356789101112132343210111213610[[#This Row],[hispanic_american]]/Table32356789101112132343210111213610[[#This Row],[total]]</f>
        <v>6.25E-2</v>
      </c>
      <c r="P762" s="1">
        <v>1</v>
      </c>
      <c r="Q762" s="8">
        <f>Table32356789101112132343210111213610[[#This Row],[hawaiian_or_islander]]/Table32356789101112132343210111213610[[#This Row],[total]]</f>
        <v>6.25E-2</v>
      </c>
      <c r="R762" s="1">
        <v>4</v>
      </c>
      <c r="S762" s="8">
        <f>Table32356789101112132343210111213610[[#This Row],[white]]/Table32356789101112132343210111213610[[#This Row],[total]]</f>
        <v>0.25</v>
      </c>
      <c r="T762" s="1">
        <v>6</v>
      </c>
      <c r="U762" s="8">
        <f>Table32356789101112132343210111213610[[#This Row],[muti_racial]]/Table32356789101112132343210111213610[[#This Row],[total]]</f>
        <v>0.375</v>
      </c>
      <c r="V762" s="1">
        <v>2</v>
      </c>
      <c r="W762" s="8">
        <f>Table32356789101112132343210111213610[[#This Row],[international]]/Table32356789101112132343210111213610[[#This Row],[total]]</f>
        <v>0.125</v>
      </c>
      <c r="X7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0.625</v>
      </c>
      <c r="Y7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763" spans="1:25" ht="20" customHeight="1">
      <c r="A763" s="12">
        <v>147013</v>
      </c>
      <c r="B763" s="12" t="s">
        <v>709</v>
      </c>
      <c r="C763" s="12">
        <v>16</v>
      </c>
      <c r="D763" s="12">
        <v>15</v>
      </c>
      <c r="E763" s="14">
        <f>Table32356789101112132343210111213610[[#This Row],[men]]/Table32356789101112132343210111213610[[#This Row],[total]]</f>
        <v>0.9375</v>
      </c>
      <c r="F763" s="12">
        <v>1</v>
      </c>
      <c r="G763" s="14">
        <f>Table32356789101112132343210111213610[[#This Row],[women]]/Table32356789101112132343210111213610[[#This Row],[total]]</f>
        <v>6.25E-2</v>
      </c>
      <c r="H763" s="12">
        <v>1</v>
      </c>
      <c r="I763" s="14">
        <f>Table32356789101112132343210111213610[[#This Row],[alaskan_or_native]]/Table32356789101112132343210111213610[[#This Row],[total]]</f>
        <v>6.25E-2</v>
      </c>
      <c r="J763" s="12">
        <v>0</v>
      </c>
      <c r="K763" s="14">
        <f>Table32356789101112132343210111213610[[#This Row],[asian_american]]/Table32356789101112132343210111213610[[#This Row],[total]]</f>
        <v>0</v>
      </c>
      <c r="L763" s="12">
        <v>3</v>
      </c>
      <c r="M763" s="14">
        <f>Table32356789101112132343210111213610[[#This Row],[african_amercian]]/Table32356789101112132343210111213610[[#This Row],[total]]</f>
        <v>0.1875</v>
      </c>
      <c r="N763" s="12">
        <v>0</v>
      </c>
      <c r="O763" s="14">
        <f>Table32356789101112132343210111213610[[#This Row],[hispanic_american]]/Table32356789101112132343210111213610[[#This Row],[total]]</f>
        <v>0</v>
      </c>
      <c r="P763" s="12">
        <v>0</v>
      </c>
      <c r="Q763" s="14">
        <f>Table32356789101112132343210111213610[[#This Row],[hawaiian_or_islander]]/Table32356789101112132343210111213610[[#This Row],[total]]</f>
        <v>0</v>
      </c>
      <c r="R763" s="12">
        <v>11</v>
      </c>
      <c r="S763" s="14">
        <f>Table32356789101112132343210111213610[[#This Row],[white]]/Table32356789101112132343210111213610[[#This Row],[total]]</f>
        <v>0.6875</v>
      </c>
      <c r="T763" s="12">
        <v>0</v>
      </c>
      <c r="U763" s="14">
        <f>Table32356789101112132343210111213610[[#This Row],[muti_racial]]/Table32356789101112132343210111213610[[#This Row],[total]]</f>
        <v>0</v>
      </c>
      <c r="V763" s="12">
        <v>0</v>
      </c>
      <c r="W763" s="14">
        <f>Table32356789101112132343210111213610[[#This Row],[international]]/Table32356789101112132343210111213610[[#This Row],[total]]</f>
        <v>0</v>
      </c>
      <c r="X7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7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764" spans="1:25" ht="20" customHeight="1">
      <c r="A764" s="1">
        <v>147828</v>
      </c>
      <c r="B764" s="1" t="s">
        <v>138</v>
      </c>
      <c r="C764" s="1">
        <v>16</v>
      </c>
      <c r="D764" s="1">
        <v>13</v>
      </c>
      <c r="E764" s="8">
        <f>Table32356789101112132343210111213610[[#This Row],[men]]/Table32356789101112132343210111213610[[#This Row],[total]]</f>
        <v>0.8125</v>
      </c>
      <c r="F764" s="1">
        <v>3</v>
      </c>
      <c r="G764" s="8">
        <f>Table32356789101112132343210111213610[[#This Row],[women]]/Table32356789101112132343210111213610[[#This Row],[total]]</f>
        <v>0.1875</v>
      </c>
      <c r="H764" s="1">
        <v>0</v>
      </c>
      <c r="I764" s="8">
        <f>Table32356789101112132343210111213610[[#This Row],[alaskan_or_native]]/Table32356789101112132343210111213610[[#This Row],[total]]</f>
        <v>0</v>
      </c>
      <c r="J764" s="1">
        <v>2</v>
      </c>
      <c r="K764" s="8">
        <f>Table32356789101112132343210111213610[[#This Row],[asian_american]]/Table32356789101112132343210111213610[[#This Row],[total]]</f>
        <v>0.125</v>
      </c>
      <c r="L764" s="1">
        <v>2</v>
      </c>
      <c r="M764" s="8">
        <f>Table32356789101112132343210111213610[[#This Row],[african_amercian]]/Table32356789101112132343210111213610[[#This Row],[total]]</f>
        <v>0.125</v>
      </c>
      <c r="N764" s="1">
        <v>2</v>
      </c>
      <c r="O764" s="8">
        <f>Table32356789101112132343210111213610[[#This Row],[hispanic_american]]/Table32356789101112132343210111213610[[#This Row],[total]]</f>
        <v>0.125</v>
      </c>
      <c r="P764" s="1">
        <v>0</v>
      </c>
      <c r="Q764" s="8">
        <f>Table32356789101112132343210111213610[[#This Row],[hawaiian_or_islander]]/Table32356789101112132343210111213610[[#This Row],[total]]</f>
        <v>0</v>
      </c>
      <c r="R764" s="1">
        <v>10</v>
      </c>
      <c r="S764" s="8">
        <f>Table32356789101112132343210111213610[[#This Row],[white]]/Table32356789101112132343210111213610[[#This Row],[total]]</f>
        <v>0.625</v>
      </c>
      <c r="T764" s="1">
        <v>0</v>
      </c>
      <c r="U764" s="8">
        <f>Table32356789101112132343210111213610[[#This Row],[muti_racial]]/Table32356789101112132343210111213610[[#This Row],[total]]</f>
        <v>0</v>
      </c>
      <c r="V764" s="1">
        <v>0</v>
      </c>
      <c r="W764" s="8">
        <f>Table32356789101112132343210111213610[[#This Row],[international]]/Table32356789101112132343210111213610[[#This Row],[total]]</f>
        <v>0</v>
      </c>
      <c r="X7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  <c r="Y7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765" spans="1:25" ht="20" customHeight="1">
      <c r="A765" s="12">
        <v>151801</v>
      </c>
      <c r="B765" s="12" t="s">
        <v>1292</v>
      </c>
      <c r="C765" s="12">
        <v>16</v>
      </c>
      <c r="D765" s="12">
        <v>7</v>
      </c>
      <c r="E765" s="14">
        <f>Table32356789101112132343210111213610[[#This Row],[men]]/Table32356789101112132343210111213610[[#This Row],[total]]</f>
        <v>0.4375</v>
      </c>
      <c r="F765" s="12">
        <v>9</v>
      </c>
      <c r="G765" s="14">
        <f>Table32356789101112132343210111213610[[#This Row],[women]]/Table32356789101112132343210111213610[[#This Row],[total]]</f>
        <v>0.5625</v>
      </c>
      <c r="H765" s="12">
        <v>0</v>
      </c>
      <c r="I765" s="14">
        <f>Table32356789101112132343210111213610[[#This Row],[alaskan_or_native]]/Table32356789101112132343210111213610[[#This Row],[total]]</f>
        <v>0</v>
      </c>
      <c r="J765" s="12">
        <v>0</v>
      </c>
      <c r="K765" s="14">
        <f>Table32356789101112132343210111213610[[#This Row],[asian_american]]/Table32356789101112132343210111213610[[#This Row],[total]]</f>
        <v>0</v>
      </c>
      <c r="L765" s="12">
        <v>0</v>
      </c>
      <c r="M765" s="14">
        <f>Table32356789101112132343210111213610[[#This Row],[african_amercian]]/Table32356789101112132343210111213610[[#This Row],[total]]</f>
        <v>0</v>
      </c>
      <c r="N765" s="12">
        <v>0</v>
      </c>
      <c r="O765" s="14">
        <f>Table32356789101112132343210111213610[[#This Row],[hispanic_american]]/Table32356789101112132343210111213610[[#This Row],[total]]</f>
        <v>0</v>
      </c>
      <c r="P765" s="12">
        <v>0</v>
      </c>
      <c r="Q765" s="14">
        <f>Table32356789101112132343210111213610[[#This Row],[hawaiian_or_islander]]/Table32356789101112132343210111213610[[#This Row],[total]]</f>
        <v>0</v>
      </c>
      <c r="R765" s="12">
        <v>16</v>
      </c>
      <c r="S765" s="14">
        <f>Table32356789101112132343210111213610[[#This Row],[white]]/Table32356789101112132343210111213610[[#This Row],[total]]</f>
        <v>1</v>
      </c>
      <c r="T765" s="12">
        <v>0</v>
      </c>
      <c r="U765" s="14">
        <f>Table32356789101112132343210111213610[[#This Row],[muti_racial]]/Table32356789101112132343210111213610[[#This Row],[total]]</f>
        <v>0</v>
      </c>
      <c r="V765" s="12">
        <v>0</v>
      </c>
      <c r="W765" s="14">
        <f>Table32356789101112132343210111213610[[#This Row],[international]]/Table32356789101112132343210111213610[[#This Row],[total]]</f>
        <v>0</v>
      </c>
      <c r="X7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7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766" spans="1:25" ht="20" customHeight="1">
      <c r="A766" s="1">
        <v>165529</v>
      </c>
      <c r="B766" s="1" t="s">
        <v>925</v>
      </c>
      <c r="C766" s="1">
        <v>16</v>
      </c>
      <c r="D766" s="1">
        <v>15</v>
      </c>
      <c r="E766" s="8">
        <f>Table32356789101112132343210111213610[[#This Row],[men]]/Table32356789101112132343210111213610[[#This Row],[total]]</f>
        <v>0.9375</v>
      </c>
      <c r="F766" s="1">
        <v>1</v>
      </c>
      <c r="G766" s="8">
        <f>Table32356789101112132343210111213610[[#This Row],[women]]/Table32356789101112132343210111213610[[#This Row],[total]]</f>
        <v>6.25E-2</v>
      </c>
      <c r="H766" s="1">
        <v>0</v>
      </c>
      <c r="I766" s="8">
        <f>Table32356789101112132343210111213610[[#This Row],[alaskan_or_native]]/Table32356789101112132343210111213610[[#This Row],[total]]</f>
        <v>0</v>
      </c>
      <c r="J766" s="1">
        <v>0</v>
      </c>
      <c r="K766" s="8">
        <f>Table32356789101112132343210111213610[[#This Row],[asian_american]]/Table32356789101112132343210111213610[[#This Row],[total]]</f>
        <v>0</v>
      </c>
      <c r="L766" s="1">
        <v>1</v>
      </c>
      <c r="M766" s="8">
        <f>Table32356789101112132343210111213610[[#This Row],[african_amercian]]/Table32356789101112132343210111213610[[#This Row],[total]]</f>
        <v>6.25E-2</v>
      </c>
      <c r="N766" s="1">
        <v>0</v>
      </c>
      <c r="O766" s="8">
        <f>Table32356789101112132343210111213610[[#This Row],[hispanic_american]]/Table32356789101112132343210111213610[[#This Row],[total]]</f>
        <v>0</v>
      </c>
      <c r="P766" s="1">
        <v>0</v>
      </c>
      <c r="Q766" s="8">
        <f>Table32356789101112132343210111213610[[#This Row],[hawaiian_or_islander]]/Table32356789101112132343210111213610[[#This Row],[total]]</f>
        <v>0</v>
      </c>
      <c r="R766" s="1">
        <v>14</v>
      </c>
      <c r="S766" s="8">
        <f>Table32356789101112132343210111213610[[#This Row],[white]]/Table32356789101112132343210111213610[[#This Row],[total]]</f>
        <v>0.875</v>
      </c>
      <c r="T766" s="1">
        <v>0</v>
      </c>
      <c r="U766" s="8">
        <f>Table32356789101112132343210111213610[[#This Row],[muti_racial]]/Table32356789101112132343210111213610[[#This Row],[total]]</f>
        <v>0</v>
      </c>
      <c r="V766" s="1">
        <v>0</v>
      </c>
      <c r="W766" s="8">
        <f>Table32356789101112132343210111213610[[#This Row],[international]]/Table32356789101112132343210111213610[[#This Row],[total]]</f>
        <v>0</v>
      </c>
      <c r="X7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6.25E-2</v>
      </c>
      <c r="Y7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6.25E-2</v>
      </c>
    </row>
    <row r="767" spans="1:25" ht="20" customHeight="1">
      <c r="A767" s="12">
        <v>170639</v>
      </c>
      <c r="B767" s="12" t="s">
        <v>413</v>
      </c>
      <c r="C767" s="12">
        <v>16</v>
      </c>
      <c r="D767" s="12">
        <v>12</v>
      </c>
      <c r="E767" s="14">
        <f>Table32356789101112132343210111213610[[#This Row],[men]]/Table32356789101112132343210111213610[[#This Row],[total]]</f>
        <v>0.75</v>
      </c>
      <c r="F767" s="12">
        <v>4</v>
      </c>
      <c r="G767" s="14">
        <f>Table32356789101112132343210111213610[[#This Row],[women]]/Table32356789101112132343210111213610[[#This Row],[total]]</f>
        <v>0.25</v>
      </c>
      <c r="H767" s="12">
        <v>2</v>
      </c>
      <c r="I767" s="14">
        <f>Table32356789101112132343210111213610[[#This Row],[alaskan_or_native]]/Table32356789101112132343210111213610[[#This Row],[total]]</f>
        <v>0.125</v>
      </c>
      <c r="J767" s="12">
        <v>0</v>
      </c>
      <c r="K767" s="14">
        <f>Table32356789101112132343210111213610[[#This Row],[asian_american]]/Table32356789101112132343210111213610[[#This Row],[total]]</f>
        <v>0</v>
      </c>
      <c r="L767" s="12">
        <v>0</v>
      </c>
      <c r="M767" s="14">
        <f>Table32356789101112132343210111213610[[#This Row],[african_amercian]]/Table32356789101112132343210111213610[[#This Row],[total]]</f>
        <v>0</v>
      </c>
      <c r="N767" s="12">
        <v>0</v>
      </c>
      <c r="O767" s="14">
        <f>Table32356789101112132343210111213610[[#This Row],[hispanic_american]]/Table32356789101112132343210111213610[[#This Row],[total]]</f>
        <v>0</v>
      </c>
      <c r="P767" s="12">
        <v>0</v>
      </c>
      <c r="Q767" s="14">
        <f>Table32356789101112132343210111213610[[#This Row],[hawaiian_or_islander]]/Table32356789101112132343210111213610[[#This Row],[total]]</f>
        <v>0</v>
      </c>
      <c r="R767" s="12">
        <v>11</v>
      </c>
      <c r="S767" s="14">
        <f>Table32356789101112132343210111213610[[#This Row],[white]]/Table32356789101112132343210111213610[[#This Row],[total]]</f>
        <v>0.6875</v>
      </c>
      <c r="T767" s="12">
        <v>0</v>
      </c>
      <c r="U767" s="14">
        <f>Table32356789101112132343210111213610[[#This Row],[muti_racial]]/Table32356789101112132343210111213610[[#This Row],[total]]</f>
        <v>0</v>
      </c>
      <c r="V767" s="12">
        <v>3</v>
      </c>
      <c r="W767" s="14">
        <f>Table32356789101112132343210111213610[[#This Row],[international]]/Table32356789101112132343210111213610[[#This Row],[total]]</f>
        <v>0.1875</v>
      </c>
      <c r="X7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7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768" spans="1:25" ht="20" customHeight="1">
      <c r="A768" s="1">
        <v>173160</v>
      </c>
      <c r="B768" s="1" t="s">
        <v>944</v>
      </c>
      <c r="C768" s="1">
        <v>16</v>
      </c>
      <c r="D768" s="1">
        <v>15</v>
      </c>
      <c r="E768" s="8">
        <f>Table32356789101112132343210111213610[[#This Row],[men]]/Table32356789101112132343210111213610[[#This Row],[total]]</f>
        <v>0.9375</v>
      </c>
      <c r="F768" s="1">
        <v>1</v>
      </c>
      <c r="G768" s="8">
        <f>Table32356789101112132343210111213610[[#This Row],[women]]/Table32356789101112132343210111213610[[#This Row],[total]]</f>
        <v>6.25E-2</v>
      </c>
      <c r="H768" s="1">
        <v>0</v>
      </c>
      <c r="I768" s="8">
        <f>Table32356789101112132343210111213610[[#This Row],[alaskan_or_native]]/Table32356789101112132343210111213610[[#This Row],[total]]</f>
        <v>0</v>
      </c>
      <c r="J768" s="1">
        <v>1</v>
      </c>
      <c r="K768" s="8">
        <f>Table32356789101112132343210111213610[[#This Row],[asian_american]]/Table32356789101112132343210111213610[[#This Row],[total]]</f>
        <v>6.25E-2</v>
      </c>
      <c r="L768" s="1">
        <v>0</v>
      </c>
      <c r="M768" s="8">
        <f>Table32356789101112132343210111213610[[#This Row],[african_amercian]]/Table32356789101112132343210111213610[[#This Row],[total]]</f>
        <v>0</v>
      </c>
      <c r="N768" s="1">
        <v>0</v>
      </c>
      <c r="O768" s="8">
        <f>Table32356789101112132343210111213610[[#This Row],[hispanic_american]]/Table32356789101112132343210111213610[[#This Row],[total]]</f>
        <v>0</v>
      </c>
      <c r="P768" s="1">
        <v>0</v>
      </c>
      <c r="Q768" s="8">
        <f>Table32356789101112132343210111213610[[#This Row],[hawaiian_or_islander]]/Table32356789101112132343210111213610[[#This Row],[total]]</f>
        <v>0</v>
      </c>
      <c r="R768" s="1">
        <v>12</v>
      </c>
      <c r="S768" s="8">
        <f>Table32356789101112132343210111213610[[#This Row],[white]]/Table32356789101112132343210111213610[[#This Row],[total]]</f>
        <v>0.75</v>
      </c>
      <c r="T768" s="1">
        <v>2</v>
      </c>
      <c r="U768" s="8">
        <f>Table32356789101112132343210111213610[[#This Row],[muti_racial]]/Table32356789101112132343210111213610[[#This Row],[total]]</f>
        <v>0.125</v>
      </c>
      <c r="V768" s="1">
        <v>0</v>
      </c>
      <c r="W768" s="8">
        <f>Table32356789101112132343210111213610[[#This Row],[international]]/Table32356789101112132343210111213610[[#This Row],[total]]</f>
        <v>0</v>
      </c>
      <c r="X7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0.1875</v>
      </c>
      <c r="Y7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769" spans="1:25" ht="20" customHeight="1">
      <c r="A769" s="12">
        <v>173902</v>
      </c>
      <c r="B769" s="12" t="s">
        <v>945</v>
      </c>
      <c r="C769" s="12">
        <v>16</v>
      </c>
      <c r="D769" s="12">
        <v>11</v>
      </c>
      <c r="E769" s="14">
        <f>Table32356789101112132343210111213610[[#This Row],[men]]/Table32356789101112132343210111213610[[#This Row],[total]]</f>
        <v>0.6875</v>
      </c>
      <c r="F769" s="12">
        <v>5</v>
      </c>
      <c r="G769" s="14">
        <f>Table32356789101112132343210111213610[[#This Row],[women]]/Table32356789101112132343210111213610[[#This Row],[total]]</f>
        <v>0.3125</v>
      </c>
      <c r="H769" s="12">
        <v>1</v>
      </c>
      <c r="I769" s="14">
        <f>Table32356789101112132343210111213610[[#This Row],[alaskan_or_native]]/Table32356789101112132343210111213610[[#This Row],[total]]</f>
        <v>6.25E-2</v>
      </c>
      <c r="J769" s="12">
        <v>3</v>
      </c>
      <c r="K769" s="14">
        <f>Table32356789101112132343210111213610[[#This Row],[asian_american]]/Table32356789101112132343210111213610[[#This Row],[total]]</f>
        <v>0.1875</v>
      </c>
      <c r="L769" s="12">
        <v>0</v>
      </c>
      <c r="M769" s="14">
        <f>Table32356789101112132343210111213610[[#This Row],[african_amercian]]/Table32356789101112132343210111213610[[#This Row],[total]]</f>
        <v>0</v>
      </c>
      <c r="N769" s="12">
        <v>1</v>
      </c>
      <c r="O769" s="14">
        <f>Table32356789101112132343210111213610[[#This Row],[hispanic_american]]/Table32356789101112132343210111213610[[#This Row],[total]]</f>
        <v>6.25E-2</v>
      </c>
      <c r="P769" s="12">
        <v>0</v>
      </c>
      <c r="Q769" s="14">
        <f>Table32356789101112132343210111213610[[#This Row],[hawaiian_or_islander]]/Table32356789101112132343210111213610[[#This Row],[total]]</f>
        <v>0</v>
      </c>
      <c r="R769" s="12">
        <v>6</v>
      </c>
      <c r="S769" s="14">
        <f>Table32356789101112132343210111213610[[#This Row],[white]]/Table32356789101112132343210111213610[[#This Row],[total]]</f>
        <v>0.375</v>
      </c>
      <c r="T769" s="12">
        <v>0</v>
      </c>
      <c r="U769" s="14">
        <f>Table32356789101112132343210111213610[[#This Row],[muti_racial]]/Table32356789101112132343210111213610[[#This Row],[total]]</f>
        <v>0</v>
      </c>
      <c r="V769" s="12">
        <v>5</v>
      </c>
      <c r="W769" s="14">
        <f>Table32356789101112132343210111213610[[#This Row],[international]]/Table32356789101112132343210111213610[[#This Row],[total]]</f>
        <v>0.3125</v>
      </c>
      <c r="X7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0.3125</v>
      </c>
      <c r="Y7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770" spans="1:25" ht="20" customHeight="1">
      <c r="A770" s="1">
        <v>175856</v>
      </c>
      <c r="B770" s="1" t="s">
        <v>187</v>
      </c>
      <c r="C770" s="1">
        <v>16</v>
      </c>
      <c r="D770" s="1">
        <v>12</v>
      </c>
      <c r="E770" s="8">
        <f>Table32356789101112132343210111213610[[#This Row],[men]]/Table32356789101112132343210111213610[[#This Row],[total]]</f>
        <v>0.75</v>
      </c>
      <c r="F770" s="1">
        <v>4</v>
      </c>
      <c r="G770" s="8">
        <f>Table32356789101112132343210111213610[[#This Row],[women]]/Table32356789101112132343210111213610[[#This Row],[total]]</f>
        <v>0.25</v>
      </c>
      <c r="H770" s="1">
        <v>0</v>
      </c>
      <c r="I770" s="8">
        <f>Table32356789101112132343210111213610[[#This Row],[alaskan_or_native]]/Table32356789101112132343210111213610[[#This Row],[total]]</f>
        <v>0</v>
      </c>
      <c r="J770" s="1">
        <v>0</v>
      </c>
      <c r="K770" s="8">
        <f>Table32356789101112132343210111213610[[#This Row],[asian_american]]/Table32356789101112132343210111213610[[#This Row],[total]]</f>
        <v>0</v>
      </c>
      <c r="L770" s="1">
        <v>11</v>
      </c>
      <c r="M770" s="8">
        <f>Table32356789101112132343210111213610[[#This Row],[african_amercian]]/Table32356789101112132343210111213610[[#This Row],[total]]</f>
        <v>0.6875</v>
      </c>
      <c r="N770" s="1">
        <v>1</v>
      </c>
      <c r="O770" s="8">
        <f>Table32356789101112132343210111213610[[#This Row],[hispanic_american]]/Table32356789101112132343210111213610[[#This Row],[total]]</f>
        <v>6.25E-2</v>
      </c>
      <c r="P770" s="1">
        <v>0</v>
      </c>
      <c r="Q770" s="8">
        <f>Table32356789101112132343210111213610[[#This Row],[hawaiian_or_islander]]/Table32356789101112132343210111213610[[#This Row],[total]]</f>
        <v>0</v>
      </c>
      <c r="R770" s="1">
        <v>0</v>
      </c>
      <c r="S770" s="8">
        <f>Table32356789101112132343210111213610[[#This Row],[white]]/Table32356789101112132343210111213610[[#This Row],[total]]</f>
        <v>0</v>
      </c>
      <c r="T770" s="1">
        <v>0</v>
      </c>
      <c r="U770" s="8">
        <f>Table32356789101112132343210111213610[[#This Row],[muti_racial]]/Table32356789101112132343210111213610[[#This Row],[total]]</f>
        <v>0</v>
      </c>
      <c r="V770" s="1">
        <v>4</v>
      </c>
      <c r="W770" s="8">
        <f>Table32356789101112132343210111213610[[#This Row],[international]]/Table32356789101112132343210111213610[[#This Row],[total]]</f>
        <v>0.25</v>
      </c>
      <c r="X7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7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771" spans="1:25" ht="20" customHeight="1">
      <c r="A771" s="12">
        <v>181002</v>
      </c>
      <c r="B771" s="12" t="s">
        <v>598</v>
      </c>
      <c r="C771" s="12">
        <v>16</v>
      </c>
      <c r="D771" s="12">
        <v>8</v>
      </c>
      <c r="E771" s="14">
        <f>Table32356789101112132343210111213610[[#This Row],[men]]/Table32356789101112132343210111213610[[#This Row],[total]]</f>
        <v>0.5</v>
      </c>
      <c r="F771" s="12">
        <v>8</v>
      </c>
      <c r="G771" s="14">
        <f>Table32356789101112132343210111213610[[#This Row],[women]]/Table32356789101112132343210111213610[[#This Row],[total]]</f>
        <v>0.5</v>
      </c>
      <c r="H771" s="12">
        <v>0</v>
      </c>
      <c r="I771" s="14">
        <f>Table32356789101112132343210111213610[[#This Row],[alaskan_or_native]]/Table32356789101112132343210111213610[[#This Row],[total]]</f>
        <v>0</v>
      </c>
      <c r="J771" s="12">
        <v>3</v>
      </c>
      <c r="K771" s="14">
        <f>Table32356789101112132343210111213610[[#This Row],[asian_american]]/Table32356789101112132343210111213610[[#This Row],[total]]</f>
        <v>0.1875</v>
      </c>
      <c r="L771" s="12">
        <v>0</v>
      </c>
      <c r="M771" s="14">
        <f>Table32356789101112132343210111213610[[#This Row],[african_amercian]]/Table32356789101112132343210111213610[[#This Row],[total]]</f>
        <v>0</v>
      </c>
      <c r="N771" s="12">
        <v>2</v>
      </c>
      <c r="O771" s="14">
        <f>Table32356789101112132343210111213610[[#This Row],[hispanic_american]]/Table32356789101112132343210111213610[[#This Row],[total]]</f>
        <v>0.125</v>
      </c>
      <c r="P771" s="12">
        <v>0</v>
      </c>
      <c r="Q771" s="14">
        <f>Table32356789101112132343210111213610[[#This Row],[hawaiian_or_islander]]/Table32356789101112132343210111213610[[#This Row],[total]]</f>
        <v>0</v>
      </c>
      <c r="R771" s="12">
        <v>9</v>
      </c>
      <c r="S771" s="14">
        <f>Table32356789101112132343210111213610[[#This Row],[white]]/Table32356789101112132343210111213610[[#This Row],[total]]</f>
        <v>0.5625</v>
      </c>
      <c r="T771" s="12">
        <v>0</v>
      </c>
      <c r="U771" s="14">
        <f>Table32356789101112132343210111213610[[#This Row],[muti_racial]]/Table32356789101112132343210111213610[[#This Row],[total]]</f>
        <v>0</v>
      </c>
      <c r="V771" s="12">
        <v>2</v>
      </c>
      <c r="W771" s="14">
        <f>Table32356789101112132343210111213610[[#This Row],[international]]/Table32356789101112132343210111213610[[#This Row],[total]]</f>
        <v>0.125</v>
      </c>
      <c r="X7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0.3125</v>
      </c>
      <c r="Y7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772" spans="1:25" ht="20" customHeight="1">
      <c r="A772" s="1">
        <v>186432</v>
      </c>
      <c r="B772" s="1" t="s">
        <v>984</v>
      </c>
      <c r="C772" s="1">
        <v>16</v>
      </c>
      <c r="D772" s="1">
        <v>14</v>
      </c>
      <c r="E772" s="8">
        <f>Table32356789101112132343210111213610[[#This Row],[men]]/Table32356789101112132343210111213610[[#This Row],[total]]</f>
        <v>0.875</v>
      </c>
      <c r="F772" s="1">
        <v>2</v>
      </c>
      <c r="G772" s="8">
        <f>Table32356789101112132343210111213610[[#This Row],[women]]/Table32356789101112132343210111213610[[#This Row],[total]]</f>
        <v>0.125</v>
      </c>
      <c r="H772" s="1">
        <v>0</v>
      </c>
      <c r="I772" s="8">
        <f>Table32356789101112132343210111213610[[#This Row],[alaskan_or_native]]/Table32356789101112132343210111213610[[#This Row],[total]]</f>
        <v>0</v>
      </c>
      <c r="J772" s="1">
        <v>0</v>
      </c>
      <c r="K772" s="8">
        <f>Table32356789101112132343210111213610[[#This Row],[asian_american]]/Table32356789101112132343210111213610[[#This Row],[total]]</f>
        <v>0</v>
      </c>
      <c r="L772" s="1">
        <v>3</v>
      </c>
      <c r="M772" s="8">
        <f>Table32356789101112132343210111213610[[#This Row],[african_amercian]]/Table32356789101112132343210111213610[[#This Row],[total]]</f>
        <v>0.1875</v>
      </c>
      <c r="N772" s="1">
        <v>7</v>
      </c>
      <c r="O772" s="8">
        <f>Table32356789101112132343210111213610[[#This Row],[hispanic_american]]/Table32356789101112132343210111213610[[#This Row],[total]]</f>
        <v>0.4375</v>
      </c>
      <c r="P772" s="1">
        <v>1</v>
      </c>
      <c r="Q772" s="8">
        <f>Table32356789101112132343210111213610[[#This Row],[hawaiian_or_islander]]/Table32356789101112132343210111213610[[#This Row],[total]]</f>
        <v>6.25E-2</v>
      </c>
      <c r="R772" s="1">
        <v>3</v>
      </c>
      <c r="S772" s="8">
        <f>Table32356789101112132343210111213610[[#This Row],[white]]/Table32356789101112132343210111213610[[#This Row],[total]]</f>
        <v>0.1875</v>
      </c>
      <c r="T772" s="1">
        <v>1</v>
      </c>
      <c r="U772" s="8">
        <f>Table32356789101112132343210111213610[[#This Row],[muti_racial]]/Table32356789101112132343210111213610[[#This Row],[total]]</f>
        <v>6.25E-2</v>
      </c>
      <c r="V772" s="1">
        <v>0</v>
      </c>
      <c r="W772" s="8">
        <f>Table32356789101112132343210111213610[[#This Row],[international]]/Table32356789101112132343210111213610[[#This Row],[total]]</f>
        <v>0</v>
      </c>
      <c r="X7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7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773" spans="1:25" ht="20" customHeight="1">
      <c r="A773" s="12">
        <v>196185</v>
      </c>
      <c r="B773" s="12" t="s">
        <v>1015</v>
      </c>
      <c r="C773" s="12">
        <v>16</v>
      </c>
      <c r="D773" s="12">
        <v>13</v>
      </c>
      <c r="E773" s="14">
        <f>Table32356789101112132343210111213610[[#This Row],[men]]/Table32356789101112132343210111213610[[#This Row],[total]]</f>
        <v>0.8125</v>
      </c>
      <c r="F773" s="12">
        <v>3</v>
      </c>
      <c r="G773" s="14">
        <f>Table32356789101112132343210111213610[[#This Row],[women]]/Table32356789101112132343210111213610[[#This Row],[total]]</f>
        <v>0.1875</v>
      </c>
      <c r="H773" s="12">
        <v>0</v>
      </c>
      <c r="I773" s="14">
        <f>Table32356789101112132343210111213610[[#This Row],[alaskan_or_native]]/Table32356789101112132343210111213610[[#This Row],[total]]</f>
        <v>0</v>
      </c>
      <c r="J773" s="12">
        <v>2</v>
      </c>
      <c r="K773" s="14">
        <f>Table32356789101112132343210111213610[[#This Row],[asian_american]]/Table32356789101112132343210111213610[[#This Row],[total]]</f>
        <v>0.125</v>
      </c>
      <c r="L773" s="12">
        <v>2</v>
      </c>
      <c r="M773" s="14">
        <f>Table32356789101112132343210111213610[[#This Row],[african_amercian]]/Table32356789101112132343210111213610[[#This Row],[total]]</f>
        <v>0.125</v>
      </c>
      <c r="N773" s="12">
        <v>2</v>
      </c>
      <c r="O773" s="14">
        <f>Table32356789101112132343210111213610[[#This Row],[hispanic_american]]/Table32356789101112132343210111213610[[#This Row],[total]]</f>
        <v>0.125</v>
      </c>
      <c r="P773" s="12">
        <v>0</v>
      </c>
      <c r="Q773" s="14">
        <f>Table32356789101112132343210111213610[[#This Row],[hawaiian_or_islander]]/Table32356789101112132343210111213610[[#This Row],[total]]</f>
        <v>0</v>
      </c>
      <c r="R773" s="12">
        <v>10</v>
      </c>
      <c r="S773" s="14">
        <f>Table32356789101112132343210111213610[[#This Row],[white]]/Table32356789101112132343210111213610[[#This Row],[total]]</f>
        <v>0.625</v>
      </c>
      <c r="T773" s="12">
        <v>0</v>
      </c>
      <c r="U773" s="14">
        <f>Table32356789101112132343210111213610[[#This Row],[muti_racial]]/Table32356789101112132343210111213610[[#This Row],[total]]</f>
        <v>0</v>
      </c>
      <c r="V773" s="12">
        <v>0</v>
      </c>
      <c r="W773" s="14">
        <f>Table32356789101112132343210111213610[[#This Row],[international]]/Table32356789101112132343210111213610[[#This Row],[total]]</f>
        <v>0</v>
      </c>
      <c r="X7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  <c r="Y7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774" spans="1:25" ht="20" customHeight="1">
      <c r="A774" s="1">
        <v>196866</v>
      </c>
      <c r="B774" s="1" t="s">
        <v>154</v>
      </c>
      <c r="C774" s="1">
        <v>16</v>
      </c>
      <c r="D774" s="1">
        <v>12</v>
      </c>
      <c r="E774" s="8">
        <f>Table32356789101112132343210111213610[[#This Row],[men]]/Table32356789101112132343210111213610[[#This Row],[total]]</f>
        <v>0.75</v>
      </c>
      <c r="F774" s="1">
        <v>4</v>
      </c>
      <c r="G774" s="8">
        <f>Table32356789101112132343210111213610[[#This Row],[women]]/Table32356789101112132343210111213610[[#This Row],[total]]</f>
        <v>0.25</v>
      </c>
      <c r="H774" s="1">
        <v>0</v>
      </c>
      <c r="I774" s="8">
        <f>Table32356789101112132343210111213610[[#This Row],[alaskan_or_native]]/Table32356789101112132343210111213610[[#This Row],[total]]</f>
        <v>0</v>
      </c>
      <c r="J774" s="1">
        <v>1</v>
      </c>
      <c r="K774" s="8">
        <f>Table32356789101112132343210111213610[[#This Row],[asian_american]]/Table32356789101112132343210111213610[[#This Row],[total]]</f>
        <v>6.25E-2</v>
      </c>
      <c r="L774" s="1">
        <v>1</v>
      </c>
      <c r="M774" s="8">
        <f>Table32356789101112132343210111213610[[#This Row],[african_amercian]]/Table32356789101112132343210111213610[[#This Row],[total]]</f>
        <v>6.25E-2</v>
      </c>
      <c r="N774" s="1">
        <v>0</v>
      </c>
      <c r="O774" s="8">
        <f>Table32356789101112132343210111213610[[#This Row],[hispanic_american]]/Table32356789101112132343210111213610[[#This Row],[total]]</f>
        <v>0</v>
      </c>
      <c r="P774" s="1">
        <v>0</v>
      </c>
      <c r="Q774" s="8">
        <f>Table32356789101112132343210111213610[[#This Row],[hawaiian_or_islander]]/Table32356789101112132343210111213610[[#This Row],[total]]</f>
        <v>0</v>
      </c>
      <c r="R774" s="1">
        <v>7</v>
      </c>
      <c r="S774" s="8">
        <f>Table32356789101112132343210111213610[[#This Row],[white]]/Table32356789101112132343210111213610[[#This Row],[total]]</f>
        <v>0.4375</v>
      </c>
      <c r="T774" s="1">
        <v>1</v>
      </c>
      <c r="U774" s="8">
        <f>Table32356789101112132343210111213610[[#This Row],[muti_racial]]/Table32356789101112132343210111213610[[#This Row],[total]]</f>
        <v>6.25E-2</v>
      </c>
      <c r="V774" s="1">
        <v>6</v>
      </c>
      <c r="W774" s="8">
        <f>Table32356789101112132343210111213610[[#This Row],[international]]/Table32356789101112132343210111213610[[#This Row],[total]]</f>
        <v>0.375</v>
      </c>
      <c r="X7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0.1875</v>
      </c>
      <c r="Y7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775" spans="1:25" ht="20" customHeight="1">
      <c r="A775" s="12">
        <v>198613</v>
      </c>
      <c r="B775" s="12" t="s">
        <v>1025</v>
      </c>
      <c r="C775" s="12">
        <v>16</v>
      </c>
      <c r="D775" s="12">
        <v>8</v>
      </c>
      <c r="E775" s="14">
        <f>Table32356789101112132343210111213610[[#This Row],[men]]/Table32356789101112132343210111213610[[#This Row],[total]]</f>
        <v>0.5</v>
      </c>
      <c r="F775" s="12">
        <v>8</v>
      </c>
      <c r="G775" s="14">
        <f>Table32356789101112132343210111213610[[#This Row],[women]]/Table32356789101112132343210111213610[[#This Row],[total]]</f>
        <v>0.5</v>
      </c>
      <c r="H775" s="12">
        <v>1</v>
      </c>
      <c r="I775" s="14">
        <f>Table32356789101112132343210111213610[[#This Row],[alaskan_or_native]]/Table32356789101112132343210111213610[[#This Row],[total]]</f>
        <v>6.25E-2</v>
      </c>
      <c r="J775" s="12">
        <v>0</v>
      </c>
      <c r="K775" s="14">
        <f>Table32356789101112132343210111213610[[#This Row],[asian_american]]/Table32356789101112132343210111213610[[#This Row],[total]]</f>
        <v>0</v>
      </c>
      <c r="L775" s="12">
        <v>4</v>
      </c>
      <c r="M775" s="14">
        <f>Table32356789101112132343210111213610[[#This Row],[african_amercian]]/Table32356789101112132343210111213610[[#This Row],[total]]</f>
        <v>0.25</v>
      </c>
      <c r="N775" s="12">
        <v>1</v>
      </c>
      <c r="O775" s="14">
        <f>Table32356789101112132343210111213610[[#This Row],[hispanic_american]]/Table32356789101112132343210111213610[[#This Row],[total]]</f>
        <v>6.25E-2</v>
      </c>
      <c r="P775" s="12">
        <v>0</v>
      </c>
      <c r="Q775" s="14">
        <f>Table32356789101112132343210111213610[[#This Row],[hawaiian_or_islander]]/Table32356789101112132343210111213610[[#This Row],[total]]</f>
        <v>0</v>
      </c>
      <c r="R775" s="12">
        <v>9</v>
      </c>
      <c r="S775" s="14">
        <f>Table32356789101112132343210111213610[[#This Row],[white]]/Table32356789101112132343210111213610[[#This Row],[total]]</f>
        <v>0.5625</v>
      </c>
      <c r="T775" s="12">
        <v>1</v>
      </c>
      <c r="U775" s="14">
        <f>Table32356789101112132343210111213610[[#This Row],[muti_racial]]/Table32356789101112132343210111213610[[#This Row],[total]]</f>
        <v>6.25E-2</v>
      </c>
      <c r="V775" s="12">
        <v>0</v>
      </c>
      <c r="W775" s="14">
        <f>Table32356789101112132343210111213610[[#This Row],[international]]/Table32356789101112132343210111213610[[#This Row],[total]]</f>
        <v>0</v>
      </c>
      <c r="X7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0.4375</v>
      </c>
      <c r="Y7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0.4375</v>
      </c>
    </row>
    <row r="776" spans="1:25" ht="20" customHeight="1">
      <c r="A776" s="1">
        <v>205957</v>
      </c>
      <c r="B776" s="1" t="s">
        <v>673</v>
      </c>
      <c r="C776" s="1">
        <v>16</v>
      </c>
      <c r="D776" s="1">
        <v>13</v>
      </c>
      <c r="E776" s="8">
        <f>Table32356789101112132343210111213610[[#This Row],[men]]/Table32356789101112132343210111213610[[#This Row],[total]]</f>
        <v>0.8125</v>
      </c>
      <c r="F776" s="1">
        <v>3</v>
      </c>
      <c r="G776" s="8">
        <f>Table32356789101112132343210111213610[[#This Row],[women]]/Table32356789101112132343210111213610[[#This Row],[total]]</f>
        <v>0.1875</v>
      </c>
      <c r="H776" s="1">
        <v>0</v>
      </c>
      <c r="I776" s="8">
        <f>Table32356789101112132343210111213610[[#This Row],[alaskan_or_native]]/Table32356789101112132343210111213610[[#This Row],[total]]</f>
        <v>0</v>
      </c>
      <c r="J776" s="1">
        <v>1</v>
      </c>
      <c r="K776" s="8">
        <f>Table32356789101112132343210111213610[[#This Row],[asian_american]]/Table32356789101112132343210111213610[[#This Row],[total]]</f>
        <v>6.25E-2</v>
      </c>
      <c r="L776" s="1">
        <v>0</v>
      </c>
      <c r="M776" s="8">
        <f>Table32356789101112132343210111213610[[#This Row],[african_amercian]]/Table32356789101112132343210111213610[[#This Row],[total]]</f>
        <v>0</v>
      </c>
      <c r="N776" s="1">
        <v>0</v>
      </c>
      <c r="O776" s="8">
        <f>Table32356789101112132343210111213610[[#This Row],[hispanic_american]]/Table32356789101112132343210111213610[[#This Row],[total]]</f>
        <v>0</v>
      </c>
      <c r="P776" s="1">
        <v>0</v>
      </c>
      <c r="Q776" s="8">
        <f>Table32356789101112132343210111213610[[#This Row],[hawaiian_or_islander]]/Table32356789101112132343210111213610[[#This Row],[total]]</f>
        <v>0</v>
      </c>
      <c r="R776" s="1">
        <v>15</v>
      </c>
      <c r="S776" s="8">
        <f>Table32356789101112132343210111213610[[#This Row],[white]]/Table32356789101112132343210111213610[[#This Row],[total]]</f>
        <v>0.9375</v>
      </c>
      <c r="T776" s="1">
        <v>0</v>
      </c>
      <c r="U776" s="8">
        <f>Table32356789101112132343210111213610[[#This Row],[muti_racial]]/Table32356789101112132343210111213610[[#This Row],[total]]</f>
        <v>0</v>
      </c>
      <c r="V776" s="1">
        <v>0</v>
      </c>
      <c r="W776" s="8">
        <f>Table32356789101112132343210111213610[[#This Row],[international]]/Table32356789101112132343210111213610[[#This Row],[total]]</f>
        <v>0</v>
      </c>
      <c r="X7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6.25E-2</v>
      </c>
      <c r="Y7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777" spans="1:25" ht="20" customHeight="1">
      <c r="A777" s="12">
        <v>207306</v>
      </c>
      <c r="B777" s="12" t="s">
        <v>1045</v>
      </c>
      <c r="C777" s="12">
        <v>16</v>
      </c>
      <c r="D777" s="12">
        <v>15</v>
      </c>
      <c r="E777" s="14">
        <f>Table32356789101112132343210111213610[[#This Row],[men]]/Table32356789101112132343210111213610[[#This Row],[total]]</f>
        <v>0.9375</v>
      </c>
      <c r="F777" s="12">
        <v>1</v>
      </c>
      <c r="G777" s="14">
        <f>Table32356789101112132343210111213610[[#This Row],[women]]/Table32356789101112132343210111213610[[#This Row],[total]]</f>
        <v>6.25E-2</v>
      </c>
      <c r="H777" s="12">
        <v>0</v>
      </c>
      <c r="I777" s="14">
        <f>Table32356789101112132343210111213610[[#This Row],[alaskan_or_native]]/Table32356789101112132343210111213610[[#This Row],[total]]</f>
        <v>0</v>
      </c>
      <c r="J777" s="12">
        <v>1</v>
      </c>
      <c r="K777" s="14">
        <f>Table32356789101112132343210111213610[[#This Row],[asian_american]]/Table32356789101112132343210111213610[[#This Row],[total]]</f>
        <v>6.25E-2</v>
      </c>
      <c r="L777" s="12">
        <v>0</v>
      </c>
      <c r="M777" s="14">
        <f>Table32356789101112132343210111213610[[#This Row],[african_amercian]]/Table32356789101112132343210111213610[[#This Row],[total]]</f>
        <v>0</v>
      </c>
      <c r="N777" s="12">
        <v>1</v>
      </c>
      <c r="O777" s="14">
        <f>Table32356789101112132343210111213610[[#This Row],[hispanic_american]]/Table32356789101112132343210111213610[[#This Row],[total]]</f>
        <v>6.25E-2</v>
      </c>
      <c r="P777" s="12">
        <v>0</v>
      </c>
      <c r="Q777" s="14">
        <f>Table32356789101112132343210111213610[[#This Row],[hawaiian_or_islander]]/Table32356789101112132343210111213610[[#This Row],[total]]</f>
        <v>0</v>
      </c>
      <c r="R777" s="12">
        <v>8</v>
      </c>
      <c r="S777" s="14">
        <f>Table32356789101112132343210111213610[[#This Row],[white]]/Table32356789101112132343210111213610[[#This Row],[total]]</f>
        <v>0.5</v>
      </c>
      <c r="T777" s="12">
        <v>0</v>
      </c>
      <c r="U777" s="14">
        <f>Table32356789101112132343210111213610[[#This Row],[muti_racial]]/Table32356789101112132343210111213610[[#This Row],[total]]</f>
        <v>0</v>
      </c>
      <c r="V777" s="12">
        <v>6</v>
      </c>
      <c r="W777" s="14">
        <f>Table32356789101112132343210111213610[[#This Row],[international]]/Table32356789101112132343210111213610[[#This Row],[total]]</f>
        <v>0.375</v>
      </c>
      <c r="X7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7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6.25E-2</v>
      </c>
    </row>
    <row r="778" spans="1:25" ht="20" customHeight="1">
      <c r="A778" s="1">
        <v>219204</v>
      </c>
      <c r="B778" s="1" t="s">
        <v>1101</v>
      </c>
      <c r="C778" s="1">
        <v>16</v>
      </c>
      <c r="D778" s="1">
        <v>12</v>
      </c>
      <c r="E778" s="8">
        <f>Table32356789101112132343210111213610[[#This Row],[men]]/Table32356789101112132343210111213610[[#This Row],[total]]</f>
        <v>0.75</v>
      </c>
      <c r="F778" s="1">
        <v>4</v>
      </c>
      <c r="G778" s="8">
        <f>Table32356789101112132343210111213610[[#This Row],[women]]/Table32356789101112132343210111213610[[#This Row],[total]]</f>
        <v>0.25</v>
      </c>
      <c r="H778" s="1">
        <v>1</v>
      </c>
      <c r="I778" s="8">
        <f>Table32356789101112132343210111213610[[#This Row],[alaskan_or_native]]/Table32356789101112132343210111213610[[#This Row],[total]]</f>
        <v>6.25E-2</v>
      </c>
      <c r="J778" s="1">
        <v>0</v>
      </c>
      <c r="K778" s="8">
        <f>Table32356789101112132343210111213610[[#This Row],[asian_american]]/Table32356789101112132343210111213610[[#This Row],[total]]</f>
        <v>0</v>
      </c>
      <c r="L778" s="1">
        <v>5</v>
      </c>
      <c r="M778" s="8">
        <f>Table32356789101112132343210111213610[[#This Row],[african_amercian]]/Table32356789101112132343210111213610[[#This Row],[total]]</f>
        <v>0.3125</v>
      </c>
      <c r="N778" s="1">
        <v>0</v>
      </c>
      <c r="O778" s="8">
        <f>Table32356789101112132343210111213610[[#This Row],[hispanic_american]]/Table32356789101112132343210111213610[[#This Row],[total]]</f>
        <v>0</v>
      </c>
      <c r="P778" s="1">
        <v>0</v>
      </c>
      <c r="Q778" s="8">
        <f>Table32356789101112132343210111213610[[#This Row],[hawaiian_or_islander]]/Table32356789101112132343210111213610[[#This Row],[total]]</f>
        <v>0</v>
      </c>
      <c r="R778" s="1">
        <v>9</v>
      </c>
      <c r="S778" s="8">
        <f>Table32356789101112132343210111213610[[#This Row],[white]]/Table32356789101112132343210111213610[[#This Row],[total]]</f>
        <v>0.5625</v>
      </c>
      <c r="T778" s="1">
        <v>0</v>
      </c>
      <c r="U778" s="8">
        <f>Table32356789101112132343210111213610[[#This Row],[muti_racial]]/Table32356789101112132343210111213610[[#This Row],[total]]</f>
        <v>0</v>
      </c>
      <c r="V778" s="1">
        <v>0</v>
      </c>
      <c r="W778" s="8">
        <f>Table32356789101112132343210111213610[[#This Row],[international]]/Table32356789101112132343210111213610[[#This Row],[total]]</f>
        <v>0</v>
      </c>
      <c r="X7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  <c r="Y7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</row>
    <row r="779" spans="1:25" ht="20" customHeight="1">
      <c r="A779" s="12">
        <v>221795</v>
      </c>
      <c r="B779" s="12" t="s">
        <v>1251</v>
      </c>
      <c r="C779" s="12">
        <v>16</v>
      </c>
      <c r="D779" s="12">
        <v>13</v>
      </c>
      <c r="E779" s="14">
        <f>Table32356789101112132343210111213610[[#This Row],[men]]/Table32356789101112132343210111213610[[#This Row],[total]]</f>
        <v>0.8125</v>
      </c>
      <c r="F779" s="12">
        <v>3</v>
      </c>
      <c r="G779" s="14">
        <f>Table32356789101112132343210111213610[[#This Row],[women]]/Table32356789101112132343210111213610[[#This Row],[total]]</f>
        <v>0.1875</v>
      </c>
      <c r="H779" s="12">
        <v>0</v>
      </c>
      <c r="I779" s="14">
        <f>Table32356789101112132343210111213610[[#This Row],[alaskan_or_native]]/Table32356789101112132343210111213610[[#This Row],[total]]</f>
        <v>0</v>
      </c>
      <c r="J779" s="12">
        <v>0</v>
      </c>
      <c r="K779" s="14">
        <f>Table32356789101112132343210111213610[[#This Row],[asian_american]]/Table32356789101112132343210111213610[[#This Row],[total]]</f>
        <v>0</v>
      </c>
      <c r="L779" s="12">
        <v>1</v>
      </c>
      <c r="M779" s="14">
        <f>Table32356789101112132343210111213610[[#This Row],[african_amercian]]/Table32356789101112132343210111213610[[#This Row],[total]]</f>
        <v>6.25E-2</v>
      </c>
      <c r="N779" s="12">
        <v>1</v>
      </c>
      <c r="O779" s="14">
        <f>Table32356789101112132343210111213610[[#This Row],[hispanic_american]]/Table32356789101112132343210111213610[[#This Row],[total]]</f>
        <v>6.25E-2</v>
      </c>
      <c r="P779" s="12">
        <v>0</v>
      </c>
      <c r="Q779" s="14">
        <f>Table32356789101112132343210111213610[[#This Row],[hawaiian_or_islander]]/Table32356789101112132343210111213610[[#This Row],[total]]</f>
        <v>0</v>
      </c>
      <c r="R779" s="12">
        <v>13</v>
      </c>
      <c r="S779" s="14">
        <f>Table32356789101112132343210111213610[[#This Row],[white]]/Table32356789101112132343210111213610[[#This Row],[total]]</f>
        <v>0.8125</v>
      </c>
      <c r="T779" s="12">
        <v>0</v>
      </c>
      <c r="U779" s="14">
        <f>Table32356789101112132343210111213610[[#This Row],[muti_racial]]/Table32356789101112132343210111213610[[#This Row],[total]]</f>
        <v>0</v>
      </c>
      <c r="V779" s="12">
        <v>0</v>
      </c>
      <c r="W779" s="14">
        <f>Table32356789101112132343210111213610[[#This Row],[international]]/Table32356789101112132343210111213610[[#This Row],[total]]</f>
        <v>0</v>
      </c>
      <c r="X7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7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780" spans="1:25" ht="20" customHeight="1">
      <c r="A780" s="1">
        <v>226091</v>
      </c>
      <c r="B780" s="1" t="s">
        <v>263</v>
      </c>
      <c r="C780" s="1">
        <v>16</v>
      </c>
      <c r="D780" s="1">
        <v>14</v>
      </c>
      <c r="E780" s="8">
        <f>Table32356789101112132343210111213610[[#This Row],[men]]/Table32356789101112132343210111213610[[#This Row],[total]]</f>
        <v>0.875</v>
      </c>
      <c r="F780" s="1">
        <v>2</v>
      </c>
      <c r="G780" s="8">
        <f>Table32356789101112132343210111213610[[#This Row],[women]]/Table32356789101112132343210111213610[[#This Row],[total]]</f>
        <v>0.125</v>
      </c>
      <c r="H780" s="1">
        <v>0</v>
      </c>
      <c r="I780" s="8">
        <f>Table32356789101112132343210111213610[[#This Row],[alaskan_or_native]]/Table32356789101112132343210111213610[[#This Row],[total]]</f>
        <v>0</v>
      </c>
      <c r="J780" s="1">
        <v>0</v>
      </c>
      <c r="K780" s="8">
        <f>Table32356789101112132343210111213610[[#This Row],[asian_american]]/Table32356789101112132343210111213610[[#This Row],[total]]</f>
        <v>0</v>
      </c>
      <c r="L780" s="1">
        <v>2</v>
      </c>
      <c r="M780" s="8">
        <f>Table32356789101112132343210111213610[[#This Row],[african_amercian]]/Table32356789101112132343210111213610[[#This Row],[total]]</f>
        <v>0.125</v>
      </c>
      <c r="N780" s="1">
        <v>0</v>
      </c>
      <c r="O780" s="8">
        <f>Table32356789101112132343210111213610[[#This Row],[hispanic_american]]/Table32356789101112132343210111213610[[#This Row],[total]]</f>
        <v>0</v>
      </c>
      <c r="P780" s="1">
        <v>0</v>
      </c>
      <c r="Q780" s="8">
        <f>Table32356789101112132343210111213610[[#This Row],[hawaiian_or_islander]]/Table32356789101112132343210111213610[[#This Row],[total]]</f>
        <v>0</v>
      </c>
      <c r="R780" s="1">
        <v>14</v>
      </c>
      <c r="S780" s="8">
        <f>Table32356789101112132343210111213610[[#This Row],[white]]/Table32356789101112132343210111213610[[#This Row],[total]]</f>
        <v>0.875</v>
      </c>
      <c r="T780" s="1">
        <v>0</v>
      </c>
      <c r="U780" s="8">
        <f>Table32356789101112132343210111213610[[#This Row],[muti_racial]]/Table32356789101112132343210111213610[[#This Row],[total]]</f>
        <v>0</v>
      </c>
      <c r="V780" s="1">
        <v>0</v>
      </c>
      <c r="W780" s="8">
        <f>Table32356789101112132343210111213610[[#This Row],[international]]/Table32356789101112132343210111213610[[#This Row],[total]]</f>
        <v>0</v>
      </c>
      <c r="X7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7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781" spans="1:25" ht="20" customHeight="1">
      <c r="A781" s="12">
        <v>231651</v>
      </c>
      <c r="B781" s="12" t="s">
        <v>787</v>
      </c>
      <c r="C781" s="12">
        <v>16</v>
      </c>
      <c r="D781" s="12">
        <v>12</v>
      </c>
      <c r="E781" s="14">
        <f>Table32356789101112132343210111213610[[#This Row],[men]]/Table32356789101112132343210111213610[[#This Row],[total]]</f>
        <v>0.75</v>
      </c>
      <c r="F781" s="12">
        <v>4</v>
      </c>
      <c r="G781" s="14">
        <f>Table32356789101112132343210111213610[[#This Row],[women]]/Table32356789101112132343210111213610[[#This Row],[total]]</f>
        <v>0.25</v>
      </c>
      <c r="H781" s="12">
        <v>0</v>
      </c>
      <c r="I781" s="14">
        <f>Table32356789101112132343210111213610[[#This Row],[alaskan_or_native]]/Table32356789101112132343210111213610[[#This Row],[total]]</f>
        <v>0</v>
      </c>
      <c r="J781" s="12">
        <v>2</v>
      </c>
      <c r="K781" s="14">
        <f>Table32356789101112132343210111213610[[#This Row],[asian_american]]/Table32356789101112132343210111213610[[#This Row],[total]]</f>
        <v>0.125</v>
      </c>
      <c r="L781" s="12">
        <v>2</v>
      </c>
      <c r="M781" s="14">
        <f>Table32356789101112132343210111213610[[#This Row],[african_amercian]]/Table32356789101112132343210111213610[[#This Row],[total]]</f>
        <v>0.125</v>
      </c>
      <c r="N781" s="12">
        <v>1</v>
      </c>
      <c r="O781" s="14">
        <f>Table32356789101112132343210111213610[[#This Row],[hispanic_american]]/Table32356789101112132343210111213610[[#This Row],[total]]</f>
        <v>6.25E-2</v>
      </c>
      <c r="P781" s="12">
        <v>0</v>
      </c>
      <c r="Q781" s="14">
        <f>Table32356789101112132343210111213610[[#This Row],[hawaiian_or_islander]]/Table32356789101112132343210111213610[[#This Row],[total]]</f>
        <v>0</v>
      </c>
      <c r="R781" s="12">
        <v>10</v>
      </c>
      <c r="S781" s="14">
        <f>Table32356789101112132343210111213610[[#This Row],[white]]/Table32356789101112132343210111213610[[#This Row],[total]]</f>
        <v>0.625</v>
      </c>
      <c r="T781" s="12">
        <v>0</v>
      </c>
      <c r="U781" s="14">
        <f>Table32356789101112132343210111213610[[#This Row],[muti_racial]]/Table32356789101112132343210111213610[[#This Row],[total]]</f>
        <v>0</v>
      </c>
      <c r="V781" s="12">
        <v>0</v>
      </c>
      <c r="W781" s="14">
        <f>Table32356789101112132343210111213610[[#This Row],[international]]/Table32356789101112132343210111213610[[#This Row],[total]]</f>
        <v>0</v>
      </c>
      <c r="X7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0.3125</v>
      </c>
      <c r="Y7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0.1875</v>
      </c>
    </row>
    <row r="782" spans="1:25" ht="20" customHeight="1">
      <c r="A782" s="1">
        <v>234164</v>
      </c>
      <c r="B782" s="1" t="s">
        <v>1134</v>
      </c>
      <c r="C782" s="1">
        <v>16</v>
      </c>
      <c r="D782" s="1">
        <v>10</v>
      </c>
      <c r="E782" s="8">
        <f>Table32356789101112132343210111213610[[#This Row],[men]]/Table32356789101112132343210111213610[[#This Row],[total]]</f>
        <v>0.625</v>
      </c>
      <c r="F782" s="1">
        <v>6</v>
      </c>
      <c r="G782" s="8">
        <f>Table32356789101112132343210111213610[[#This Row],[women]]/Table32356789101112132343210111213610[[#This Row],[total]]</f>
        <v>0.375</v>
      </c>
      <c r="H782" s="1">
        <v>0</v>
      </c>
      <c r="I782" s="8">
        <f>Table32356789101112132343210111213610[[#This Row],[alaskan_or_native]]/Table32356789101112132343210111213610[[#This Row],[total]]</f>
        <v>0</v>
      </c>
      <c r="J782" s="1">
        <v>0</v>
      </c>
      <c r="K782" s="8">
        <f>Table32356789101112132343210111213610[[#This Row],[asian_american]]/Table32356789101112132343210111213610[[#This Row],[total]]</f>
        <v>0</v>
      </c>
      <c r="L782" s="1">
        <v>15</v>
      </c>
      <c r="M782" s="8">
        <f>Table32356789101112132343210111213610[[#This Row],[african_amercian]]/Table32356789101112132343210111213610[[#This Row],[total]]</f>
        <v>0.9375</v>
      </c>
      <c r="N782" s="1">
        <v>1</v>
      </c>
      <c r="O782" s="8">
        <f>Table32356789101112132343210111213610[[#This Row],[hispanic_american]]/Table32356789101112132343210111213610[[#This Row],[total]]</f>
        <v>6.25E-2</v>
      </c>
      <c r="P782" s="1">
        <v>0</v>
      </c>
      <c r="Q782" s="8">
        <f>Table32356789101112132343210111213610[[#This Row],[hawaiian_or_islander]]/Table32356789101112132343210111213610[[#This Row],[total]]</f>
        <v>0</v>
      </c>
      <c r="R782" s="1">
        <v>0</v>
      </c>
      <c r="S782" s="8">
        <f>Table32356789101112132343210111213610[[#This Row],[white]]/Table32356789101112132343210111213610[[#This Row],[total]]</f>
        <v>0</v>
      </c>
      <c r="T782" s="1">
        <v>0</v>
      </c>
      <c r="U782" s="8">
        <f>Table32356789101112132343210111213610[[#This Row],[muti_racial]]/Table32356789101112132343210111213610[[#This Row],[total]]</f>
        <v>0</v>
      </c>
      <c r="V782" s="1">
        <v>0</v>
      </c>
      <c r="W782" s="8">
        <f>Table32356789101112132343210111213610[[#This Row],[international]]/Table32356789101112132343210111213610[[#This Row],[total]]</f>
        <v>0</v>
      </c>
      <c r="X7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7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783" spans="1:25" ht="20" customHeight="1">
      <c r="A783" s="12">
        <v>238616</v>
      </c>
      <c r="B783" s="12" t="s">
        <v>600</v>
      </c>
      <c r="C783" s="12">
        <v>16</v>
      </c>
      <c r="D783" s="12">
        <v>13</v>
      </c>
      <c r="E783" s="14">
        <f>Table32356789101112132343210111213610[[#This Row],[men]]/Table32356789101112132343210111213610[[#This Row],[total]]</f>
        <v>0.8125</v>
      </c>
      <c r="F783" s="12">
        <v>3</v>
      </c>
      <c r="G783" s="14">
        <f>Table32356789101112132343210111213610[[#This Row],[women]]/Table32356789101112132343210111213610[[#This Row],[total]]</f>
        <v>0.1875</v>
      </c>
      <c r="H783" s="12">
        <v>0</v>
      </c>
      <c r="I783" s="14">
        <f>Table32356789101112132343210111213610[[#This Row],[alaskan_or_native]]/Table32356789101112132343210111213610[[#This Row],[total]]</f>
        <v>0</v>
      </c>
      <c r="J783" s="12">
        <v>1</v>
      </c>
      <c r="K783" s="14">
        <f>Table32356789101112132343210111213610[[#This Row],[asian_american]]/Table32356789101112132343210111213610[[#This Row],[total]]</f>
        <v>6.25E-2</v>
      </c>
      <c r="L783" s="12">
        <v>0</v>
      </c>
      <c r="M783" s="14">
        <f>Table32356789101112132343210111213610[[#This Row],[african_amercian]]/Table32356789101112132343210111213610[[#This Row],[total]]</f>
        <v>0</v>
      </c>
      <c r="N783" s="12">
        <v>0</v>
      </c>
      <c r="O783" s="14">
        <f>Table32356789101112132343210111213610[[#This Row],[hispanic_american]]/Table32356789101112132343210111213610[[#This Row],[total]]</f>
        <v>0</v>
      </c>
      <c r="P783" s="12">
        <v>0</v>
      </c>
      <c r="Q783" s="14">
        <f>Table32356789101112132343210111213610[[#This Row],[hawaiian_or_islander]]/Table32356789101112132343210111213610[[#This Row],[total]]</f>
        <v>0</v>
      </c>
      <c r="R783" s="12">
        <v>13</v>
      </c>
      <c r="S783" s="14">
        <f>Table32356789101112132343210111213610[[#This Row],[white]]/Table32356789101112132343210111213610[[#This Row],[total]]</f>
        <v>0.8125</v>
      </c>
      <c r="T783" s="12">
        <v>0</v>
      </c>
      <c r="U783" s="14">
        <f>Table32356789101112132343210111213610[[#This Row],[muti_racial]]/Table32356789101112132343210111213610[[#This Row],[total]]</f>
        <v>0</v>
      </c>
      <c r="V783" s="12">
        <v>2</v>
      </c>
      <c r="W783" s="14">
        <f>Table32356789101112132343210111213610[[#This Row],[international]]/Table32356789101112132343210111213610[[#This Row],[total]]</f>
        <v>0.125</v>
      </c>
      <c r="X7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6.25E-2</v>
      </c>
      <c r="Y7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784" spans="1:25" ht="20" customHeight="1">
      <c r="A784" s="1">
        <v>482538</v>
      </c>
      <c r="B784" s="1" t="s">
        <v>1373</v>
      </c>
      <c r="C784" s="1">
        <v>16</v>
      </c>
      <c r="D784" s="1">
        <v>9</v>
      </c>
      <c r="E784" s="8">
        <f>Table32356789101112132343210111213610[[#This Row],[men]]/Table32356789101112132343210111213610[[#This Row],[total]]</f>
        <v>0.5625</v>
      </c>
      <c r="F784" s="1">
        <v>7</v>
      </c>
      <c r="G784" s="8">
        <f>Table32356789101112132343210111213610[[#This Row],[women]]/Table32356789101112132343210111213610[[#This Row],[total]]</f>
        <v>0.4375</v>
      </c>
      <c r="H784" s="1">
        <v>1</v>
      </c>
      <c r="I784" s="8">
        <f>Table32356789101112132343210111213610[[#This Row],[alaskan_or_native]]/Table32356789101112132343210111213610[[#This Row],[total]]</f>
        <v>6.25E-2</v>
      </c>
      <c r="J784" s="1">
        <v>1</v>
      </c>
      <c r="K784" s="8">
        <f>Table32356789101112132343210111213610[[#This Row],[asian_american]]/Table32356789101112132343210111213610[[#This Row],[total]]</f>
        <v>6.25E-2</v>
      </c>
      <c r="L784" s="1">
        <v>0</v>
      </c>
      <c r="M784" s="8">
        <f>Table32356789101112132343210111213610[[#This Row],[african_amercian]]/Table32356789101112132343210111213610[[#This Row],[total]]</f>
        <v>0</v>
      </c>
      <c r="N784" s="1">
        <v>0</v>
      </c>
      <c r="O784" s="8">
        <f>Table32356789101112132343210111213610[[#This Row],[hispanic_american]]/Table32356789101112132343210111213610[[#This Row],[total]]</f>
        <v>0</v>
      </c>
      <c r="P784" s="1">
        <v>0</v>
      </c>
      <c r="Q784" s="8">
        <f>Table32356789101112132343210111213610[[#This Row],[hawaiian_or_islander]]/Table32356789101112132343210111213610[[#This Row],[total]]</f>
        <v>0</v>
      </c>
      <c r="R784" s="1">
        <v>14</v>
      </c>
      <c r="S784" s="8">
        <f>Table32356789101112132343210111213610[[#This Row],[white]]/Table32356789101112132343210111213610[[#This Row],[total]]</f>
        <v>0.875</v>
      </c>
      <c r="T784" s="1">
        <v>0</v>
      </c>
      <c r="U784" s="8">
        <f>Table32356789101112132343210111213610[[#This Row],[muti_racial]]/Table32356789101112132343210111213610[[#This Row],[total]]</f>
        <v>0</v>
      </c>
      <c r="V784" s="1">
        <v>0</v>
      </c>
      <c r="W784" s="8">
        <f>Table32356789101112132343210111213610[[#This Row],[international]]/Table32356789101112132343210111213610[[#This Row],[total]]</f>
        <v>0</v>
      </c>
      <c r="X7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7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6.25E-2</v>
      </c>
    </row>
    <row r="785" spans="1:25" ht="20" customHeight="1">
      <c r="A785" s="12">
        <v>101879</v>
      </c>
      <c r="B785" s="12" t="s">
        <v>817</v>
      </c>
      <c r="C785" s="12">
        <v>15</v>
      </c>
      <c r="D785" s="12">
        <v>10</v>
      </c>
      <c r="E785" s="14">
        <f>Table32356789101112132343210111213610[[#This Row],[men]]/Table32356789101112132343210111213610[[#This Row],[total]]</f>
        <v>0.66666666666666663</v>
      </c>
      <c r="F785" s="12">
        <v>5</v>
      </c>
      <c r="G785" s="14">
        <f>Table32356789101112132343210111213610[[#This Row],[women]]/Table32356789101112132343210111213610[[#This Row],[total]]</f>
        <v>0.33333333333333331</v>
      </c>
      <c r="H785" s="12">
        <v>0</v>
      </c>
      <c r="I785" s="14">
        <f>Table32356789101112132343210111213610[[#This Row],[alaskan_or_native]]/Table32356789101112132343210111213610[[#This Row],[total]]</f>
        <v>0</v>
      </c>
      <c r="J785" s="12">
        <v>0</v>
      </c>
      <c r="K785" s="14">
        <f>Table32356789101112132343210111213610[[#This Row],[asian_american]]/Table32356789101112132343210111213610[[#This Row],[total]]</f>
        <v>0</v>
      </c>
      <c r="L785" s="12">
        <v>0</v>
      </c>
      <c r="M785" s="14">
        <f>Table32356789101112132343210111213610[[#This Row],[african_amercian]]/Table32356789101112132343210111213610[[#This Row],[total]]</f>
        <v>0</v>
      </c>
      <c r="N785" s="12">
        <v>2</v>
      </c>
      <c r="O785" s="14">
        <f>Table32356789101112132343210111213610[[#This Row],[hispanic_american]]/Table32356789101112132343210111213610[[#This Row],[total]]</f>
        <v>0.13333333333333333</v>
      </c>
      <c r="P785" s="12">
        <v>0</v>
      </c>
      <c r="Q785" s="14">
        <f>Table32356789101112132343210111213610[[#This Row],[hawaiian_or_islander]]/Table32356789101112132343210111213610[[#This Row],[total]]</f>
        <v>0</v>
      </c>
      <c r="R785" s="12">
        <v>10</v>
      </c>
      <c r="S785" s="14">
        <f>Table32356789101112132343210111213610[[#This Row],[white]]/Table32356789101112132343210111213610[[#This Row],[total]]</f>
        <v>0.66666666666666663</v>
      </c>
      <c r="T785" s="12">
        <v>2</v>
      </c>
      <c r="U785" s="14">
        <f>Table32356789101112132343210111213610[[#This Row],[muti_racial]]/Table32356789101112132343210111213610[[#This Row],[total]]</f>
        <v>0.13333333333333333</v>
      </c>
      <c r="V785" s="12">
        <v>1</v>
      </c>
      <c r="W785" s="14">
        <f>Table32356789101112132343210111213610[[#This Row],[international]]/Table32356789101112132343210111213610[[#This Row],[total]]</f>
        <v>6.6666666666666666E-2</v>
      </c>
      <c r="X7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  <c r="Y7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786" spans="1:25" ht="20" customHeight="1">
      <c r="A786" s="1">
        <v>102377</v>
      </c>
      <c r="B786" s="1" t="s">
        <v>310</v>
      </c>
      <c r="C786" s="1">
        <v>15</v>
      </c>
      <c r="D786" s="1">
        <v>7</v>
      </c>
      <c r="E786" s="8">
        <f>Table32356789101112132343210111213610[[#This Row],[men]]/Table32356789101112132343210111213610[[#This Row],[total]]</f>
        <v>0.46666666666666667</v>
      </c>
      <c r="F786" s="1">
        <v>8</v>
      </c>
      <c r="G786" s="8">
        <f>Table32356789101112132343210111213610[[#This Row],[women]]/Table32356789101112132343210111213610[[#This Row],[total]]</f>
        <v>0.53333333333333333</v>
      </c>
      <c r="H786" s="1">
        <v>0</v>
      </c>
      <c r="I786" s="8">
        <f>Table32356789101112132343210111213610[[#This Row],[alaskan_or_native]]/Table32356789101112132343210111213610[[#This Row],[total]]</f>
        <v>0</v>
      </c>
      <c r="J786" s="1">
        <v>0</v>
      </c>
      <c r="K786" s="8">
        <f>Table32356789101112132343210111213610[[#This Row],[asian_american]]/Table32356789101112132343210111213610[[#This Row],[total]]</f>
        <v>0</v>
      </c>
      <c r="L786" s="1">
        <v>13</v>
      </c>
      <c r="M786" s="8">
        <f>Table32356789101112132343210111213610[[#This Row],[african_amercian]]/Table32356789101112132343210111213610[[#This Row],[total]]</f>
        <v>0.8666666666666667</v>
      </c>
      <c r="N786" s="1">
        <v>0</v>
      </c>
      <c r="O786" s="8">
        <f>Table32356789101112132343210111213610[[#This Row],[hispanic_american]]/Table32356789101112132343210111213610[[#This Row],[total]]</f>
        <v>0</v>
      </c>
      <c r="P786" s="1">
        <v>0</v>
      </c>
      <c r="Q786" s="8">
        <f>Table32356789101112132343210111213610[[#This Row],[hawaiian_or_islander]]/Table32356789101112132343210111213610[[#This Row],[total]]</f>
        <v>0</v>
      </c>
      <c r="R786" s="1">
        <v>0</v>
      </c>
      <c r="S786" s="8">
        <f>Table32356789101112132343210111213610[[#This Row],[white]]/Table32356789101112132343210111213610[[#This Row],[total]]</f>
        <v>0</v>
      </c>
      <c r="T786" s="1">
        <v>0</v>
      </c>
      <c r="U786" s="8">
        <f>Table32356789101112132343210111213610[[#This Row],[muti_racial]]/Table32356789101112132343210111213610[[#This Row],[total]]</f>
        <v>0</v>
      </c>
      <c r="V786" s="1">
        <v>0</v>
      </c>
      <c r="W786" s="8">
        <f>Table32356789101112132343210111213610[[#This Row],[international]]/Table32356789101112132343210111213610[[#This Row],[total]]</f>
        <v>0</v>
      </c>
      <c r="X7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0.8666666666666667</v>
      </c>
      <c r="Y7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0.8666666666666667</v>
      </c>
    </row>
    <row r="787" spans="1:25" ht="20" customHeight="1">
      <c r="A787" s="12">
        <v>129941</v>
      </c>
      <c r="B787" s="12" t="s">
        <v>110</v>
      </c>
      <c r="C787" s="12">
        <v>15</v>
      </c>
      <c r="D787" s="12">
        <v>14</v>
      </c>
      <c r="E787" s="14">
        <f>Table32356789101112132343210111213610[[#This Row],[men]]/Table32356789101112132343210111213610[[#This Row],[total]]</f>
        <v>0.93333333333333335</v>
      </c>
      <c r="F787" s="12">
        <v>1</v>
      </c>
      <c r="G787" s="14">
        <f>Table32356789101112132343210111213610[[#This Row],[women]]/Table32356789101112132343210111213610[[#This Row],[total]]</f>
        <v>6.6666666666666666E-2</v>
      </c>
      <c r="H787" s="12">
        <v>0</v>
      </c>
      <c r="I787" s="14">
        <f>Table32356789101112132343210111213610[[#This Row],[alaskan_or_native]]/Table32356789101112132343210111213610[[#This Row],[total]]</f>
        <v>0</v>
      </c>
      <c r="J787" s="12">
        <v>0</v>
      </c>
      <c r="K787" s="14">
        <f>Table32356789101112132343210111213610[[#This Row],[asian_american]]/Table32356789101112132343210111213610[[#This Row],[total]]</f>
        <v>0</v>
      </c>
      <c r="L787" s="12">
        <v>1</v>
      </c>
      <c r="M787" s="14">
        <f>Table32356789101112132343210111213610[[#This Row],[african_amercian]]/Table32356789101112132343210111213610[[#This Row],[total]]</f>
        <v>6.6666666666666666E-2</v>
      </c>
      <c r="N787" s="12">
        <v>0</v>
      </c>
      <c r="O787" s="14">
        <f>Table32356789101112132343210111213610[[#This Row],[hispanic_american]]/Table32356789101112132343210111213610[[#This Row],[total]]</f>
        <v>0</v>
      </c>
      <c r="P787" s="12">
        <v>0</v>
      </c>
      <c r="Q787" s="14">
        <f>Table32356789101112132343210111213610[[#This Row],[hawaiian_or_islander]]/Table32356789101112132343210111213610[[#This Row],[total]]</f>
        <v>0</v>
      </c>
      <c r="R787" s="12">
        <v>12</v>
      </c>
      <c r="S787" s="14">
        <f>Table32356789101112132343210111213610[[#This Row],[white]]/Table32356789101112132343210111213610[[#This Row],[total]]</f>
        <v>0.8</v>
      </c>
      <c r="T787" s="12">
        <v>1</v>
      </c>
      <c r="U787" s="14">
        <f>Table32356789101112132343210111213610[[#This Row],[muti_racial]]/Table32356789101112132343210111213610[[#This Row],[total]]</f>
        <v>6.6666666666666666E-2</v>
      </c>
      <c r="V787" s="12">
        <v>1</v>
      </c>
      <c r="W787" s="14">
        <f>Table32356789101112132343210111213610[[#This Row],[international]]/Table32356789101112132343210111213610[[#This Row],[total]]</f>
        <v>6.6666666666666666E-2</v>
      </c>
      <c r="X7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  <c r="Y7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</row>
    <row r="788" spans="1:25" ht="20" customHeight="1">
      <c r="A788" s="1">
        <v>145619</v>
      </c>
      <c r="B788" s="1" t="s">
        <v>610</v>
      </c>
      <c r="C788" s="1">
        <v>15</v>
      </c>
      <c r="D788" s="1">
        <v>13</v>
      </c>
      <c r="E788" s="8">
        <f>Table32356789101112132343210111213610[[#This Row],[men]]/Table32356789101112132343210111213610[[#This Row],[total]]</f>
        <v>0.8666666666666667</v>
      </c>
      <c r="F788" s="1">
        <v>2</v>
      </c>
      <c r="G788" s="8">
        <f>Table32356789101112132343210111213610[[#This Row],[women]]/Table32356789101112132343210111213610[[#This Row],[total]]</f>
        <v>0.13333333333333333</v>
      </c>
      <c r="H788" s="1">
        <v>0</v>
      </c>
      <c r="I788" s="8">
        <f>Table32356789101112132343210111213610[[#This Row],[alaskan_or_native]]/Table32356789101112132343210111213610[[#This Row],[total]]</f>
        <v>0</v>
      </c>
      <c r="J788" s="1">
        <v>2</v>
      </c>
      <c r="K788" s="8">
        <f>Table32356789101112132343210111213610[[#This Row],[asian_american]]/Table32356789101112132343210111213610[[#This Row],[total]]</f>
        <v>0.13333333333333333</v>
      </c>
      <c r="L788" s="1">
        <v>1</v>
      </c>
      <c r="M788" s="8">
        <f>Table32356789101112132343210111213610[[#This Row],[african_amercian]]/Table32356789101112132343210111213610[[#This Row],[total]]</f>
        <v>6.6666666666666666E-2</v>
      </c>
      <c r="N788" s="1">
        <v>3</v>
      </c>
      <c r="O788" s="8">
        <f>Table32356789101112132343210111213610[[#This Row],[hispanic_american]]/Table32356789101112132343210111213610[[#This Row],[total]]</f>
        <v>0.2</v>
      </c>
      <c r="P788" s="1">
        <v>0</v>
      </c>
      <c r="Q788" s="8">
        <f>Table32356789101112132343210111213610[[#This Row],[hawaiian_or_islander]]/Table32356789101112132343210111213610[[#This Row],[total]]</f>
        <v>0</v>
      </c>
      <c r="R788" s="1">
        <v>7</v>
      </c>
      <c r="S788" s="8">
        <f>Table32356789101112132343210111213610[[#This Row],[white]]/Table32356789101112132343210111213610[[#This Row],[total]]</f>
        <v>0.46666666666666667</v>
      </c>
      <c r="T788" s="1">
        <v>0</v>
      </c>
      <c r="U788" s="8">
        <f>Table32356789101112132343210111213610[[#This Row],[muti_racial]]/Table32356789101112132343210111213610[[#This Row],[total]]</f>
        <v>0</v>
      </c>
      <c r="V788" s="1">
        <v>0</v>
      </c>
      <c r="W788" s="8">
        <f>Table32356789101112132343210111213610[[#This Row],[international]]/Table32356789101112132343210111213610[[#This Row],[total]]</f>
        <v>0</v>
      </c>
      <c r="X7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7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789" spans="1:25" ht="20" customHeight="1">
      <c r="A789" s="12">
        <v>148496</v>
      </c>
      <c r="B789" s="12" t="s">
        <v>611</v>
      </c>
      <c r="C789" s="12">
        <v>15</v>
      </c>
      <c r="D789" s="12">
        <v>14</v>
      </c>
      <c r="E789" s="14">
        <f>Table32356789101112132343210111213610[[#This Row],[men]]/Table32356789101112132343210111213610[[#This Row],[total]]</f>
        <v>0.93333333333333335</v>
      </c>
      <c r="F789" s="12">
        <v>1</v>
      </c>
      <c r="G789" s="14">
        <f>Table32356789101112132343210111213610[[#This Row],[women]]/Table32356789101112132343210111213610[[#This Row],[total]]</f>
        <v>6.6666666666666666E-2</v>
      </c>
      <c r="H789" s="12">
        <v>0</v>
      </c>
      <c r="I789" s="14">
        <f>Table32356789101112132343210111213610[[#This Row],[alaskan_or_native]]/Table32356789101112132343210111213610[[#This Row],[total]]</f>
        <v>0</v>
      </c>
      <c r="J789" s="12">
        <v>1</v>
      </c>
      <c r="K789" s="14">
        <f>Table32356789101112132343210111213610[[#This Row],[asian_american]]/Table32356789101112132343210111213610[[#This Row],[total]]</f>
        <v>6.6666666666666666E-2</v>
      </c>
      <c r="L789" s="12">
        <v>1</v>
      </c>
      <c r="M789" s="14">
        <f>Table32356789101112132343210111213610[[#This Row],[african_amercian]]/Table32356789101112132343210111213610[[#This Row],[total]]</f>
        <v>6.6666666666666666E-2</v>
      </c>
      <c r="N789" s="12">
        <v>6</v>
      </c>
      <c r="O789" s="14">
        <f>Table32356789101112132343210111213610[[#This Row],[hispanic_american]]/Table32356789101112132343210111213610[[#This Row],[total]]</f>
        <v>0.4</v>
      </c>
      <c r="P789" s="12">
        <v>0</v>
      </c>
      <c r="Q789" s="14">
        <f>Table32356789101112132343210111213610[[#This Row],[hawaiian_or_islander]]/Table32356789101112132343210111213610[[#This Row],[total]]</f>
        <v>0</v>
      </c>
      <c r="R789" s="12">
        <v>4</v>
      </c>
      <c r="S789" s="14">
        <f>Table32356789101112132343210111213610[[#This Row],[white]]/Table32356789101112132343210111213610[[#This Row],[total]]</f>
        <v>0.26666666666666666</v>
      </c>
      <c r="T789" s="12">
        <v>0</v>
      </c>
      <c r="U789" s="14">
        <f>Table32356789101112132343210111213610[[#This Row],[muti_racial]]/Table32356789101112132343210111213610[[#This Row],[total]]</f>
        <v>0</v>
      </c>
      <c r="V789" s="12">
        <v>3</v>
      </c>
      <c r="W789" s="14">
        <f>Table32356789101112132343210111213610[[#This Row],[international]]/Table32356789101112132343210111213610[[#This Row],[total]]</f>
        <v>0.2</v>
      </c>
      <c r="X7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0.53333333333333333</v>
      </c>
      <c r="Y7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0.46666666666666667</v>
      </c>
    </row>
    <row r="790" spans="1:25" ht="20" customHeight="1">
      <c r="A790" s="1">
        <v>153834</v>
      </c>
      <c r="B790" s="1" t="s">
        <v>613</v>
      </c>
      <c r="C790" s="1">
        <v>15</v>
      </c>
      <c r="D790" s="1">
        <v>13</v>
      </c>
      <c r="E790" s="8">
        <f>Table32356789101112132343210111213610[[#This Row],[men]]/Table32356789101112132343210111213610[[#This Row],[total]]</f>
        <v>0.8666666666666667</v>
      </c>
      <c r="F790" s="1">
        <v>2</v>
      </c>
      <c r="G790" s="8">
        <f>Table32356789101112132343210111213610[[#This Row],[women]]/Table32356789101112132343210111213610[[#This Row],[total]]</f>
        <v>0.13333333333333333</v>
      </c>
      <c r="H790" s="1">
        <v>0</v>
      </c>
      <c r="I790" s="8">
        <f>Table32356789101112132343210111213610[[#This Row],[alaskan_or_native]]/Table32356789101112132343210111213610[[#This Row],[total]]</f>
        <v>0</v>
      </c>
      <c r="J790" s="1">
        <v>0</v>
      </c>
      <c r="K790" s="8">
        <f>Table32356789101112132343210111213610[[#This Row],[asian_american]]/Table32356789101112132343210111213610[[#This Row],[total]]</f>
        <v>0</v>
      </c>
      <c r="L790" s="1">
        <v>0</v>
      </c>
      <c r="M790" s="8">
        <f>Table32356789101112132343210111213610[[#This Row],[african_amercian]]/Table32356789101112132343210111213610[[#This Row],[total]]</f>
        <v>0</v>
      </c>
      <c r="N790" s="1">
        <v>0</v>
      </c>
      <c r="O790" s="8">
        <f>Table32356789101112132343210111213610[[#This Row],[hispanic_american]]/Table32356789101112132343210111213610[[#This Row],[total]]</f>
        <v>0</v>
      </c>
      <c r="P790" s="1">
        <v>0</v>
      </c>
      <c r="Q790" s="8">
        <f>Table32356789101112132343210111213610[[#This Row],[hawaiian_or_islander]]/Table32356789101112132343210111213610[[#This Row],[total]]</f>
        <v>0</v>
      </c>
      <c r="R790" s="1">
        <v>14</v>
      </c>
      <c r="S790" s="8">
        <f>Table32356789101112132343210111213610[[#This Row],[white]]/Table32356789101112132343210111213610[[#This Row],[total]]</f>
        <v>0.93333333333333335</v>
      </c>
      <c r="T790" s="1">
        <v>0</v>
      </c>
      <c r="U790" s="8">
        <f>Table32356789101112132343210111213610[[#This Row],[muti_racial]]/Table32356789101112132343210111213610[[#This Row],[total]]</f>
        <v>0</v>
      </c>
      <c r="V790" s="1">
        <v>1</v>
      </c>
      <c r="W790" s="8">
        <f>Table32356789101112132343210111213610[[#This Row],[international]]/Table32356789101112132343210111213610[[#This Row],[total]]</f>
        <v>6.6666666666666666E-2</v>
      </c>
      <c r="X7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7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791" spans="1:25" ht="20" customHeight="1">
      <c r="A791" s="12">
        <v>157058</v>
      </c>
      <c r="B791" s="12" t="s">
        <v>902</v>
      </c>
      <c r="C791" s="12">
        <v>15</v>
      </c>
      <c r="D791" s="12">
        <v>13</v>
      </c>
      <c r="E791" s="14">
        <f>Table32356789101112132343210111213610[[#This Row],[men]]/Table32356789101112132343210111213610[[#This Row],[total]]</f>
        <v>0.8666666666666667</v>
      </c>
      <c r="F791" s="12">
        <v>2</v>
      </c>
      <c r="G791" s="14">
        <f>Table32356789101112132343210111213610[[#This Row],[women]]/Table32356789101112132343210111213610[[#This Row],[total]]</f>
        <v>0.13333333333333333</v>
      </c>
      <c r="H791" s="12">
        <v>0</v>
      </c>
      <c r="I791" s="14">
        <f>Table32356789101112132343210111213610[[#This Row],[alaskan_or_native]]/Table32356789101112132343210111213610[[#This Row],[total]]</f>
        <v>0</v>
      </c>
      <c r="J791" s="12">
        <v>0</v>
      </c>
      <c r="K791" s="14">
        <f>Table32356789101112132343210111213610[[#This Row],[asian_american]]/Table32356789101112132343210111213610[[#This Row],[total]]</f>
        <v>0</v>
      </c>
      <c r="L791" s="12">
        <v>5</v>
      </c>
      <c r="M791" s="14">
        <f>Table32356789101112132343210111213610[[#This Row],[african_amercian]]/Table32356789101112132343210111213610[[#This Row],[total]]</f>
        <v>0.33333333333333331</v>
      </c>
      <c r="N791" s="12">
        <v>1</v>
      </c>
      <c r="O791" s="14">
        <f>Table32356789101112132343210111213610[[#This Row],[hispanic_american]]/Table32356789101112132343210111213610[[#This Row],[total]]</f>
        <v>6.6666666666666666E-2</v>
      </c>
      <c r="P791" s="12">
        <v>0</v>
      </c>
      <c r="Q791" s="14">
        <f>Table32356789101112132343210111213610[[#This Row],[hawaiian_or_islander]]/Table32356789101112132343210111213610[[#This Row],[total]]</f>
        <v>0</v>
      </c>
      <c r="R791" s="12">
        <v>8</v>
      </c>
      <c r="S791" s="14">
        <f>Table32356789101112132343210111213610[[#This Row],[white]]/Table32356789101112132343210111213610[[#This Row],[total]]</f>
        <v>0.53333333333333333</v>
      </c>
      <c r="T791" s="12">
        <v>0</v>
      </c>
      <c r="U791" s="14">
        <f>Table32356789101112132343210111213610[[#This Row],[muti_racial]]/Table32356789101112132343210111213610[[#This Row],[total]]</f>
        <v>0</v>
      </c>
      <c r="V791" s="12">
        <v>0</v>
      </c>
      <c r="W791" s="14">
        <f>Table32356789101112132343210111213610[[#This Row],[international]]/Table32356789101112132343210111213610[[#This Row],[total]]</f>
        <v>0</v>
      </c>
      <c r="X7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7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792" spans="1:25" ht="20" customHeight="1">
      <c r="A792" s="1">
        <v>164632</v>
      </c>
      <c r="B792" s="1" t="s">
        <v>922</v>
      </c>
      <c r="C792" s="1">
        <v>15</v>
      </c>
      <c r="D792" s="1">
        <v>0</v>
      </c>
      <c r="E792" s="8">
        <f>Table32356789101112132343210111213610[[#This Row],[men]]/Table32356789101112132343210111213610[[#This Row],[total]]</f>
        <v>0</v>
      </c>
      <c r="F792" s="1">
        <v>15</v>
      </c>
      <c r="G792" s="8">
        <f>Table32356789101112132343210111213610[[#This Row],[women]]/Table32356789101112132343210111213610[[#This Row],[total]]</f>
        <v>1</v>
      </c>
      <c r="H792" s="1">
        <v>0</v>
      </c>
      <c r="I792" s="8">
        <f>Table32356789101112132343210111213610[[#This Row],[alaskan_or_native]]/Table32356789101112132343210111213610[[#This Row],[total]]</f>
        <v>0</v>
      </c>
      <c r="J792" s="1">
        <v>0</v>
      </c>
      <c r="K792" s="8">
        <f>Table32356789101112132343210111213610[[#This Row],[asian_american]]/Table32356789101112132343210111213610[[#This Row],[total]]</f>
        <v>0</v>
      </c>
      <c r="L792" s="1">
        <v>1</v>
      </c>
      <c r="M792" s="8">
        <f>Table32356789101112132343210111213610[[#This Row],[african_amercian]]/Table32356789101112132343210111213610[[#This Row],[total]]</f>
        <v>6.6666666666666666E-2</v>
      </c>
      <c r="N792" s="1">
        <v>4</v>
      </c>
      <c r="O792" s="8">
        <f>Table32356789101112132343210111213610[[#This Row],[hispanic_american]]/Table32356789101112132343210111213610[[#This Row],[total]]</f>
        <v>0.26666666666666666</v>
      </c>
      <c r="P792" s="1">
        <v>0</v>
      </c>
      <c r="Q792" s="8">
        <f>Table32356789101112132343210111213610[[#This Row],[hawaiian_or_islander]]/Table32356789101112132343210111213610[[#This Row],[total]]</f>
        <v>0</v>
      </c>
      <c r="R792" s="1">
        <v>10</v>
      </c>
      <c r="S792" s="8">
        <f>Table32356789101112132343210111213610[[#This Row],[white]]/Table32356789101112132343210111213610[[#This Row],[total]]</f>
        <v>0.66666666666666663</v>
      </c>
      <c r="T792" s="1">
        <v>0</v>
      </c>
      <c r="U792" s="8">
        <f>Table32356789101112132343210111213610[[#This Row],[muti_racial]]/Table32356789101112132343210111213610[[#This Row],[total]]</f>
        <v>0</v>
      </c>
      <c r="V792" s="1">
        <v>0</v>
      </c>
      <c r="W792" s="8">
        <f>Table32356789101112132343210111213610[[#This Row],[international]]/Table32356789101112132343210111213610[[#This Row],[total]]</f>
        <v>0</v>
      </c>
      <c r="X7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7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793" spans="1:25" ht="20" customHeight="1">
      <c r="A793" s="12">
        <v>167996</v>
      </c>
      <c r="B793" s="12" t="s">
        <v>601</v>
      </c>
      <c r="C793" s="12">
        <v>15</v>
      </c>
      <c r="D793" s="12">
        <v>14</v>
      </c>
      <c r="E793" s="14">
        <f>Table32356789101112132343210111213610[[#This Row],[men]]/Table32356789101112132343210111213610[[#This Row],[total]]</f>
        <v>0.93333333333333335</v>
      </c>
      <c r="F793" s="12">
        <v>1</v>
      </c>
      <c r="G793" s="14">
        <f>Table32356789101112132343210111213610[[#This Row],[women]]/Table32356789101112132343210111213610[[#This Row],[total]]</f>
        <v>6.6666666666666666E-2</v>
      </c>
      <c r="H793" s="12">
        <v>0</v>
      </c>
      <c r="I793" s="14">
        <f>Table32356789101112132343210111213610[[#This Row],[alaskan_or_native]]/Table32356789101112132343210111213610[[#This Row],[total]]</f>
        <v>0</v>
      </c>
      <c r="J793" s="12">
        <v>1</v>
      </c>
      <c r="K793" s="14">
        <f>Table32356789101112132343210111213610[[#This Row],[asian_american]]/Table32356789101112132343210111213610[[#This Row],[total]]</f>
        <v>6.6666666666666666E-2</v>
      </c>
      <c r="L793" s="12">
        <v>0</v>
      </c>
      <c r="M793" s="14">
        <f>Table32356789101112132343210111213610[[#This Row],[african_amercian]]/Table32356789101112132343210111213610[[#This Row],[total]]</f>
        <v>0</v>
      </c>
      <c r="N793" s="12">
        <v>0</v>
      </c>
      <c r="O793" s="14">
        <f>Table32356789101112132343210111213610[[#This Row],[hispanic_american]]/Table32356789101112132343210111213610[[#This Row],[total]]</f>
        <v>0</v>
      </c>
      <c r="P793" s="12">
        <v>0</v>
      </c>
      <c r="Q793" s="14">
        <f>Table32356789101112132343210111213610[[#This Row],[hawaiian_or_islander]]/Table32356789101112132343210111213610[[#This Row],[total]]</f>
        <v>0</v>
      </c>
      <c r="R793" s="12">
        <v>12</v>
      </c>
      <c r="S793" s="14">
        <f>Table32356789101112132343210111213610[[#This Row],[white]]/Table32356789101112132343210111213610[[#This Row],[total]]</f>
        <v>0.8</v>
      </c>
      <c r="T793" s="12">
        <v>1</v>
      </c>
      <c r="U793" s="14">
        <f>Table32356789101112132343210111213610[[#This Row],[muti_racial]]/Table32356789101112132343210111213610[[#This Row],[total]]</f>
        <v>6.6666666666666666E-2</v>
      </c>
      <c r="V793" s="12">
        <v>0</v>
      </c>
      <c r="W793" s="14">
        <f>Table32356789101112132343210111213610[[#This Row],[international]]/Table32356789101112132343210111213610[[#This Row],[total]]</f>
        <v>0</v>
      </c>
      <c r="X7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  <c r="Y7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</row>
    <row r="794" spans="1:25" ht="20" customHeight="1">
      <c r="A794" s="1">
        <v>171492</v>
      </c>
      <c r="B794" s="1" t="s">
        <v>940</v>
      </c>
      <c r="C794" s="1">
        <v>15</v>
      </c>
      <c r="D794" s="1">
        <v>12</v>
      </c>
      <c r="E794" s="8">
        <f>Table32356789101112132343210111213610[[#This Row],[men]]/Table32356789101112132343210111213610[[#This Row],[total]]</f>
        <v>0.8</v>
      </c>
      <c r="F794" s="1">
        <v>3</v>
      </c>
      <c r="G794" s="8">
        <f>Table32356789101112132343210111213610[[#This Row],[women]]/Table32356789101112132343210111213610[[#This Row],[total]]</f>
        <v>0.2</v>
      </c>
      <c r="H794" s="1">
        <v>0</v>
      </c>
      <c r="I794" s="8">
        <f>Table32356789101112132343210111213610[[#This Row],[alaskan_or_native]]/Table32356789101112132343210111213610[[#This Row],[total]]</f>
        <v>0</v>
      </c>
      <c r="J794" s="1">
        <v>0</v>
      </c>
      <c r="K794" s="8">
        <f>Table32356789101112132343210111213610[[#This Row],[asian_american]]/Table32356789101112132343210111213610[[#This Row],[total]]</f>
        <v>0</v>
      </c>
      <c r="L794" s="1">
        <v>1</v>
      </c>
      <c r="M794" s="8">
        <f>Table32356789101112132343210111213610[[#This Row],[african_amercian]]/Table32356789101112132343210111213610[[#This Row],[total]]</f>
        <v>6.6666666666666666E-2</v>
      </c>
      <c r="N794" s="1">
        <v>1</v>
      </c>
      <c r="O794" s="8">
        <f>Table32356789101112132343210111213610[[#This Row],[hispanic_american]]/Table32356789101112132343210111213610[[#This Row],[total]]</f>
        <v>6.6666666666666666E-2</v>
      </c>
      <c r="P794" s="1">
        <v>0</v>
      </c>
      <c r="Q794" s="8">
        <f>Table32356789101112132343210111213610[[#This Row],[hawaiian_or_islander]]/Table32356789101112132343210111213610[[#This Row],[total]]</f>
        <v>0</v>
      </c>
      <c r="R794" s="1">
        <v>7</v>
      </c>
      <c r="S794" s="8">
        <f>Table32356789101112132343210111213610[[#This Row],[white]]/Table32356789101112132343210111213610[[#This Row],[total]]</f>
        <v>0.46666666666666667</v>
      </c>
      <c r="T794" s="1">
        <v>0</v>
      </c>
      <c r="U794" s="8">
        <f>Table32356789101112132343210111213610[[#This Row],[muti_racial]]/Table32356789101112132343210111213610[[#This Row],[total]]</f>
        <v>0</v>
      </c>
      <c r="V794" s="1">
        <v>0</v>
      </c>
      <c r="W794" s="8">
        <f>Table32356789101112132343210111213610[[#This Row],[international]]/Table32356789101112132343210111213610[[#This Row],[total]]</f>
        <v>0</v>
      </c>
      <c r="X7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  <c r="Y7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</row>
    <row r="795" spans="1:25" ht="20" customHeight="1">
      <c r="A795" s="12">
        <v>174792</v>
      </c>
      <c r="B795" s="12" t="s">
        <v>603</v>
      </c>
      <c r="C795" s="12">
        <v>15</v>
      </c>
      <c r="D795" s="12">
        <v>15</v>
      </c>
      <c r="E795" s="14">
        <f>Table32356789101112132343210111213610[[#This Row],[men]]/Table32356789101112132343210111213610[[#This Row],[total]]</f>
        <v>1</v>
      </c>
      <c r="F795" s="12">
        <v>0</v>
      </c>
      <c r="G795" s="14">
        <f>Table32356789101112132343210111213610[[#This Row],[women]]/Table32356789101112132343210111213610[[#This Row],[total]]</f>
        <v>0</v>
      </c>
      <c r="H795" s="12">
        <v>0</v>
      </c>
      <c r="I795" s="14">
        <f>Table32356789101112132343210111213610[[#This Row],[alaskan_or_native]]/Table32356789101112132343210111213610[[#This Row],[total]]</f>
        <v>0</v>
      </c>
      <c r="J795" s="12">
        <v>0</v>
      </c>
      <c r="K795" s="14">
        <f>Table32356789101112132343210111213610[[#This Row],[asian_american]]/Table32356789101112132343210111213610[[#This Row],[total]]</f>
        <v>0</v>
      </c>
      <c r="L795" s="12">
        <v>0</v>
      </c>
      <c r="M795" s="14">
        <f>Table32356789101112132343210111213610[[#This Row],[african_amercian]]/Table32356789101112132343210111213610[[#This Row],[total]]</f>
        <v>0</v>
      </c>
      <c r="N795" s="12">
        <v>1</v>
      </c>
      <c r="O795" s="14">
        <f>Table32356789101112132343210111213610[[#This Row],[hispanic_american]]/Table32356789101112132343210111213610[[#This Row],[total]]</f>
        <v>6.6666666666666666E-2</v>
      </c>
      <c r="P795" s="12">
        <v>0</v>
      </c>
      <c r="Q795" s="14">
        <f>Table32356789101112132343210111213610[[#This Row],[hawaiian_or_islander]]/Table32356789101112132343210111213610[[#This Row],[total]]</f>
        <v>0</v>
      </c>
      <c r="R795" s="12">
        <v>13</v>
      </c>
      <c r="S795" s="14">
        <f>Table32356789101112132343210111213610[[#This Row],[white]]/Table32356789101112132343210111213610[[#This Row],[total]]</f>
        <v>0.8666666666666667</v>
      </c>
      <c r="T795" s="12">
        <v>0</v>
      </c>
      <c r="U795" s="14">
        <f>Table32356789101112132343210111213610[[#This Row],[muti_racial]]/Table32356789101112132343210111213610[[#This Row],[total]]</f>
        <v>0</v>
      </c>
      <c r="V795" s="12">
        <v>1</v>
      </c>
      <c r="W795" s="14">
        <f>Table32356789101112132343210111213610[[#This Row],[international]]/Table32356789101112132343210111213610[[#This Row],[total]]</f>
        <v>6.6666666666666666E-2</v>
      </c>
      <c r="X7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  <c r="Y7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</row>
    <row r="796" spans="1:25" ht="20" customHeight="1">
      <c r="A796" s="1">
        <v>183257</v>
      </c>
      <c r="B796" s="1" t="s">
        <v>973</v>
      </c>
      <c r="C796" s="1">
        <v>15</v>
      </c>
      <c r="D796" s="1">
        <v>12</v>
      </c>
      <c r="E796" s="8">
        <f>Table32356789101112132343210111213610[[#This Row],[men]]/Table32356789101112132343210111213610[[#This Row],[total]]</f>
        <v>0.8</v>
      </c>
      <c r="F796" s="1">
        <v>3</v>
      </c>
      <c r="G796" s="8">
        <f>Table32356789101112132343210111213610[[#This Row],[women]]/Table32356789101112132343210111213610[[#This Row],[total]]</f>
        <v>0.2</v>
      </c>
      <c r="H796" s="1">
        <v>0</v>
      </c>
      <c r="I796" s="8">
        <f>Table32356789101112132343210111213610[[#This Row],[alaskan_or_native]]/Table32356789101112132343210111213610[[#This Row],[total]]</f>
        <v>0</v>
      </c>
      <c r="J796" s="1">
        <v>5</v>
      </c>
      <c r="K796" s="8">
        <f>Table32356789101112132343210111213610[[#This Row],[asian_american]]/Table32356789101112132343210111213610[[#This Row],[total]]</f>
        <v>0.33333333333333331</v>
      </c>
      <c r="L796" s="1">
        <v>0</v>
      </c>
      <c r="M796" s="8">
        <f>Table32356789101112132343210111213610[[#This Row],[african_amercian]]/Table32356789101112132343210111213610[[#This Row],[total]]</f>
        <v>0</v>
      </c>
      <c r="N796" s="1">
        <v>0</v>
      </c>
      <c r="O796" s="8">
        <f>Table32356789101112132343210111213610[[#This Row],[hispanic_american]]/Table32356789101112132343210111213610[[#This Row],[total]]</f>
        <v>0</v>
      </c>
      <c r="P796" s="1">
        <v>0</v>
      </c>
      <c r="Q796" s="8">
        <f>Table32356789101112132343210111213610[[#This Row],[hawaiian_or_islander]]/Table32356789101112132343210111213610[[#This Row],[total]]</f>
        <v>0</v>
      </c>
      <c r="R796" s="1">
        <v>9</v>
      </c>
      <c r="S796" s="8">
        <f>Table32356789101112132343210111213610[[#This Row],[white]]/Table32356789101112132343210111213610[[#This Row],[total]]</f>
        <v>0.6</v>
      </c>
      <c r="T796" s="1">
        <v>0</v>
      </c>
      <c r="U796" s="8">
        <f>Table32356789101112132343210111213610[[#This Row],[muti_racial]]/Table32356789101112132343210111213610[[#This Row],[total]]</f>
        <v>0</v>
      </c>
      <c r="V796" s="1">
        <v>0</v>
      </c>
      <c r="W796" s="8">
        <f>Table32356789101112132343210111213610[[#This Row],[international]]/Table32356789101112132343210111213610[[#This Row],[total]]</f>
        <v>0</v>
      </c>
      <c r="X7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7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797" spans="1:25" ht="20" customHeight="1">
      <c r="A797" s="12">
        <v>195544</v>
      </c>
      <c r="B797" s="12" t="s">
        <v>730</v>
      </c>
      <c r="C797" s="12">
        <v>15</v>
      </c>
      <c r="D797" s="12">
        <v>13</v>
      </c>
      <c r="E797" s="14">
        <f>Table32356789101112132343210111213610[[#This Row],[men]]/Table32356789101112132343210111213610[[#This Row],[total]]</f>
        <v>0.8666666666666667</v>
      </c>
      <c r="F797" s="12">
        <v>2</v>
      </c>
      <c r="G797" s="14">
        <f>Table32356789101112132343210111213610[[#This Row],[women]]/Table32356789101112132343210111213610[[#This Row],[total]]</f>
        <v>0.13333333333333333</v>
      </c>
      <c r="H797" s="12">
        <v>0</v>
      </c>
      <c r="I797" s="14">
        <f>Table32356789101112132343210111213610[[#This Row],[alaskan_or_native]]/Table32356789101112132343210111213610[[#This Row],[total]]</f>
        <v>0</v>
      </c>
      <c r="J797" s="12">
        <v>1</v>
      </c>
      <c r="K797" s="14">
        <f>Table32356789101112132343210111213610[[#This Row],[asian_american]]/Table32356789101112132343210111213610[[#This Row],[total]]</f>
        <v>6.6666666666666666E-2</v>
      </c>
      <c r="L797" s="12">
        <v>2</v>
      </c>
      <c r="M797" s="14">
        <f>Table32356789101112132343210111213610[[#This Row],[african_amercian]]/Table32356789101112132343210111213610[[#This Row],[total]]</f>
        <v>0.13333333333333333</v>
      </c>
      <c r="N797" s="12">
        <v>5</v>
      </c>
      <c r="O797" s="14">
        <f>Table32356789101112132343210111213610[[#This Row],[hispanic_american]]/Table32356789101112132343210111213610[[#This Row],[total]]</f>
        <v>0.33333333333333331</v>
      </c>
      <c r="P797" s="12">
        <v>0</v>
      </c>
      <c r="Q797" s="14">
        <f>Table32356789101112132343210111213610[[#This Row],[hawaiian_or_islander]]/Table32356789101112132343210111213610[[#This Row],[total]]</f>
        <v>0</v>
      </c>
      <c r="R797" s="12">
        <v>4</v>
      </c>
      <c r="S797" s="14">
        <f>Table32356789101112132343210111213610[[#This Row],[white]]/Table32356789101112132343210111213610[[#This Row],[total]]</f>
        <v>0.26666666666666666</v>
      </c>
      <c r="T797" s="12">
        <v>1</v>
      </c>
      <c r="U797" s="14">
        <f>Table32356789101112132343210111213610[[#This Row],[muti_racial]]/Table32356789101112132343210111213610[[#This Row],[total]]</f>
        <v>6.6666666666666666E-2</v>
      </c>
      <c r="V797" s="12">
        <v>0</v>
      </c>
      <c r="W797" s="14">
        <f>Table32356789101112132343210111213610[[#This Row],[international]]/Table32356789101112132343210111213610[[#This Row],[total]]</f>
        <v>0</v>
      </c>
      <c r="X7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7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0.53333333333333333</v>
      </c>
    </row>
    <row r="798" spans="1:25" ht="20" customHeight="1">
      <c r="A798" s="1">
        <v>196033</v>
      </c>
      <c r="B798" s="1" t="s">
        <v>1012</v>
      </c>
      <c r="C798" s="1">
        <v>15</v>
      </c>
      <c r="D798" s="1">
        <v>15</v>
      </c>
      <c r="E798" s="8">
        <f>Table32356789101112132343210111213610[[#This Row],[men]]/Table32356789101112132343210111213610[[#This Row],[total]]</f>
        <v>1</v>
      </c>
      <c r="F798" s="1">
        <v>0</v>
      </c>
      <c r="G798" s="8">
        <f>Table32356789101112132343210111213610[[#This Row],[women]]/Table32356789101112132343210111213610[[#This Row],[total]]</f>
        <v>0</v>
      </c>
      <c r="H798" s="1">
        <v>0</v>
      </c>
      <c r="I798" s="8">
        <f>Table32356789101112132343210111213610[[#This Row],[alaskan_or_native]]/Table32356789101112132343210111213610[[#This Row],[total]]</f>
        <v>0</v>
      </c>
      <c r="J798" s="1">
        <v>0</v>
      </c>
      <c r="K798" s="8">
        <f>Table32356789101112132343210111213610[[#This Row],[asian_american]]/Table32356789101112132343210111213610[[#This Row],[total]]</f>
        <v>0</v>
      </c>
      <c r="L798" s="1">
        <v>1</v>
      </c>
      <c r="M798" s="8">
        <f>Table32356789101112132343210111213610[[#This Row],[african_amercian]]/Table32356789101112132343210111213610[[#This Row],[total]]</f>
        <v>6.6666666666666666E-2</v>
      </c>
      <c r="N798" s="1">
        <v>1</v>
      </c>
      <c r="O798" s="8">
        <f>Table32356789101112132343210111213610[[#This Row],[hispanic_american]]/Table32356789101112132343210111213610[[#This Row],[total]]</f>
        <v>6.6666666666666666E-2</v>
      </c>
      <c r="P798" s="1">
        <v>0</v>
      </c>
      <c r="Q798" s="8">
        <f>Table32356789101112132343210111213610[[#This Row],[hawaiian_or_islander]]/Table32356789101112132343210111213610[[#This Row],[total]]</f>
        <v>0</v>
      </c>
      <c r="R798" s="1">
        <v>11</v>
      </c>
      <c r="S798" s="8">
        <f>Table32356789101112132343210111213610[[#This Row],[white]]/Table32356789101112132343210111213610[[#This Row],[total]]</f>
        <v>0.73333333333333328</v>
      </c>
      <c r="T798" s="1">
        <v>0</v>
      </c>
      <c r="U798" s="8">
        <f>Table32356789101112132343210111213610[[#This Row],[muti_racial]]/Table32356789101112132343210111213610[[#This Row],[total]]</f>
        <v>0</v>
      </c>
      <c r="V798" s="1">
        <v>0</v>
      </c>
      <c r="W798" s="8">
        <f>Table32356789101112132343210111213610[[#This Row],[international]]/Table32356789101112132343210111213610[[#This Row],[total]]</f>
        <v>0</v>
      </c>
      <c r="X7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  <c r="Y7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</row>
    <row r="799" spans="1:25" ht="20" customHeight="1">
      <c r="A799" s="12">
        <v>198862</v>
      </c>
      <c r="B799" s="12" t="s">
        <v>1027</v>
      </c>
      <c r="C799" s="12">
        <v>15</v>
      </c>
      <c r="D799" s="12">
        <v>9</v>
      </c>
      <c r="E799" s="14">
        <f>Table32356789101112132343210111213610[[#This Row],[men]]/Table32356789101112132343210111213610[[#This Row],[total]]</f>
        <v>0.6</v>
      </c>
      <c r="F799" s="12">
        <v>6</v>
      </c>
      <c r="G799" s="14">
        <f>Table32356789101112132343210111213610[[#This Row],[women]]/Table32356789101112132343210111213610[[#This Row],[total]]</f>
        <v>0.4</v>
      </c>
      <c r="H799" s="12">
        <v>0</v>
      </c>
      <c r="I799" s="14">
        <f>Table32356789101112132343210111213610[[#This Row],[alaskan_or_native]]/Table32356789101112132343210111213610[[#This Row],[total]]</f>
        <v>0</v>
      </c>
      <c r="J799" s="12">
        <v>0</v>
      </c>
      <c r="K799" s="14">
        <f>Table32356789101112132343210111213610[[#This Row],[asian_american]]/Table32356789101112132343210111213610[[#This Row],[total]]</f>
        <v>0</v>
      </c>
      <c r="L799" s="12">
        <v>14</v>
      </c>
      <c r="M799" s="14">
        <f>Table32356789101112132343210111213610[[#This Row],[african_amercian]]/Table32356789101112132343210111213610[[#This Row],[total]]</f>
        <v>0.93333333333333335</v>
      </c>
      <c r="N799" s="12">
        <v>0</v>
      </c>
      <c r="O799" s="14">
        <f>Table32356789101112132343210111213610[[#This Row],[hispanic_american]]/Table32356789101112132343210111213610[[#This Row],[total]]</f>
        <v>0</v>
      </c>
      <c r="P799" s="12">
        <v>0</v>
      </c>
      <c r="Q799" s="14">
        <f>Table32356789101112132343210111213610[[#This Row],[hawaiian_or_islander]]/Table32356789101112132343210111213610[[#This Row],[total]]</f>
        <v>0</v>
      </c>
      <c r="R799" s="12">
        <v>0</v>
      </c>
      <c r="S799" s="14">
        <f>Table32356789101112132343210111213610[[#This Row],[white]]/Table32356789101112132343210111213610[[#This Row],[total]]</f>
        <v>0</v>
      </c>
      <c r="T799" s="12">
        <v>0</v>
      </c>
      <c r="U799" s="14">
        <f>Table32356789101112132343210111213610[[#This Row],[muti_racial]]/Table32356789101112132343210111213610[[#This Row],[total]]</f>
        <v>0</v>
      </c>
      <c r="V799" s="12">
        <v>0</v>
      </c>
      <c r="W799" s="14">
        <f>Table32356789101112132343210111213610[[#This Row],[international]]/Table32356789101112132343210111213610[[#This Row],[total]]</f>
        <v>0</v>
      </c>
      <c r="X7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0.93333333333333335</v>
      </c>
      <c r="Y7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0.93333333333333335</v>
      </c>
    </row>
    <row r="800" spans="1:25" ht="20" customHeight="1">
      <c r="A800" s="1">
        <v>201195</v>
      </c>
      <c r="B800" s="1" t="s">
        <v>215</v>
      </c>
      <c r="C800" s="1">
        <v>15</v>
      </c>
      <c r="D800" s="1">
        <v>13</v>
      </c>
      <c r="E800" s="8">
        <f>Table32356789101112132343210111213610[[#This Row],[men]]/Table32356789101112132343210111213610[[#This Row],[total]]</f>
        <v>0.8666666666666667</v>
      </c>
      <c r="F800" s="1">
        <v>2</v>
      </c>
      <c r="G800" s="8">
        <f>Table32356789101112132343210111213610[[#This Row],[women]]/Table32356789101112132343210111213610[[#This Row],[total]]</f>
        <v>0.13333333333333333</v>
      </c>
      <c r="H800" s="1">
        <v>0</v>
      </c>
      <c r="I800" s="8">
        <f>Table32356789101112132343210111213610[[#This Row],[alaskan_or_native]]/Table32356789101112132343210111213610[[#This Row],[total]]</f>
        <v>0</v>
      </c>
      <c r="J800" s="1">
        <v>0</v>
      </c>
      <c r="K800" s="8">
        <f>Table32356789101112132343210111213610[[#This Row],[asian_american]]/Table32356789101112132343210111213610[[#This Row],[total]]</f>
        <v>0</v>
      </c>
      <c r="L800" s="1">
        <v>0</v>
      </c>
      <c r="M800" s="8">
        <f>Table32356789101112132343210111213610[[#This Row],[african_amercian]]/Table32356789101112132343210111213610[[#This Row],[total]]</f>
        <v>0</v>
      </c>
      <c r="N800" s="1">
        <v>1</v>
      </c>
      <c r="O800" s="8">
        <f>Table32356789101112132343210111213610[[#This Row],[hispanic_american]]/Table32356789101112132343210111213610[[#This Row],[total]]</f>
        <v>6.6666666666666666E-2</v>
      </c>
      <c r="P800" s="1">
        <v>0</v>
      </c>
      <c r="Q800" s="8">
        <f>Table32356789101112132343210111213610[[#This Row],[hawaiian_or_islander]]/Table32356789101112132343210111213610[[#This Row],[total]]</f>
        <v>0</v>
      </c>
      <c r="R800" s="1">
        <v>14</v>
      </c>
      <c r="S800" s="8">
        <f>Table32356789101112132343210111213610[[#This Row],[white]]/Table32356789101112132343210111213610[[#This Row],[total]]</f>
        <v>0.93333333333333335</v>
      </c>
      <c r="T800" s="1">
        <v>0</v>
      </c>
      <c r="U800" s="8">
        <f>Table32356789101112132343210111213610[[#This Row],[muti_racial]]/Table32356789101112132343210111213610[[#This Row],[total]]</f>
        <v>0</v>
      </c>
      <c r="V800" s="1">
        <v>0</v>
      </c>
      <c r="W800" s="8">
        <f>Table32356789101112132343210111213610[[#This Row],[international]]/Table32356789101112132343210111213610[[#This Row],[total]]</f>
        <v>0</v>
      </c>
      <c r="X8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  <c r="Y8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</row>
    <row r="801" spans="1:25" ht="20" customHeight="1">
      <c r="A801" s="12">
        <v>211583</v>
      </c>
      <c r="B801" s="12" t="s">
        <v>1060</v>
      </c>
      <c r="C801" s="12">
        <v>15</v>
      </c>
      <c r="D801" s="12">
        <v>14</v>
      </c>
      <c r="E801" s="14">
        <f>Table32356789101112132343210111213610[[#This Row],[men]]/Table32356789101112132343210111213610[[#This Row],[total]]</f>
        <v>0.93333333333333335</v>
      </c>
      <c r="F801" s="12">
        <v>1</v>
      </c>
      <c r="G801" s="14">
        <f>Table32356789101112132343210111213610[[#This Row],[women]]/Table32356789101112132343210111213610[[#This Row],[total]]</f>
        <v>6.6666666666666666E-2</v>
      </c>
      <c r="H801" s="12">
        <v>0</v>
      </c>
      <c r="I801" s="14">
        <f>Table32356789101112132343210111213610[[#This Row],[alaskan_or_native]]/Table32356789101112132343210111213610[[#This Row],[total]]</f>
        <v>0</v>
      </c>
      <c r="J801" s="12">
        <v>3</v>
      </c>
      <c r="K801" s="14">
        <f>Table32356789101112132343210111213610[[#This Row],[asian_american]]/Table32356789101112132343210111213610[[#This Row],[total]]</f>
        <v>0.2</v>
      </c>
      <c r="L801" s="12">
        <v>2</v>
      </c>
      <c r="M801" s="14">
        <f>Table32356789101112132343210111213610[[#This Row],[african_amercian]]/Table32356789101112132343210111213610[[#This Row],[total]]</f>
        <v>0.13333333333333333</v>
      </c>
      <c r="N801" s="12">
        <v>2</v>
      </c>
      <c r="O801" s="14">
        <f>Table32356789101112132343210111213610[[#This Row],[hispanic_american]]/Table32356789101112132343210111213610[[#This Row],[total]]</f>
        <v>0.13333333333333333</v>
      </c>
      <c r="P801" s="12">
        <v>0</v>
      </c>
      <c r="Q801" s="14">
        <f>Table32356789101112132343210111213610[[#This Row],[hawaiian_or_islander]]/Table32356789101112132343210111213610[[#This Row],[total]]</f>
        <v>0</v>
      </c>
      <c r="R801" s="12">
        <v>5</v>
      </c>
      <c r="S801" s="14">
        <f>Table32356789101112132343210111213610[[#This Row],[white]]/Table32356789101112132343210111213610[[#This Row],[total]]</f>
        <v>0.33333333333333331</v>
      </c>
      <c r="T801" s="12">
        <v>0</v>
      </c>
      <c r="U801" s="14">
        <f>Table32356789101112132343210111213610[[#This Row],[muti_racial]]/Table32356789101112132343210111213610[[#This Row],[total]]</f>
        <v>0</v>
      </c>
      <c r="V801" s="12">
        <v>1</v>
      </c>
      <c r="W801" s="14">
        <f>Table32356789101112132343210111213610[[#This Row],[international]]/Table32356789101112132343210111213610[[#This Row],[total]]</f>
        <v>6.6666666666666666E-2</v>
      </c>
      <c r="X8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0.46666666666666667</v>
      </c>
      <c r="Y8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802" spans="1:25" ht="20" customHeight="1">
      <c r="A802" s="1">
        <v>212911</v>
      </c>
      <c r="B802" s="1" t="s">
        <v>1066</v>
      </c>
      <c r="C802" s="1">
        <v>15</v>
      </c>
      <c r="D802" s="1">
        <v>8</v>
      </c>
      <c r="E802" s="8">
        <f>Table32356789101112132343210111213610[[#This Row],[men]]/Table32356789101112132343210111213610[[#This Row],[total]]</f>
        <v>0.53333333333333333</v>
      </c>
      <c r="F802" s="1">
        <v>7</v>
      </c>
      <c r="G802" s="8">
        <f>Table32356789101112132343210111213610[[#This Row],[women]]/Table32356789101112132343210111213610[[#This Row],[total]]</f>
        <v>0.46666666666666667</v>
      </c>
      <c r="H802" s="1">
        <v>0</v>
      </c>
      <c r="I802" s="8">
        <f>Table32356789101112132343210111213610[[#This Row],[alaskan_or_native]]/Table32356789101112132343210111213610[[#This Row],[total]]</f>
        <v>0</v>
      </c>
      <c r="J802" s="1">
        <v>2</v>
      </c>
      <c r="K802" s="8">
        <f>Table32356789101112132343210111213610[[#This Row],[asian_american]]/Table32356789101112132343210111213610[[#This Row],[total]]</f>
        <v>0.13333333333333333</v>
      </c>
      <c r="L802" s="1">
        <v>1</v>
      </c>
      <c r="M802" s="8">
        <f>Table32356789101112132343210111213610[[#This Row],[african_amercian]]/Table32356789101112132343210111213610[[#This Row],[total]]</f>
        <v>6.6666666666666666E-2</v>
      </c>
      <c r="N802" s="1">
        <v>1</v>
      </c>
      <c r="O802" s="8">
        <f>Table32356789101112132343210111213610[[#This Row],[hispanic_american]]/Table32356789101112132343210111213610[[#This Row],[total]]</f>
        <v>6.6666666666666666E-2</v>
      </c>
      <c r="P802" s="1">
        <v>0</v>
      </c>
      <c r="Q802" s="8">
        <f>Table32356789101112132343210111213610[[#This Row],[hawaiian_or_islander]]/Table32356789101112132343210111213610[[#This Row],[total]]</f>
        <v>0</v>
      </c>
      <c r="R802" s="1">
        <v>7</v>
      </c>
      <c r="S802" s="8">
        <f>Table32356789101112132343210111213610[[#This Row],[white]]/Table32356789101112132343210111213610[[#This Row],[total]]</f>
        <v>0.46666666666666667</v>
      </c>
      <c r="T802" s="1">
        <v>0</v>
      </c>
      <c r="U802" s="8">
        <f>Table32356789101112132343210111213610[[#This Row],[muti_racial]]/Table32356789101112132343210111213610[[#This Row],[total]]</f>
        <v>0</v>
      </c>
      <c r="V802" s="1">
        <v>3</v>
      </c>
      <c r="W802" s="8">
        <f>Table32356789101112132343210111213610[[#This Row],[international]]/Table32356789101112132343210111213610[[#This Row],[total]]</f>
        <v>0.2</v>
      </c>
      <c r="X8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  <c r="Y8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</row>
    <row r="803" spans="1:25" ht="20" customHeight="1">
      <c r="A803" s="12">
        <v>213598</v>
      </c>
      <c r="B803" s="12" t="s">
        <v>1071</v>
      </c>
      <c r="C803" s="12">
        <v>15</v>
      </c>
      <c r="D803" s="12">
        <v>10</v>
      </c>
      <c r="E803" s="14">
        <f>Table32356789101112132343210111213610[[#This Row],[men]]/Table32356789101112132343210111213610[[#This Row],[total]]</f>
        <v>0.66666666666666663</v>
      </c>
      <c r="F803" s="12">
        <v>5</v>
      </c>
      <c r="G803" s="14">
        <f>Table32356789101112132343210111213610[[#This Row],[women]]/Table32356789101112132343210111213610[[#This Row],[total]]</f>
        <v>0.33333333333333331</v>
      </c>
      <c r="H803" s="12">
        <v>0</v>
      </c>
      <c r="I803" s="14">
        <f>Table32356789101112132343210111213610[[#This Row],[alaskan_or_native]]/Table32356789101112132343210111213610[[#This Row],[total]]</f>
        <v>0</v>
      </c>
      <c r="J803" s="12">
        <v>0</v>
      </c>
      <c r="K803" s="14">
        <f>Table32356789101112132343210111213610[[#This Row],[asian_american]]/Table32356789101112132343210111213610[[#This Row],[total]]</f>
        <v>0</v>
      </c>
      <c r="L803" s="12">
        <v>7</v>
      </c>
      <c r="M803" s="14">
        <f>Table32356789101112132343210111213610[[#This Row],[african_amercian]]/Table32356789101112132343210111213610[[#This Row],[total]]</f>
        <v>0.46666666666666667</v>
      </c>
      <c r="N803" s="12">
        <v>0</v>
      </c>
      <c r="O803" s="14">
        <f>Table32356789101112132343210111213610[[#This Row],[hispanic_american]]/Table32356789101112132343210111213610[[#This Row],[total]]</f>
        <v>0</v>
      </c>
      <c r="P803" s="12">
        <v>0</v>
      </c>
      <c r="Q803" s="14">
        <f>Table32356789101112132343210111213610[[#This Row],[hawaiian_or_islander]]/Table32356789101112132343210111213610[[#This Row],[total]]</f>
        <v>0</v>
      </c>
      <c r="R803" s="12">
        <v>0</v>
      </c>
      <c r="S803" s="14">
        <f>Table32356789101112132343210111213610[[#This Row],[white]]/Table32356789101112132343210111213610[[#This Row],[total]]</f>
        <v>0</v>
      </c>
      <c r="T803" s="12">
        <v>0</v>
      </c>
      <c r="U803" s="14">
        <f>Table32356789101112132343210111213610[[#This Row],[muti_racial]]/Table32356789101112132343210111213610[[#This Row],[total]]</f>
        <v>0</v>
      </c>
      <c r="V803" s="12">
        <v>5</v>
      </c>
      <c r="W803" s="14">
        <f>Table32356789101112132343210111213610[[#This Row],[international]]/Table32356789101112132343210111213610[[#This Row],[total]]</f>
        <v>0.33333333333333331</v>
      </c>
      <c r="X8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0.46666666666666667</v>
      </c>
      <c r="Y8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0.46666666666666667</v>
      </c>
    </row>
    <row r="804" spans="1:25" ht="20" customHeight="1">
      <c r="A804" s="1">
        <v>214069</v>
      </c>
      <c r="B804" s="1" t="s">
        <v>1076</v>
      </c>
      <c r="C804" s="1">
        <v>15</v>
      </c>
      <c r="D804" s="1">
        <v>10</v>
      </c>
      <c r="E804" s="8">
        <f>Table32356789101112132343210111213610[[#This Row],[men]]/Table32356789101112132343210111213610[[#This Row],[total]]</f>
        <v>0.66666666666666663</v>
      </c>
      <c r="F804" s="1">
        <v>5</v>
      </c>
      <c r="G804" s="8">
        <f>Table32356789101112132343210111213610[[#This Row],[women]]/Table32356789101112132343210111213610[[#This Row],[total]]</f>
        <v>0.33333333333333331</v>
      </c>
      <c r="H804" s="1">
        <v>0</v>
      </c>
      <c r="I804" s="8">
        <f>Table32356789101112132343210111213610[[#This Row],[alaskan_or_native]]/Table32356789101112132343210111213610[[#This Row],[total]]</f>
        <v>0</v>
      </c>
      <c r="J804" s="1">
        <v>2</v>
      </c>
      <c r="K804" s="8">
        <f>Table32356789101112132343210111213610[[#This Row],[asian_american]]/Table32356789101112132343210111213610[[#This Row],[total]]</f>
        <v>0.13333333333333333</v>
      </c>
      <c r="L804" s="1">
        <v>0</v>
      </c>
      <c r="M804" s="8">
        <f>Table32356789101112132343210111213610[[#This Row],[african_amercian]]/Table32356789101112132343210111213610[[#This Row],[total]]</f>
        <v>0</v>
      </c>
      <c r="N804" s="1">
        <v>0</v>
      </c>
      <c r="O804" s="8">
        <f>Table32356789101112132343210111213610[[#This Row],[hispanic_american]]/Table32356789101112132343210111213610[[#This Row],[total]]</f>
        <v>0</v>
      </c>
      <c r="P804" s="1">
        <v>0</v>
      </c>
      <c r="Q804" s="8">
        <f>Table32356789101112132343210111213610[[#This Row],[hawaiian_or_islander]]/Table32356789101112132343210111213610[[#This Row],[total]]</f>
        <v>0</v>
      </c>
      <c r="R804" s="1">
        <v>13</v>
      </c>
      <c r="S804" s="8">
        <f>Table32356789101112132343210111213610[[#This Row],[white]]/Table32356789101112132343210111213610[[#This Row],[total]]</f>
        <v>0.8666666666666667</v>
      </c>
      <c r="T804" s="1">
        <v>0</v>
      </c>
      <c r="U804" s="8">
        <f>Table32356789101112132343210111213610[[#This Row],[muti_racial]]/Table32356789101112132343210111213610[[#This Row],[total]]</f>
        <v>0</v>
      </c>
      <c r="V804" s="1">
        <v>0</v>
      </c>
      <c r="W804" s="8">
        <f>Table32356789101112132343210111213610[[#This Row],[international]]/Table32356789101112132343210111213610[[#This Row],[total]]</f>
        <v>0</v>
      </c>
      <c r="X8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  <c r="Y8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05" spans="1:25" ht="20" customHeight="1">
      <c r="A805" s="12">
        <v>214689</v>
      </c>
      <c r="B805" s="12" t="s">
        <v>339</v>
      </c>
      <c r="C805" s="12">
        <v>15</v>
      </c>
      <c r="D805" s="12">
        <v>11</v>
      </c>
      <c r="E805" s="14">
        <f>Table32356789101112132343210111213610[[#This Row],[men]]/Table32356789101112132343210111213610[[#This Row],[total]]</f>
        <v>0.73333333333333328</v>
      </c>
      <c r="F805" s="12">
        <v>4</v>
      </c>
      <c r="G805" s="14">
        <f>Table32356789101112132343210111213610[[#This Row],[women]]/Table32356789101112132343210111213610[[#This Row],[total]]</f>
        <v>0.26666666666666666</v>
      </c>
      <c r="H805" s="12">
        <v>0</v>
      </c>
      <c r="I805" s="14">
        <f>Table32356789101112132343210111213610[[#This Row],[alaskan_or_native]]/Table32356789101112132343210111213610[[#This Row],[total]]</f>
        <v>0</v>
      </c>
      <c r="J805" s="12">
        <v>1</v>
      </c>
      <c r="K805" s="14">
        <f>Table32356789101112132343210111213610[[#This Row],[asian_american]]/Table32356789101112132343210111213610[[#This Row],[total]]</f>
        <v>6.6666666666666666E-2</v>
      </c>
      <c r="L805" s="12">
        <v>1</v>
      </c>
      <c r="M805" s="14">
        <f>Table32356789101112132343210111213610[[#This Row],[african_amercian]]/Table32356789101112132343210111213610[[#This Row],[total]]</f>
        <v>6.6666666666666666E-2</v>
      </c>
      <c r="N805" s="12">
        <v>0</v>
      </c>
      <c r="O805" s="14">
        <f>Table32356789101112132343210111213610[[#This Row],[hispanic_american]]/Table32356789101112132343210111213610[[#This Row],[total]]</f>
        <v>0</v>
      </c>
      <c r="P805" s="12">
        <v>0</v>
      </c>
      <c r="Q805" s="14">
        <f>Table32356789101112132343210111213610[[#This Row],[hawaiian_or_islander]]/Table32356789101112132343210111213610[[#This Row],[total]]</f>
        <v>0</v>
      </c>
      <c r="R805" s="12">
        <v>13</v>
      </c>
      <c r="S805" s="14">
        <f>Table32356789101112132343210111213610[[#This Row],[white]]/Table32356789101112132343210111213610[[#This Row],[total]]</f>
        <v>0.8666666666666667</v>
      </c>
      <c r="T805" s="12">
        <v>0</v>
      </c>
      <c r="U805" s="14">
        <f>Table32356789101112132343210111213610[[#This Row],[muti_racial]]/Table32356789101112132343210111213610[[#This Row],[total]]</f>
        <v>0</v>
      </c>
      <c r="V805" s="12">
        <v>0</v>
      </c>
      <c r="W805" s="14">
        <f>Table32356789101112132343210111213610[[#This Row],[international]]/Table32356789101112132343210111213610[[#This Row],[total]]</f>
        <v>0</v>
      </c>
      <c r="X8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  <c r="Y8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</row>
    <row r="806" spans="1:25" ht="20" customHeight="1">
      <c r="A806" s="1">
        <v>216010</v>
      </c>
      <c r="B806" s="1" t="s">
        <v>432</v>
      </c>
      <c r="C806" s="1">
        <v>15</v>
      </c>
      <c r="D806" s="1">
        <v>13</v>
      </c>
      <c r="E806" s="8">
        <f>Table32356789101112132343210111213610[[#This Row],[men]]/Table32356789101112132343210111213610[[#This Row],[total]]</f>
        <v>0.8666666666666667</v>
      </c>
      <c r="F806" s="1">
        <v>2</v>
      </c>
      <c r="G806" s="8">
        <f>Table32356789101112132343210111213610[[#This Row],[women]]/Table32356789101112132343210111213610[[#This Row],[total]]</f>
        <v>0.13333333333333333</v>
      </c>
      <c r="H806" s="1">
        <v>0</v>
      </c>
      <c r="I806" s="8">
        <f>Table32356789101112132343210111213610[[#This Row],[alaskan_or_native]]/Table32356789101112132343210111213610[[#This Row],[total]]</f>
        <v>0</v>
      </c>
      <c r="J806" s="1">
        <v>0</v>
      </c>
      <c r="K806" s="8">
        <f>Table32356789101112132343210111213610[[#This Row],[asian_american]]/Table32356789101112132343210111213610[[#This Row],[total]]</f>
        <v>0</v>
      </c>
      <c r="L806" s="1">
        <v>0</v>
      </c>
      <c r="M806" s="8">
        <f>Table32356789101112132343210111213610[[#This Row],[african_amercian]]/Table32356789101112132343210111213610[[#This Row],[total]]</f>
        <v>0</v>
      </c>
      <c r="N806" s="1">
        <v>0</v>
      </c>
      <c r="O806" s="8">
        <f>Table32356789101112132343210111213610[[#This Row],[hispanic_american]]/Table32356789101112132343210111213610[[#This Row],[total]]</f>
        <v>0</v>
      </c>
      <c r="P806" s="1">
        <v>0</v>
      </c>
      <c r="Q806" s="8">
        <f>Table32356789101112132343210111213610[[#This Row],[hawaiian_or_islander]]/Table32356789101112132343210111213610[[#This Row],[total]]</f>
        <v>0</v>
      </c>
      <c r="R806" s="1">
        <v>14</v>
      </c>
      <c r="S806" s="8">
        <f>Table32356789101112132343210111213610[[#This Row],[white]]/Table32356789101112132343210111213610[[#This Row],[total]]</f>
        <v>0.93333333333333335</v>
      </c>
      <c r="T806" s="1">
        <v>1</v>
      </c>
      <c r="U806" s="8">
        <f>Table32356789101112132343210111213610[[#This Row],[muti_racial]]/Table32356789101112132343210111213610[[#This Row],[total]]</f>
        <v>6.6666666666666666E-2</v>
      </c>
      <c r="V806" s="1">
        <v>0</v>
      </c>
      <c r="W806" s="8">
        <f>Table32356789101112132343210111213610[[#This Row],[international]]/Table32356789101112132343210111213610[[#This Row],[total]]</f>
        <v>0</v>
      </c>
      <c r="X8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  <c r="Y8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</row>
    <row r="807" spans="1:25" ht="20" customHeight="1">
      <c r="A807" s="12">
        <v>218070</v>
      </c>
      <c r="B807" s="12" t="s">
        <v>639</v>
      </c>
      <c r="C807" s="12">
        <v>15</v>
      </c>
      <c r="D807" s="12">
        <v>9</v>
      </c>
      <c r="E807" s="14">
        <f>Table32356789101112132343210111213610[[#This Row],[men]]/Table32356789101112132343210111213610[[#This Row],[total]]</f>
        <v>0.6</v>
      </c>
      <c r="F807" s="12">
        <v>6</v>
      </c>
      <c r="G807" s="14">
        <f>Table32356789101112132343210111213610[[#This Row],[women]]/Table32356789101112132343210111213610[[#This Row],[total]]</f>
        <v>0.4</v>
      </c>
      <c r="H807" s="12">
        <v>0</v>
      </c>
      <c r="I807" s="14">
        <f>Table32356789101112132343210111213610[[#This Row],[alaskan_or_native]]/Table32356789101112132343210111213610[[#This Row],[total]]</f>
        <v>0</v>
      </c>
      <c r="J807" s="12">
        <v>0</v>
      </c>
      <c r="K807" s="14">
        <f>Table32356789101112132343210111213610[[#This Row],[asian_american]]/Table32356789101112132343210111213610[[#This Row],[total]]</f>
        <v>0</v>
      </c>
      <c r="L807" s="12">
        <v>1</v>
      </c>
      <c r="M807" s="14">
        <f>Table32356789101112132343210111213610[[#This Row],[african_amercian]]/Table32356789101112132343210111213610[[#This Row],[total]]</f>
        <v>6.6666666666666666E-2</v>
      </c>
      <c r="N807" s="12">
        <v>0</v>
      </c>
      <c r="O807" s="14">
        <f>Table32356789101112132343210111213610[[#This Row],[hispanic_american]]/Table32356789101112132343210111213610[[#This Row],[total]]</f>
        <v>0</v>
      </c>
      <c r="P807" s="12">
        <v>0</v>
      </c>
      <c r="Q807" s="14">
        <f>Table32356789101112132343210111213610[[#This Row],[hawaiian_or_islander]]/Table32356789101112132343210111213610[[#This Row],[total]]</f>
        <v>0</v>
      </c>
      <c r="R807" s="12">
        <v>11</v>
      </c>
      <c r="S807" s="14">
        <f>Table32356789101112132343210111213610[[#This Row],[white]]/Table32356789101112132343210111213610[[#This Row],[total]]</f>
        <v>0.73333333333333328</v>
      </c>
      <c r="T807" s="12">
        <v>0</v>
      </c>
      <c r="U807" s="14">
        <f>Table32356789101112132343210111213610[[#This Row],[muti_racial]]/Table32356789101112132343210111213610[[#This Row],[total]]</f>
        <v>0</v>
      </c>
      <c r="V807" s="12">
        <v>2</v>
      </c>
      <c r="W807" s="14">
        <f>Table32356789101112132343210111213610[[#This Row],[international]]/Table32356789101112132343210111213610[[#This Row],[total]]</f>
        <v>0.13333333333333333</v>
      </c>
      <c r="X8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  <c r="Y8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6.6666666666666666E-2</v>
      </c>
    </row>
    <row r="808" spans="1:25" ht="20" customHeight="1">
      <c r="A808" s="1">
        <v>219471</v>
      </c>
      <c r="B808" s="1" t="s">
        <v>1103</v>
      </c>
      <c r="C808" s="1">
        <v>15</v>
      </c>
      <c r="D808" s="1">
        <v>14</v>
      </c>
      <c r="E808" s="8">
        <f>Table32356789101112132343210111213610[[#This Row],[men]]/Table32356789101112132343210111213610[[#This Row],[total]]</f>
        <v>0.93333333333333335</v>
      </c>
      <c r="F808" s="1">
        <v>1</v>
      </c>
      <c r="G808" s="8">
        <f>Table32356789101112132343210111213610[[#This Row],[women]]/Table32356789101112132343210111213610[[#This Row],[total]]</f>
        <v>6.6666666666666666E-2</v>
      </c>
      <c r="H808" s="1">
        <v>0</v>
      </c>
      <c r="I808" s="8">
        <f>Table32356789101112132343210111213610[[#This Row],[alaskan_or_native]]/Table32356789101112132343210111213610[[#This Row],[total]]</f>
        <v>0</v>
      </c>
      <c r="J808" s="1">
        <v>1</v>
      </c>
      <c r="K808" s="8">
        <f>Table32356789101112132343210111213610[[#This Row],[asian_american]]/Table32356789101112132343210111213610[[#This Row],[total]]</f>
        <v>6.6666666666666666E-2</v>
      </c>
      <c r="L808" s="1">
        <v>1</v>
      </c>
      <c r="M808" s="8">
        <f>Table32356789101112132343210111213610[[#This Row],[african_amercian]]/Table32356789101112132343210111213610[[#This Row],[total]]</f>
        <v>6.6666666666666666E-2</v>
      </c>
      <c r="N808" s="1">
        <v>1</v>
      </c>
      <c r="O808" s="8">
        <f>Table32356789101112132343210111213610[[#This Row],[hispanic_american]]/Table32356789101112132343210111213610[[#This Row],[total]]</f>
        <v>6.6666666666666666E-2</v>
      </c>
      <c r="P808" s="1">
        <v>0</v>
      </c>
      <c r="Q808" s="8">
        <f>Table32356789101112132343210111213610[[#This Row],[hawaiian_or_islander]]/Table32356789101112132343210111213610[[#This Row],[total]]</f>
        <v>0</v>
      </c>
      <c r="R808" s="1">
        <v>6</v>
      </c>
      <c r="S808" s="8">
        <f>Table32356789101112132343210111213610[[#This Row],[white]]/Table32356789101112132343210111213610[[#This Row],[total]]</f>
        <v>0.4</v>
      </c>
      <c r="T808" s="1">
        <v>1</v>
      </c>
      <c r="U808" s="8">
        <f>Table32356789101112132343210111213610[[#This Row],[muti_racial]]/Table32356789101112132343210111213610[[#This Row],[total]]</f>
        <v>6.6666666666666666E-2</v>
      </c>
      <c r="V808" s="1">
        <v>5</v>
      </c>
      <c r="W808" s="8">
        <f>Table32356789101112132343210111213610[[#This Row],[international]]/Table32356789101112132343210111213610[[#This Row],[total]]</f>
        <v>0.33333333333333331</v>
      </c>
      <c r="X8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  <c r="Y8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809" spans="1:25" ht="20" customHeight="1">
      <c r="A809" s="12">
        <v>230630</v>
      </c>
      <c r="B809" s="12" t="s">
        <v>498</v>
      </c>
      <c r="C809" s="12">
        <v>15</v>
      </c>
      <c r="D809" s="12">
        <v>13</v>
      </c>
      <c r="E809" s="14">
        <f>Table32356789101112132343210111213610[[#This Row],[men]]/Table32356789101112132343210111213610[[#This Row],[total]]</f>
        <v>0.8666666666666667</v>
      </c>
      <c r="F809" s="12">
        <v>2</v>
      </c>
      <c r="G809" s="14">
        <f>Table32356789101112132343210111213610[[#This Row],[women]]/Table32356789101112132343210111213610[[#This Row],[total]]</f>
        <v>0.13333333333333333</v>
      </c>
      <c r="H809" s="12">
        <v>0</v>
      </c>
      <c r="I809" s="14">
        <f>Table32356789101112132343210111213610[[#This Row],[alaskan_or_native]]/Table32356789101112132343210111213610[[#This Row],[total]]</f>
        <v>0</v>
      </c>
      <c r="J809" s="12">
        <v>0</v>
      </c>
      <c r="K809" s="14">
        <f>Table32356789101112132343210111213610[[#This Row],[asian_american]]/Table32356789101112132343210111213610[[#This Row],[total]]</f>
        <v>0</v>
      </c>
      <c r="L809" s="12">
        <v>1</v>
      </c>
      <c r="M809" s="14">
        <f>Table32356789101112132343210111213610[[#This Row],[african_amercian]]/Table32356789101112132343210111213610[[#This Row],[total]]</f>
        <v>6.6666666666666666E-2</v>
      </c>
      <c r="N809" s="12">
        <v>1</v>
      </c>
      <c r="O809" s="14">
        <f>Table32356789101112132343210111213610[[#This Row],[hispanic_american]]/Table32356789101112132343210111213610[[#This Row],[total]]</f>
        <v>6.6666666666666666E-2</v>
      </c>
      <c r="P809" s="12">
        <v>0</v>
      </c>
      <c r="Q809" s="14">
        <f>Table32356789101112132343210111213610[[#This Row],[hawaiian_or_islander]]/Table32356789101112132343210111213610[[#This Row],[total]]</f>
        <v>0</v>
      </c>
      <c r="R809" s="12">
        <v>11</v>
      </c>
      <c r="S809" s="14">
        <f>Table32356789101112132343210111213610[[#This Row],[white]]/Table32356789101112132343210111213610[[#This Row],[total]]</f>
        <v>0.73333333333333328</v>
      </c>
      <c r="T809" s="12">
        <v>2</v>
      </c>
      <c r="U809" s="14">
        <f>Table32356789101112132343210111213610[[#This Row],[muti_racial]]/Table32356789101112132343210111213610[[#This Row],[total]]</f>
        <v>0.13333333333333333</v>
      </c>
      <c r="V809" s="12">
        <v>0</v>
      </c>
      <c r="W809" s="14">
        <f>Table32356789101112132343210111213610[[#This Row],[international]]/Table32356789101112132343210111213610[[#This Row],[total]]</f>
        <v>0</v>
      </c>
      <c r="X8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  <c r="Y8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810" spans="1:25" ht="20" customHeight="1">
      <c r="A810" s="1">
        <v>234492</v>
      </c>
      <c r="B810" s="1" t="s">
        <v>1300</v>
      </c>
      <c r="C810" s="1">
        <v>15</v>
      </c>
      <c r="D810" s="1">
        <v>11</v>
      </c>
      <c r="E810" s="8">
        <f>Table32356789101112132343210111213610[[#This Row],[men]]/Table32356789101112132343210111213610[[#This Row],[total]]</f>
        <v>0.73333333333333328</v>
      </c>
      <c r="F810" s="1">
        <v>4</v>
      </c>
      <c r="G810" s="8">
        <f>Table32356789101112132343210111213610[[#This Row],[women]]/Table32356789101112132343210111213610[[#This Row],[total]]</f>
        <v>0.26666666666666666</v>
      </c>
      <c r="H810" s="1">
        <v>0</v>
      </c>
      <c r="I810" s="8">
        <f>Table32356789101112132343210111213610[[#This Row],[alaskan_or_native]]/Table32356789101112132343210111213610[[#This Row],[total]]</f>
        <v>0</v>
      </c>
      <c r="J810" s="1">
        <v>3</v>
      </c>
      <c r="K810" s="8">
        <f>Table32356789101112132343210111213610[[#This Row],[asian_american]]/Table32356789101112132343210111213610[[#This Row],[total]]</f>
        <v>0.2</v>
      </c>
      <c r="L810" s="1">
        <v>0</v>
      </c>
      <c r="M810" s="8">
        <f>Table32356789101112132343210111213610[[#This Row],[african_amercian]]/Table32356789101112132343210111213610[[#This Row],[total]]</f>
        <v>0</v>
      </c>
      <c r="N810" s="1">
        <v>2</v>
      </c>
      <c r="O810" s="8">
        <f>Table32356789101112132343210111213610[[#This Row],[hispanic_american]]/Table32356789101112132343210111213610[[#This Row],[total]]</f>
        <v>0.13333333333333333</v>
      </c>
      <c r="P810" s="1">
        <v>0</v>
      </c>
      <c r="Q810" s="8">
        <f>Table32356789101112132343210111213610[[#This Row],[hawaiian_or_islander]]/Table32356789101112132343210111213610[[#This Row],[total]]</f>
        <v>0</v>
      </c>
      <c r="R810" s="1">
        <v>4</v>
      </c>
      <c r="S810" s="8">
        <f>Table32356789101112132343210111213610[[#This Row],[white]]/Table32356789101112132343210111213610[[#This Row],[total]]</f>
        <v>0.26666666666666666</v>
      </c>
      <c r="T810" s="1">
        <v>0</v>
      </c>
      <c r="U810" s="8">
        <f>Table32356789101112132343210111213610[[#This Row],[muti_racial]]/Table32356789101112132343210111213610[[#This Row],[total]]</f>
        <v>0</v>
      </c>
      <c r="V810" s="1">
        <v>4</v>
      </c>
      <c r="W810" s="8">
        <f>Table32356789101112132343210111213610[[#This Row],[international]]/Table32356789101112132343210111213610[[#This Row],[total]]</f>
        <v>0.26666666666666666</v>
      </c>
      <c r="X8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8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0.13333333333333333</v>
      </c>
    </row>
    <row r="811" spans="1:25" ht="20" customHeight="1">
      <c r="A811" s="12">
        <v>445267</v>
      </c>
      <c r="B811" s="12" t="s">
        <v>608</v>
      </c>
      <c r="C811" s="12">
        <v>15</v>
      </c>
      <c r="D811" s="12">
        <v>12</v>
      </c>
      <c r="E811" s="14">
        <f>Table32356789101112132343210111213610[[#This Row],[men]]/Table32356789101112132343210111213610[[#This Row],[total]]</f>
        <v>0.8</v>
      </c>
      <c r="F811" s="12">
        <v>3</v>
      </c>
      <c r="G811" s="14">
        <f>Table32356789101112132343210111213610[[#This Row],[women]]/Table32356789101112132343210111213610[[#This Row],[total]]</f>
        <v>0.2</v>
      </c>
      <c r="H811" s="12">
        <v>0</v>
      </c>
      <c r="I811" s="14">
        <f>Table32356789101112132343210111213610[[#This Row],[alaskan_or_native]]/Table32356789101112132343210111213610[[#This Row],[total]]</f>
        <v>0</v>
      </c>
      <c r="J811" s="12">
        <v>0</v>
      </c>
      <c r="K811" s="14">
        <f>Table32356789101112132343210111213610[[#This Row],[asian_american]]/Table32356789101112132343210111213610[[#This Row],[total]]</f>
        <v>0</v>
      </c>
      <c r="L811" s="12">
        <v>3</v>
      </c>
      <c r="M811" s="14">
        <f>Table32356789101112132343210111213610[[#This Row],[african_amercian]]/Table32356789101112132343210111213610[[#This Row],[total]]</f>
        <v>0.2</v>
      </c>
      <c r="N811" s="12">
        <v>1</v>
      </c>
      <c r="O811" s="14">
        <f>Table32356789101112132343210111213610[[#This Row],[hispanic_american]]/Table32356789101112132343210111213610[[#This Row],[total]]</f>
        <v>6.6666666666666666E-2</v>
      </c>
      <c r="P811" s="12">
        <v>0</v>
      </c>
      <c r="Q811" s="14">
        <f>Table32356789101112132343210111213610[[#This Row],[hawaiian_or_islander]]/Table32356789101112132343210111213610[[#This Row],[total]]</f>
        <v>0</v>
      </c>
      <c r="R811" s="12">
        <v>9</v>
      </c>
      <c r="S811" s="14">
        <f>Table32356789101112132343210111213610[[#This Row],[white]]/Table32356789101112132343210111213610[[#This Row],[total]]</f>
        <v>0.6</v>
      </c>
      <c r="T811" s="12">
        <v>0</v>
      </c>
      <c r="U811" s="14">
        <f>Table32356789101112132343210111213610[[#This Row],[muti_racial]]/Table32356789101112132343210111213610[[#This Row],[total]]</f>
        <v>0</v>
      </c>
      <c r="V811" s="12">
        <v>0</v>
      </c>
      <c r="W811" s="14">
        <f>Table32356789101112132343210111213610[[#This Row],[international]]/Table32356789101112132343210111213610[[#This Row],[total]]</f>
        <v>0</v>
      </c>
      <c r="X8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  <c r="Y8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812" spans="1:25" ht="20" customHeight="1">
      <c r="A812" s="1">
        <v>450094</v>
      </c>
      <c r="B812" s="1" t="s">
        <v>1415</v>
      </c>
      <c r="C812" s="1">
        <v>15</v>
      </c>
      <c r="D812" s="1">
        <v>6</v>
      </c>
      <c r="E812" s="8">
        <f>Table32356789101112132343210111213610[[#This Row],[men]]/Table32356789101112132343210111213610[[#This Row],[total]]</f>
        <v>0.4</v>
      </c>
      <c r="F812" s="1">
        <v>9</v>
      </c>
      <c r="G812" s="8">
        <f>Table32356789101112132343210111213610[[#This Row],[women]]/Table32356789101112132343210111213610[[#This Row],[total]]</f>
        <v>0.6</v>
      </c>
      <c r="H812" s="1">
        <v>0</v>
      </c>
      <c r="I812" s="8">
        <f>Table32356789101112132343210111213610[[#This Row],[alaskan_or_native]]/Table32356789101112132343210111213610[[#This Row],[total]]</f>
        <v>0</v>
      </c>
      <c r="J812" s="1">
        <v>1</v>
      </c>
      <c r="K812" s="8">
        <f>Table32356789101112132343210111213610[[#This Row],[asian_american]]/Table32356789101112132343210111213610[[#This Row],[total]]</f>
        <v>6.6666666666666666E-2</v>
      </c>
      <c r="L812" s="1">
        <v>0</v>
      </c>
      <c r="M812" s="8">
        <f>Table32356789101112132343210111213610[[#This Row],[african_amercian]]/Table32356789101112132343210111213610[[#This Row],[total]]</f>
        <v>0</v>
      </c>
      <c r="N812" s="1">
        <v>4</v>
      </c>
      <c r="O812" s="8">
        <f>Table32356789101112132343210111213610[[#This Row],[hispanic_american]]/Table32356789101112132343210111213610[[#This Row],[total]]</f>
        <v>0.26666666666666666</v>
      </c>
      <c r="P812" s="1">
        <v>0</v>
      </c>
      <c r="Q812" s="8">
        <f>Table32356789101112132343210111213610[[#This Row],[hawaiian_or_islander]]/Table32356789101112132343210111213610[[#This Row],[total]]</f>
        <v>0</v>
      </c>
      <c r="R812" s="1">
        <v>3</v>
      </c>
      <c r="S812" s="8">
        <f>Table32356789101112132343210111213610[[#This Row],[white]]/Table32356789101112132343210111213610[[#This Row],[total]]</f>
        <v>0.2</v>
      </c>
      <c r="T812" s="1">
        <v>0</v>
      </c>
      <c r="U812" s="8">
        <f>Table32356789101112132343210111213610[[#This Row],[muti_racial]]/Table32356789101112132343210111213610[[#This Row],[total]]</f>
        <v>0</v>
      </c>
      <c r="V812" s="1">
        <v>0</v>
      </c>
      <c r="W812" s="8">
        <f>Table32356789101112132343210111213610[[#This Row],[international]]/Table32356789101112132343210111213610[[#This Row],[total]]</f>
        <v>0</v>
      </c>
      <c r="X8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8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0.26666666666666666</v>
      </c>
    </row>
    <row r="813" spans="1:25" ht="20" customHeight="1">
      <c r="A813" s="12">
        <v>458964</v>
      </c>
      <c r="B813" s="12" t="s">
        <v>1195</v>
      </c>
      <c r="C813" s="12">
        <v>15</v>
      </c>
      <c r="D813" s="12">
        <v>13</v>
      </c>
      <c r="E813" s="14">
        <f>Table32356789101112132343210111213610[[#This Row],[men]]/Table32356789101112132343210111213610[[#This Row],[total]]</f>
        <v>0.8666666666666667</v>
      </c>
      <c r="F813" s="12">
        <v>2</v>
      </c>
      <c r="G813" s="14">
        <f>Table32356789101112132343210111213610[[#This Row],[women]]/Table32356789101112132343210111213610[[#This Row],[total]]</f>
        <v>0.13333333333333333</v>
      </c>
      <c r="H813" s="12">
        <v>0</v>
      </c>
      <c r="I813" s="14">
        <f>Table32356789101112132343210111213610[[#This Row],[alaskan_or_native]]/Table32356789101112132343210111213610[[#This Row],[total]]</f>
        <v>0</v>
      </c>
      <c r="J813" s="12">
        <v>0</v>
      </c>
      <c r="K813" s="14">
        <f>Table32356789101112132343210111213610[[#This Row],[asian_american]]/Table32356789101112132343210111213610[[#This Row],[total]]</f>
        <v>0</v>
      </c>
      <c r="L813" s="12">
        <v>5</v>
      </c>
      <c r="M813" s="14">
        <f>Table32356789101112132343210111213610[[#This Row],[african_amercian]]/Table32356789101112132343210111213610[[#This Row],[total]]</f>
        <v>0.33333333333333331</v>
      </c>
      <c r="N813" s="12">
        <v>0</v>
      </c>
      <c r="O813" s="14">
        <f>Table32356789101112132343210111213610[[#This Row],[hispanic_american]]/Table32356789101112132343210111213610[[#This Row],[total]]</f>
        <v>0</v>
      </c>
      <c r="P813" s="12">
        <v>0</v>
      </c>
      <c r="Q813" s="14">
        <f>Table32356789101112132343210111213610[[#This Row],[hawaiian_or_islander]]/Table32356789101112132343210111213610[[#This Row],[total]]</f>
        <v>0</v>
      </c>
      <c r="R813" s="12">
        <v>9</v>
      </c>
      <c r="S813" s="14">
        <f>Table32356789101112132343210111213610[[#This Row],[white]]/Table32356789101112132343210111213610[[#This Row],[total]]</f>
        <v>0.6</v>
      </c>
      <c r="T813" s="12">
        <v>1</v>
      </c>
      <c r="U813" s="14">
        <f>Table32356789101112132343210111213610[[#This Row],[muti_racial]]/Table32356789101112132343210111213610[[#This Row],[total]]</f>
        <v>6.6666666666666666E-2</v>
      </c>
      <c r="V813" s="12">
        <v>0</v>
      </c>
      <c r="W813" s="14">
        <f>Table32356789101112132343210111213610[[#This Row],[international]]/Table32356789101112132343210111213610[[#This Row],[total]]</f>
        <v>0</v>
      </c>
      <c r="X8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8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814" spans="1:25" ht="20" customHeight="1">
      <c r="A814" s="1">
        <v>482653</v>
      </c>
      <c r="B814" s="1" t="s">
        <v>1381</v>
      </c>
      <c r="C814" s="1">
        <v>15</v>
      </c>
      <c r="D814" s="1">
        <v>11</v>
      </c>
      <c r="E814" s="8">
        <f>Table32356789101112132343210111213610[[#This Row],[men]]/Table32356789101112132343210111213610[[#This Row],[total]]</f>
        <v>0.73333333333333328</v>
      </c>
      <c r="F814" s="1">
        <v>4</v>
      </c>
      <c r="G814" s="8">
        <f>Table32356789101112132343210111213610[[#This Row],[women]]/Table32356789101112132343210111213610[[#This Row],[total]]</f>
        <v>0.26666666666666666</v>
      </c>
      <c r="H814" s="1">
        <v>0</v>
      </c>
      <c r="I814" s="8">
        <f>Table32356789101112132343210111213610[[#This Row],[alaskan_or_native]]/Table32356789101112132343210111213610[[#This Row],[total]]</f>
        <v>0</v>
      </c>
      <c r="J814" s="1">
        <v>0</v>
      </c>
      <c r="K814" s="8">
        <f>Table32356789101112132343210111213610[[#This Row],[asian_american]]/Table32356789101112132343210111213610[[#This Row],[total]]</f>
        <v>0</v>
      </c>
      <c r="L814" s="1">
        <v>4</v>
      </c>
      <c r="M814" s="8">
        <f>Table32356789101112132343210111213610[[#This Row],[african_amercian]]/Table32356789101112132343210111213610[[#This Row],[total]]</f>
        <v>0.26666666666666666</v>
      </c>
      <c r="N814" s="1">
        <v>7</v>
      </c>
      <c r="O814" s="8">
        <f>Table32356789101112132343210111213610[[#This Row],[hispanic_american]]/Table32356789101112132343210111213610[[#This Row],[total]]</f>
        <v>0.46666666666666667</v>
      </c>
      <c r="P814" s="1">
        <v>0</v>
      </c>
      <c r="Q814" s="8">
        <f>Table32356789101112132343210111213610[[#This Row],[hawaiian_or_islander]]/Table32356789101112132343210111213610[[#This Row],[total]]</f>
        <v>0</v>
      </c>
      <c r="R814" s="1">
        <v>4</v>
      </c>
      <c r="S814" s="8">
        <f>Table32356789101112132343210111213610[[#This Row],[white]]/Table32356789101112132343210111213610[[#This Row],[total]]</f>
        <v>0.26666666666666666</v>
      </c>
      <c r="T814" s="1">
        <v>0</v>
      </c>
      <c r="U814" s="8">
        <f>Table32356789101112132343210111213610[[#This Row],[muti_racial]]/Table32356789101112132343210111213610[[#This Row],[total]]</f>
        <v>0</v>
      </c>
      <c r="V814" s="1">
        <v>0</v>
      </c>
      <c r="W814" s="8">
        <f>Table32356789101112132343210111213610[[#This Row],[international]]/Table32356789101112132343210111213610[[#This Row],[total]]</f>
        <v>0</v>
      </c>
      <c r="X8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0.73333333333333328</v>
      </c>
      <c r="Y8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0.73333333333333328</v>
      </c>
    </row>
    <row r="815" spans="1:25" ht="20" customHeight="1">
      <c r="A815" s="12">
        <v>126669</v>
      </c>
      <c r="B815" s="12" t="s">
        <v>836</v>
      </c>
      <c r="C815" s="12">
        <v>14</v>
      </c>
      <c r="D815" s="12">
        <v>13</v>
      </c>
      <c r="E815" s="14">
        <f>Table32356789101112132343210111213610[[#This Row],[men]]/Table32356789101112132343210111213610[[#This Row],[total]]</f>
        <v>0.9285714285714286</v>
      </c>
      <c r="F815" s="12">
        <v>1</v>
      </c>
      <c r="G815" s="14">
        <f>Table32356789101112132343210111213610[[#This Row],[women]]/Table32356789101112132343210111213610[[#This Row],[total]]</f>
        <v>7.1428571428571425E-2</v>
      </c>
      <c r="H815" s="12">
        <v>0</v>
      </c>
      <c r="I815" s="14">
        <f>Table32356789101112132343210111213610[[#This Row],[alaskan_or_native]]/Table32356789101112132343210111213610[[#This Row],[total]]</f>
        <v>0</v>
      </c>
      <c r="J815" s="12">
        <v>0</v>
      </c>
      <c r="K815" s="14">
        <f>Table32356789101112132343210111213610[[#This Row],[asian_american]]/Table32356789101112132343210111213610[[#This Row],[total]]</f>
        <v>0</v>
      </c>
      <c r="L815" s="12">
        <v>0</v>
      </c>
      <c r="M815" s="14">
        <f>Table32356789101112132343210111213610[[#This Row],[african_amercian]]/Table32356789101112132343210111213610[[#This Row],[total]]</f>
        <v>0</v>
      </c>
      <c r="N815" s="12">
        <v>1</v>
      </c>
      <c r="O815" s="14">
        <f>Table32356789101112132343210111213610[[#This Row],[hispanic_american]]/Table32356789101112132343210111213610[[#This Row],[total]]</f>
        <v>7.1428571428571425E-2</v>
      </c>
      <c r="P815" s="12">
        <v>0</v>
      </c>
      <c r="Q815" s="14">
        <f>Table32356789101112132343210111213610[[#This Row],[hawaiian_or_islander]]/Table32356789101112132343210111213610[[#This Row],[total]]</f>
        <v>0</v>
      </c>
      <c r="R815" s="12">
        <v>13</v>
      </c>
      <c r="S815" s="14">
        <f>Table32356789101112132343210111213610[[#This Row],[white]]/Table32356789101112132343210111213610[[#This Row],[total]]</f>
        <v>0.9285714285714286</v>
      </c>
      <c r="T815" s="12">
        <v>0</v>
      </c>
      <c r="U815" s="14">
        <f>Table32356789101112132343210111213610[[#This Row],[muti_racial]]/Table32356789101112132343210111213610[[#This Row],[total]]</f>
        <v>0</v>
      </c>
      <c r="V815" s="12">
        <v>0</v>
      </c>
      <c r="W815" s="14">
        <f>Table32356789101112132343210111213610[[#This Row],[international]]/Table32356789101112132343210111213610[[#This Row],[total]]</f>
        <v>0</v>
      </c>
      <c r="X8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  <c r="Y8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816" spans="1:25" ht="20" customHeight="1">
      <c r="A816" s="1">
        <v>128391</v>
      </c>
      <c r="B816" s="1" t="s">
        <v>1290</v>
      </c>
      <c r="C816" s="1">
        <v>14</v>
      </c>
      <c r="D816" s="1">
        <v>13</v>
      </c>
      <c r="E816" s="8">
        <f>Table32356789101112132343210111213610[[#This Row],[men]]/Table32356789101112132343210111213610[[#This Row],[total]]</f>
        <v>0.9285714285714286</v>
      </c>
      <c r="F816" s="1">
        <v>1</v>
      </c>
      <c r="G816" s="8">
        <f>Table32356789101112132343210111213610[[#This Row],[women]]/Table32356789101112132343210111213610[[#This Row],[total]]</f>
        <v>7.1428571428571425E-2</v>
      </c>
      <c r="H816" s="1">
        <v>0</v>
      </c>
      <c r="I816" s="8">
        <f>Table32356789101112132343210111213610[[#This Row],[alaskan_or_native]]/Table32356789101112132343210111213610[[#This Row],[total]]</f>
        <v>0</v>
      </c>
      <c r="J816" s="1">
        <v>0</v>
      </c>
      <c r="K816" s="8">
        <f>Table32356789101112132343210111213610[[#This Row],[asian_american]]/Table32356789101112132343210111213610[[#This Row],[total]]</f>
        <v>0</v>
      </c>
      <c r="L816" s="1">
        <v>0</v>
      </c>
      <c r="M816" s="8">
        <f>Table32356789101112132343210111213610[[#This Row],[african_amercian]]/Table32356789101112132343210111213610[[#This Row],[total]]</f>
        <v>0</v>
      </c>
      <c r="N816" s="1">
        <v>2</v>
      </c>
      <c r="O816" s="8">
        <f>Table32356789101112132343210111213610[[#This Row],[hispanic_american]]/Table32356789101112132343210111213610[[#This Row],[total]]</f>
        <v>0.14285714285714285</v>
      </c>
      <c r="P816" s="1">
        <v>0</v>
      </c>
      <c r="Q816" s="8">
        <f>Table32356789101112132343210111213610[[#This Row],[hawaiian_or_islander]]/Table32356789101112132343210111213610[[#This Row],[total]]</f>
        <v>0</v>
      </c>
      <c r="R816" s="1">
        <v>7</v>
      </c>
      <c r="S816" s="8">
        <f>Table32356789101112132343210111213610[[#This Row],[white]]/Table32356789101112132343210111213610[[#This Row],[total]]</f>
        <v>0.5</v>
      </c>
      <c r="T816" s="1">
        <v>3</v>
      </c>
      <c r="U816" s="8">
        <f>Table32356789101112132343210111213610[[#This Row],[muti_racial]]/Table32356789101112132343210111213610[[#This Row],[total]]</f>
        <v>0.21428571428571427</v>
      </c>
      <c r="V816" s="1">
        <v>0</v>
      </c>
      <c r="W816" s="8">
        <f>Table32356789101112132343210111213610[[#This Row],[international]]/Table32356789101112132343210111213610[[#This Row],[total]]</f>
        <v>0</v>
      </c>
      <c r="X8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0.35714285714285715</v>
      </c>
      <c r="Y8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0.35714285714285715</v>
      </c>
    </row>
    <row r="817" spans="1:25" ht="20" customHeight="1">
      <c r="A817" s="12">
        <v>136215</v>
      </c>
      <c r="B817" s="12" t="s">
        <v>405</v>
      </c>
      <c r="C817" s="12">
        <v>14</v>
      </c>
      <c r="D817" s="12">
        <v>11</v>
      </c>
      <c r="E817" s="14">
        <f>Table32356789101112132343210111213610[[#This Row],[men]]/Table32356789101112132343210111213610[[#This Row],[total]]</f>
        <v>0.7857142857142857</v>
      </c>
      <c r="F817" s="12">
        <v>3</v>
      </c>
      <c r="G817" s="14">
        <f>Table32356789101112132343210111213610[[#This Row],[women]]/Table32356789101112132343210111213610[[#This Row],[total]]</f>
        <v>0.21428571428571427</v>
      </c>
      <c r="H817" s="12">
        <v>0</v>
      </c>
      <c r="I817" s="14">
        <f>Table32356789101112132343210111213610[[#This Row],[alaskan_or_native]]/Table32356789101112132343210111213610[[#This Row],[total]]</f>
        <v>0</v>
      </c>
      <c r="J817" s="12">
        <v>2</v>
      </c>
      <c r="K817" s="14">
        <f>Table32356789101112132343210111213610[[#This Row],[asian_american]]/Table32356789101112132343210111213610[[#This Row],[total]]</f>
        <v>0.14285714285714285</v>
      </c>
      <c r="L817" s="12">
        <v>0</v>
      </c>
      <c r="M817" s="14">
        <f>Table32356789101112132343210111213610[[#This Row],[african_amercian]]/Table32356789101112132343210111213610[[#This Row],[total]]</f>
        <v>0</v>
      </c>
      <c r="N817" s="12">
        <v>3</v>
      </c>
      <c r="O817" s="14">
        <f>Table32356789101112132343210111213610[[#This Row],[hispanic_american]]/Table32356789101112132343210111213610[[#This Row],[total]]</f>
        <v>0.21428571428571427</v>
      </c>
      <c r="P817" s="12">
        <v>0</v>
      </c>
      <c r="Q817" s="14">
        <f>Table32356789101112132343210111213610[[#This Row],[hawaiian_or_islander]]/Table32356789101112132343210111213610[[#This Row],[total]]</f>
        <v>0</v>
      </c>
      <c r="R817" s="12">
        <v>7</v>
      </c>
      <c r="S817" s="14">
        <f>Table32356789101112132343210111213610[[#This Row],[white]]/Table32356789101112132343210111213610[[#This Row],[total]]</f>
        <v>0.5</v>
      </c>
      <c r="T817" s="12">
        <v>0</v>
      </c>
      <c r="U817" s="14">
        <f>Table32356789101112132343210111213610[[#This Row],[muti_racial]]/Table32356789101112132343210111213610[[#This Row],[total]]</f>
        <v>0</v>
      </c>
      <c r="V817" s="12">
        <v>2</v>
      </c>
      <c r="W817" s="14">
        <f>Table32356789101112132343210111213610[[#This Row],[international]]/Table32356789101112132343210111213610[[#This Row],[total]]</f>
        <v>0.14285714285714285</v>
      </c>
      <c r="X8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0.35714285714285715</v>
      </c>
      <c r="Y8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</row>
    <row r="818" spans="1:25" ht="20" customHeight="1">
      <c r="A818" s="1">
        <v>140960</v>
      </c>
      <c r="B818" s="1" t="s">
        <v>1316</v>
      </c>
      <c r="C818" s="1">
        <v>14</v>
      </c>
      <c r="D818" s="1">
        <v>9</v>
      </c>
      <c r="E818" s="8">
        <f>Table32356789101112132343210111213610[[#This Row],[men]]/Table32356789101112132343210111213610[[#This Row],[total]]</f>
        <v>0.6428571428571429</v>
      </c>
      <c r="F818" s="1">
        <v>5</v>
      </c>
      <c r="G818" s="8">
        <f>Table32356789101112132343210111213610[[#This Row],[women]]/Table32356789101112132343210111213610[[#This Row],[total]]</f>
        <v>0.35714285714285715</v>
      </c>
      <c r="H818" s="1">
        <v>0</v>
      </c>
      <c r="I818" s="8">
        <f>Table32356789101112132343210111213610[[#This Row],[alaskan_or_native]]/Table32356789101112132343210111213610[[#This Row],[total]]</f>
        <v>0</v>
      </c>
      <c r="J818" s="1">
        <v>0</v>
      </c>
      <c r="K818" s="8">
        <f>Table32356789101112132343210111213610[[#This Row],[asian_american]]/Table32356789101112132343210111213610[[#This Row],[total]]</f>
        <v>0</v>
      </c>
      <c r="L818" s="1">
        <v>13</v>
      </c>
      <c r="M818" s="8">
        <f>Table32356789101112132343210111213610[[#This Row],[african_amercian]]/Table32356789101112132343210111213610[[#This Row],[total]]</f>
        <v>0.9285714285714286</v>
      </c>
      <c r="N818" s="1">
        <v>0</v>
      </c>
      <c r="O818" s="8">
        <f>Table32356789101112132343210111213610[[#This Row],[hispanic_american]]/Table32356789101112132343210111213610[[#This Row],[total]]</f>
        <v>0</v>
      </c>
      <c r="P818" s="1">
        <v>0</v>
      </c>
      <c r="Q818" s="8">
        <f>Table32356789101112132343210111213610[[#This Row],[hawaiian_or_islander]]/Table32356789101112132343210111213610[[#This Row],[total]]</f>
        <v>0</v>
      </c>
      <c r="R818" s="1">
        <v>0</v>
      </c>
      <c r="S818" s="8">
        <f>Table32356789101112132343210111213610[[#This Row],[white]]/Table32356789101112132343210111213610[[#This Row],[total]]</f>
        <v>0</v>
      </c>
      <c r="T818" s="1">
        <v>0</v>
      </c>
      <c r="U818" s="8">
        <f>Table32356789101112132343210111213610[[#This Row],[muti_racial]]/Table32356789101112132343210111213610[[#This Row],[total]]</f>
        <v>0</v>
      </c>
      <c r="V818" s="1">
        <v>1</v>
      </c>
      <c r="W818" s="8">
        <f>Table32356789101112132343210111213610[[#This Row],[international]]/Table32356789101112132343210111213610[[#This Row],[total]]</f>
        <v>7.1428571428571425E-2</v>
      </c>
      <c r="X8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0.9285714285714286</v>
      </c>
      <c r="Y8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0.9285714285714286</v>
      </c>
    </row>
    <row r="819" spans="1:25" ht="20" customHeight="1">
      <c r="A819" s="12">
        <v>150455</v>
      </c>
      <c r="B819" s="12" t="s">
        <v>612</v>
      </c>
      <c r="C819" s="12">
        <v>14</v>
      </c>
      <c r="D819" s="12">
        <v>14</v>
      </c>
      <c r="E819" s="14">
        <f>Table32356789101112132343210111213610[[#This Row],[men]]/Table32356789101112132343210111213610[[#This Row],[total]]</f>
        <v>1</v>
      </c>
      <c r="F819" s="12">
        <v>0</v>
      </c>
      <c r="G819" s="14">
        <f>Table32356789101112132343210111213610[[#This Row],[women]]/Table32356789101112132343210111213610[[#This Row],[total]]</f>
        <v>0</v>
      </c>
      <c r="H819" s="12">
        <v>0</v>
      </c>
      <c r="I819" s="14">
        <f>Table32356789101112132343210111213610[[#This Row],[alaskan_or_native]]/Table32356789101112132343210111213610[[#This Row],[total]]</f>
        <v>0</v>
      </c>
      <c r="J819" s="12">
        <v>0</v>
      </c>
      <c r="K819" s="14">
        <f>Table32356789101112132343210111213610[[#This Row],[asian_american]]/Table32356789101112132343210111213610[[#This Row],[total]]</f>
        <v>0</v>
      </c>
      <c r="L819" s="12">
        <v>0</v>
      </c>
      <c r="M819" s="14">
        <f>Table32356789101112132343210111213610[[#This Row],[african_amercian]]/Table32356789101112132343210111213610[[#This Row],[total]]</f>
        <v>0</v>
      </c>
      <c r="N819" s="12">
        <v>1</v>
      </c>
      <c r="O819" s="14">
        <f>Table32356789101112132343210111213610[[#This Row],[hispanic_american]]/Table32356789101112132343210111213610[[#This Row],[total]]</f>
        <v>7.1428571428571425E-2</v>
      </c>
      <c r="P819" s="12">
        <v>0</v>
      </c>
      <c r="Q819" s="14">
        <f>Table32356789101112132343210111213610[[#This Row],[hawaiian_or_islander]]/Table32356789101112132343210111213610[[#This Row],[total]]</f>
        <v>0</v>
      </c>
      <c r="R819" s="12">
        <v>4</v>
      </c>
      <c r="S819" s="14">
        <f>Table32356789101112132343210111213610[[#This Row],[white]]/Table32356789101112132343210111213610[[#This Row],[total]]</f>
        <v>0.2857142857142857</v>
      </c>
      <c r="T819" s="12">
        <v>0</v>
      </c>
      <c r="U819" s="14">
        <f>Table32356789101112132343210111213610[[#This Row],[muti_racial]]/Table32356789101112132343210111213610[[#This Row],[total]]</f>
        <v>0</v>
      </c>
      <c r="V819" s="12">
        <v>9</v>
      </c>
      <c r="W819" s="14">
        <f>Table32356789101112132343210111213610[[#This Row],[international]]/Table32356789101112132343210111213610[[#This Row],[total]]</f>
        <v>0.6428571428571429</v>
      </c>
      <c r="X8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  <c r="Y8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820" spans="1:25" ht="20" customHeight="1">
      <c r="A820" s="1">
        <v>150604</v>
      </c>
      <c r="B820" s="1" t="s">
        <v>630</v>
      </c>
      <c r="C820" s="1">
        <v>14</v>
      </c>
      <c r="D820" s="1">
        <v>11</v>
      </c>
      <c r="E820" s="8">
        <f>Table32356789101112132343210111213610[[#This Row],[men]]/Table32356789101112132343210111213610[[#This Row],[total]]</f>
        <v>0.7857142857142857</v>
      </c>
      <c r="F820" s="1">
        <v>3</v>
      </c>
      <c r="G820" s="8">
        <f>Table32356789101112132343210111213610[[#This Row],[women]]/Table32356789101112132343210111213610[[#This Row],[total]]</f>
        <v>0.21428571428571427</v>
      </c>
      <c r="H820" s="1">
        <v>0</v>
      </c>
      <c r="I820" s="8">
        <f>Table32356789101112132343210111213610[[#This Row],[alaskan_or_native]]/Table32356789101112132343210111213610[[#This Row],[total]]</f>
        <v>0</v>
      </c>
      <c r="J820" s="1">
        <v>0</v>
      </c>
      <c r="K820" s="8">
        <f>Table32356789101112132343210111213610[[#This Row],[asian_american]]/Table32356789101112132343210111213610[[#This Row],[total]]</f>
        <v>0</v>
      </c>
      <c r="L820" s="1">
        <v>2</v>
      </c>
      <c r="M820" s="8">
        <f>Table32356789101112132343210111213610[[#This Row],[african_amercian]]/Table32356789101112132343210111213610[[#This Row],[total]]</f>
        <v>0.14285714285714285</v>
      </c>
      <c r="N820" s="1">
        <v>1</v>
      </c>
      <c r="O820" s="8">
        <f>Table32356789101112132343210111213610[[#This Row],[hispanic_american]]/Table32356789101112132343210111213610[[#This Row],[total]]</f>
        <v>7.1428571428571425E-2</v>
      </c>
      <c r="P820" s="1">
        <v>0</v>
      </c>
      <c r="Q820" s="8">
        <f>Table32356789101112132343210111213610[[#This Row],[hawaiian_or_islander]]/Table32356789101112132343210111213610[[#This Row],[total]]</f>
        <v>0</v>
      </c>
      <c r="R820" s="1">
        <v>11</v>
      </c>
      <c r="S820" s="8">
        <f>Table32356789101112132343210111213610[[#This Row],[white]]/Table32356789101112132343210111213610[[#This Row],[total]]</f>
        <v>0.7857142857142857</v>
      </c>
      <c r="T820" s="1">
        <v>0</v>
      </c>
      <c r="U820" s="8">
        <f>Table32356789101112132343210111213610[[#This Row],[muti_racial]]/Table32356789101112132343210111213610[[#This Row],[total]]</f>
        <v>0</v>
      </c>
      <c r="V820" s="1">
        <v>0</v>
      </c>
      <c r="W820" s="8">
        <f>Table32356789101112132343210111213610[[#This Row],[international]]/Table32356789101112132343210111213610[[#This Row],[total]]</f>
        <v>0</v>
      </c>
      <c r="X8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  <c r="Y8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</row>
    <row r="821" spans="1:25" ht="20" customHeight="1">
      <c r="A821" s="12">
        <v>151333</v>
      </c>
      <c r="B821" s="12" t="s">
        <v>880</v>
      </c>
      <c r="C821" s="12">
        <v>14</v>
      </c>
      <c r="D821" s="12">
        <v>13</v>
      </c>
      <c r="E821" s="14">
        <f>Table32356789101112132343210111213610[[#This Row],[men]]/Table32356789101112132343210111213610[[#This Row],[total]]</f>
        <v>0.9285714285714286</v>
      </c>
      <c r="F821" s="12">
        <v>1</v>
      </c>
      <c r="G821" s="14">
        <f>Table32356789101112132343210111213610[[#This Row],[women]]/Table32356789101112132343210111213610[[#This Row],[total]]</f>
        <v>7.1428571428571425E-2</v>
      </c>
      <c r="H821" s="12">
        <v>0</v>
      </c>
      <c r="I821" s="14">
        <f>Table32356789101112132343210111213610[[#This Row],[alaskan_or_native]]/Table32356789101112132343210111213610[[#This Row],[total]]</f>
        <v>0</v>
      </c>
      <c r="J821" s="12">
        <v>0</v>
      </c>
      <c r="K821" s="14">
        <f>Table32356789101112132343210111213610[[#This Row],[asian_american]]/Table32356789101112132343210111213610[[#This Row],[total]]</f>
        <v>0</v>
      </c>
      <c r="L821" s="12">
        <v>2</v>
      </c>
      <c r="M821" s="14">
        <f>Table32356789101112132343210111213610[[#This Row],[african_amercian]]/Table32356789101112132343210111213610[[#This Row],[total]]</f>
        <v>0.14285714285714285</v>
      </c>
      <c r="N821" s="12">
        <v>1</v>
      </c>
      <c r="O821" s="14">
        <f>Table32356789101112132343210111213610[[#This Row],[hispanic_american]]/Table32356789101112132343210111213610[[#This Row],[total]]</f>
        <v>7.1428571428571425E-2</v>
      </c>
      <c r="P821" s="12">
        <v>0</v>
      </c>
      <c r="Q821" s="14">
        <f>Table32356789101112132343210111213610[[#This Row],[hawaiian_or_islander]]/Table32356789101112132343210111213610[[#This Row],[total]]</f>
        <v>0</v>
      </c>
      <c r="R821" s="12">
        <v>10</v>
      </c>
      <c r="S821" s="14">
        <f>Table32356789101112132343210111213610[[#This Row],[white]]/Table32356789101112132343210111213610[[#This Row],[total]]</f>
        <v>0.7142857142857143</v>
      </c>
      <c r="T821" s="12">
        <v>1</v>
      </c>
      <c r="U821" s="14">
        <f>Table32356789101112132343210111213610[[#This Row],[muti_racial]]/Table32356789101112132343210111213610[[#This Row],[total]]</f>
        <v>7.1428571428571425E-2</v>
      </c>
      <c r="V821" s="12">
        <v>0</v>
      </c>
      <c r="W821" s="14">
        <f>Table32356789101112132343210111213610[[#This Row],[international]]/Table32356789101112132343210111213610[[#This Row],[total]]</f>
        <v>0</v>
      </c>
      <c r="X8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8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</row>
    <row r="822" spans="1:25" ht="20" customHeight="1">
      <c r="A822" s="1">
        <v>160621</v>
      </c>
      <c r="B822" s="1" t="s">
        <v>160</v>
      </c>
      <c r="C822" s="1">
        <v>14</v>
      </c>
      <c r="D822" s="1">
        <v>13</v>
      </c>
      <c r="E822" s="8">
        <f>Table32356789101112132343210111213610[[#This Row],[men]]/Table32356789101112132343210111213610[[#This Row],[total]]</f>
        <v>0.9285714285714286</v>
      </c>
      <c r="F822" s="1">
        <v>1</v>
      </c>
      <c r="G822" s="8">
        <f>Table32356789101112132343210111213610[[#This Row],[women]]/Table32356789101112132343210111213610[[#This Row],[total]]</f>
        <v>7.1428571428571425E-2</v>
      </c>
      <c r="H822" s="1">
        <v>0</v>
      </c>
      <c r="I822" s="8">
        <f>Table32356789101112132343210111213610[[#This Row],[alaskan_or_native]]/Table32356789101112132343210111213610[[#This Row],[total]]</f>
        <v>0</v>
      </c>
      <c r="J822" s="1">
        <v>0</v>
      </c>
      <c r="K822" s="8">
        <f>Table32356789101112132343210111213610[[#This Row],[asian_american]]/Table32356789101112132343210111213610[[#This Row],[total]]</f>
        <v>0</v>
      </c>
      <c r="L822" s="1">
        <v>13</v>
      </c>
      <c r="M822" s="8">
        <f>Table32356789101112132343210111213610[[#This Row],[african_amercian]]/Table32356789101112132343210111213610[[#This Row],[total]]</f>
        <v>0.9285714285714286</v>
      </c>
      <c r="N822" s="1">
        <v>0</v>
      </c>
      <c r="O822" s="8">
        <f>Table32356789101112132343210111213610[[#This Row],[hispanic_american]]/Table32356789101112132343210111213610[[#This Row],[total]]</f>
        <v>0</v>
      </c>
      <c r="P822" s="1">
        <v>0</v>
      </c>
      <c r="Q822" s="8">
        <f>Table32356789101112132343210111213610[[#This Row],[hawaiian_or_islander]]/Table32356789101112132343210111213610[[#This Row],[total]]</f>
        <v>0</v>
      </c>
      <c r="R822" s="1">
        <v>1</v>
      </c>
      <c r="S822" s="8">
        <f>Table32356789101112132343210111213610[[#This Row],[white]]/Table32356789101112132343210111213610[[#This Row],[total]]</f>
        <v>7.1428571428571425E-2</v>
      </c>
      <c r="T822" s="1">
        <v>0</v>
      </c>
      <c r="U822" s="8">
        <f>Table32356789101112132343210111213610[[#This Row],[muti_racial]]/Table32356789101112132343210111213610[[#This Row],[total]]</f>
        <v>0</v>
      </c>
      <c r="V822" s="1">
        <v>0</v>
      </c>
      <c r="W822" s="8">
        <f>Table32356789101112132343210111213610[[#This Row],[international]]/Table32356789101112132343210111213610[[#This Row],[total]]</f>
        <v>0</v>
      </c>
      <c r="X8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0.9285714285714286</v>
      </c>
      <c r="Y8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0.9285714285714286</v>
      </c>
    </row>
    <row r="823" spans="1:25" ht="20" customHeight="1">
      <c r="A823" s="12">
        <v>162283</v>
      </c>
      <c r="B823" s="12" t="s">
        <v>644</v>
      </c>
      <c r="C823" s="12">
        <v>14</v>
      </c>
      <c r="D823" s="12">
        <v>12</v>
      </c>
      <c r="E823" s="14">
        <f>Table32356789101112132343210111213610[[#This Row],[men]]/Table32356789101112132343210111213610[[#This Row],[total]]</f>
        <v>0.8571428571428571</v>
      </c>
      <c r="F823" s="12">
        <v>2</v>
      </c>
      <c r="G823" s="14">
        <f>Table32356789101112132343210111213610[[#This Row],[women]]/Table32356789101112132343210111213610[[#This Row],[total]]</f>
        <v>0.14285714285714285</v>
      </c>
      <c r="H823" s="12">
        <v>0</v>
      </c>
      <c r="I823" s="14">
        <f>Table32356789101112132343210111213610[[#This Row],[alaskan_or_native]]/Table32356789101112132343210111213610[[#This Row],[total]]</f>
        <v>0</v>
      </c>
      <c r="J823" s="12">
        <v>0</v>
      </c>
      <c r="K823" s="14">
        <f>Table32356789101112132343210111213610[[#This Row],[asian_american]]/Table32356789101112132343210111213610[[#This Row],[total]]</f>
        <v>0</v>
      </c>
      <c r="L823" s="12">
        <v>10</v>
      </c>
      <c r="M823" s="14">
        <f>Table32356789101112132343210111213610[[#This Row],[african_amercian]]/Table32356789101112132343210111213610[[#This Row],[total]]</f>
        <v>0.7142857142857143</v>
      </c>
      <c r="N823" s="12">
        <v>0</v>
      </c>
      <c r="O823" s="14">
        <f>Table32356789101112132343210111213610[[#This Row],[hispanic_american]]/Table32356789101112132343210111213610[[#This Row],[total]]</f>
        <v>0</v>
      </c>
      <c r="P823" s="12">
        <v>0</v>
      </c>
      <c r="Q823" s="14">
        <f>Table32356789101112132343210111213610[[#This Row],[hawaiian_or_islander]]/Table32356789101112132343210111213610[[#This Row],[total]]</f>
        <v>0</v>
      </c>
      <c r="R823" s="12">
        <v>0</v>
      </c>
      <c r="S823" s="14">
        <f>Table32356789101112132343210111213610[[#This Row],[white]]/Table32356789101112132343210111213610[[#This Row],[total]]</f>
        <v>0</v>
      </c>
      <c r="T823" s="12">
        <v>0</v>
      </c>
      <c r="U823" s="14">
        <f>Table32356789101112132343210111213610[[#This Row],[muti_racial]]/Table32356789101112132343210111213610[[#This Row],[total]]</f>
        <v>0</v>
      </c>
      <c r="V823" s="12">
        <v>4</v>
      </c>
      <c r="W823" s="14">
        <f>Table32356789101112132343210111213610[[#This Row],[international]]/Table32356789101112132343210111213610[[#This Row],[total]]</f>
        <v>0.2857142857142857</v>
      </c>
      <c r="X8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0.7142857142857143</v>
      </c>
      <c r="Y8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0.7142857142857143</v>
      </c>
    </row>
    <row r="824" spans="1:25" ht="20" customHeight="1">
      <c r="A824" s="1">
        <v>163462</v>
      </c>
      <c r="B824" s="1" t="s">
        <v>918</v>
      </c>
      <c r="C824" s="1">
        <v>14</v>
      </c>
      <c r="D824" s="1">
        <v>11</v>
      </c>
      <c r="E824" s="8">
        <f>Table32356789101112132343210111213610[[#This Row],[men]]/Table32356789101112132343210111213610[[#This Row],[total]]</f>
        <v>0.7857142857142857</v>
      </c>
      <c r="F824" s="1">
        <v>3</v>
      </c>
      <c r="G824" s="8">
        <f>Table32356789101112132343210111213610[[#This Row],[women]]/Table32356789101112132343210111213610[[#This Row],[total]]</f>
        <v>0.21428571428571427</v>
      </c>
      <c r="H824" s="1">
        <v>0</v>
      </c>
      <c r="I824" s="8">
        <f>Table32356789101112132343210111213610[[#This Row],[alaskan_or_native]]/Table32356789101112132343210111213610[[#This Row],[total]]</f>
        <v>0</v>
      </c>
      <c r="J824" s="1">
        <v>1</v>
      </c>
      <c r="K824" s="8">
        <f>Table32356789101112132343210111213610[[#This Row],[asian_american]]/Table32356789101112132343210111213610[[#This Row],[total]]</f>
        <v>7.1428571428571425E-2</v>
      </c>
      <c r="L824" s="1">
        <v>2</v>
      </c>
      <c r="M824" s="8">
        <f>Table32356789101112132343210111213610[[#This Row],[african_amercian]]/Table32356789101112132343210111213610[[#This Row],[total]]</f>
        <v>0.14285714285714285</v>
      </c>
      <c r="N824" s="1">
        <v>1</v>
      </c>
      <c r="O824" s="8">
        <f>Table32356789101112132343210111213610[[#This Row],[hispanic_american]]/Table32356789101112132343210111213610[[#This Row],[total]]</f>
        <v>7.1428571428571425E-2</v>
      </c>
      <c r="P824" s="1">
        <v>0</v>
      </c>
      <c r="Q824" s="8">
        <f>Table32356789101112132343210111213610[[#This Row],[hawaiian_or_islander]]/Table32356789101112132343210111213610[[#This Row],[total]]</f>
        <v>0</v>
      </c>
      <c r="R824" s="1">
        <v>9</v>
      </c>
      <c r="S824" s="8">
        <f>Table32356789101112132343210111213610[[#This Row],[white]]/Table32356789101112132343210111213610[[#This Row],[total]]</f>
        <v>0.6428571428571429</v>
      </c>
      <c r="T824" s="1">
        <v>0</v>
      </c>
      <c r="U824" s="8">
        <f>Table32356789101112132343210111213610[[#This Row],[muti_racial]]/Table32356789101112132343210111213610[[#This Row],[total]]</f>
        <v>0</v>
      </c>
      <c r="V824" s="1">
        <v>1</v>
      </c>
      <c r="W824" s="8">
        <f>Table32356789101112132343210111213610[[#This Row],[international]]/Table32356789101112132343210111213610[[#This Row],[total]]</f>
        <v>7.1428571428571425E-2</v>
      </c>
      <c r="X8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8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</row>
    <row r="825" spans="1:25" ht="20" customHeight="1">
      <c r="A825" s="12">
        <v>167394</v>
      </c>
      <c r="B825" s="12" t="s">
        <v>930</v>
      </c>
      <c r="C825" s="12">
        <v>14</v>
      </c>
      <c r="D825" s="12">
        <v>11</v>
      </c>
      <c r="E825" s="14">
        <f>Table32356789101112132343210111213610[[#This Row],[men]]/Table32356789101112132343210111213610[[#This Row],[total]]</f>
        <v>0.7857142857142857</v>
      </c>
      <c r="F825" s="12">
        <v>3</v>
      </c>
      <c r="G825" s="14">
        <f>Table32356789101112132343210111213610[[#This Row],[women]]/Table32356789101112132343210111213610[[#This Row],[total]]</f>
        <v>0.21428571428571427</v>
      </c>
      <c r="H825" s="12">
        <v>0</v>
      </c>
      <c r="I825" s="14">
        <f>Table32356789101112132343210111213610[[#This Row],[alaskan_or_native]]/Table32356789101112132343210111213610[[#This Row],[total]]</f>
        <v>0</v>
      </c>
      <c r="J825" s="12">
        <v>1</v>
      </c>
      <c r="K825" s="14">
        <f>Table32356789101112132343210111213610[[#This Row],[asian_american]]/Table32356789101112132343210111213610[[#This Row],[total]]</f>
        <v>7.1428571428571425E-2</v>
      </c>
      <c r="L825" s="12">
        <v>2</v>
      </c>
      <c r="M825" s="14">
        <f>Table32356789101112132343210111213610[[#This Row],[african_amercian]]/Table32356789101112132343210111213610[[#This Row],[total]]</f>
        <v>0.14285714285714285</v>
      </c>
      <c r="N825" s="12">
        <v>3</v>
      </c>
      <c r="O825" s="14">
        <f>Table32356789101112132343210111213610[[#This Row],[hispanic_american]]/Table32356789101112132343210111213610[[#This Row],[total]]</f>
        <v>0.21428571428571427</v>
      </c>
      <c r="P825" s="12">
        <v>0</v>
      </c>
      <c r="Q825" s="14">
        <f>Table32356789101112132343210111213610[[#This Row],[hawaiian_or_islander]]/Table32356789101112132343210111213610[[#This Row],[total]]</f>
        <v>0</v>
      </c>
      <c r="R825" s="12">
        <v>5</v>
      </c>
      <c r="S825" s="14">
        <f>Table32356789101112132343210111213610[[#This Row],[white]]/Table32356789101112132343210111213610[[#This Row],[total]]</f>
        <v>0.35714285714285715</v>
      </c>
      <c r="T825" s="12">
        <v>0</v>
      </c>
      <c r="U825" s="14">
        <f>Table32356789101112132343210111213610[[#This Row],[muti_racial]]/Table32356789101112132343210111213610[[#This Row],[total]]</f>
        <v>0</v>
      </c>
      <c r="V825" s="12">
        <v>0</v>
      </c>
      <c r="W825" s="14">
        <f>Table32356789101112132343210111213610[[#This Row],[international]]/Table32356789101112132343210111213610[[#This Row],[total]]</f>
        <v>0</v>
      </c>
      <c r="X8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  <c r="Y8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0.35714285714285715</v>
      </c>
    </row>
    <row r="826" spans="1:25" ht="20" customHeight="1">
      <c r="A826" s="1">
        <v>178369</v>
      </c>
      <c r="B826" s="1" t="s">
        <v>1295</v>
      </c>
      <c r="C826" s="1">
        <v>14</v>
      </c>
      <c r="D826" s="1">
        <v>13</v>
      </c>
      <c r="E826" s="8">
        <f>Table32356789101112132343210111213610[[#This Row],[men]]/Table32356789101112132343210111213610[[#This Row],[total]]</f>
        <v>0.9285714285714286</v>
      </c>
      <c r="F826" s="1">
        <v>1</v>
      </c>
      <c r="G826" s="8">
        <f>Table32356789101112132343210111213610[[#This Row],[women]]/Table32356789101112132343210111213610[[#This Row],[total]]</f>
        <v>7.1428571428571425E-2</v>
      </c>
      <c r="H826" s="1">
        <v>0</v>
      </c>
      <c r="I826" s="8">
        <f>Table32356789101112132343210111213610[[#This Row],[alaskan_or_native]]/Table32356789101112132343210111213610[[#This Row],[total]]</f>
        <v>0</v>
      </c>
      <c r="J826" s="1">
        <v>0</v>
      </c>
      <c r="K826" s="8">
        <f>Table32356789101112132343210111213610[[#This Row],[asian_american]]/Table32356789101112132343210111213610[[#This Row],[total]]</f>
        <v>0</v>
      </c>
      <c r="L826" s="1">
        <v>1</v>
      </c>
      <c r="M826" s="8">
        <f>Table32356789101112132343210111213610[[#This Row],[african_amercian]]/Table32356789101112132343210111213610[[#This Row],[total]]</f>
        <v>7.1428571428571425E-2</v>
      </c>
      <c r="N826" s="1">
        <v>0</v>
      </c>
      <c r="O826" s="8">
        <f>Table32356789101112132343210111213610[[#This Row],[hispanic_american]]/Table32356789101112132343210111213610[[#This Row],[total]]</f>
        <v>0</v>
      </c>
      <c r="P826" s="1">
        <v>0</v>
      </c>
      <c r="Q826" s="8">
        <f>Table32356789101112132343210111213610[[#This Row],[hawaiian_or_islander]]/Table32356789101112132343210111213610[[#This Row],[total]]</f>
        <v>0</v>
      </c>
      <c r="R826" s="1">
        <v>3</v>
      </c>
      <c r="S826" s="8">
        <f>Table32356789101112132343210111213610[[#This Row],[white]]/Table32356789101112132343210111213610[[#This Row],[total]]</f>
        <v>0.21428571428571427</v>
      </c>
      <c r="T826" s="1">
        <v>0</v>
      </c>
      <c r="U826" s="8">
        <f>Table32356789101112132343210111213610[[#This Row],[muti_racial]]/Table32356789101112132343210111213610[[#This Row],[total]]</f>
        <v>0</v>
      </c>
      <c r="V826" s="1">
        <v>10</v>
      </c>
      <c r="W826" s="8">
        <f>Table32356789101112132343210111213610[[#This Row],[international]]/Table32356789101112132343210111213610[[#This Row],[total]]</f>
        <v>0.7142857142857143</v>
      </c>
      <c r="X8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  <c r="Y8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827" spans="1:25" ht="20" customHeight="1">
      <c r="A827" s="12">
        <v>178387</v>
      </c>
      <c r="B827" s="12" t="s">
        <v>958</v>
      </c>
      <c r="C827" s="12">
        <v>14</v>
      </c>
      <c r="D827" s="12">
        <v>12</v>
      </c>
      <c r="E827" s="14">
        <f>Table32356789101112132343210111213610[[#This Row],[men]]/Table32356789101112132343210111213610[[#This Row],[total]]</f>
        <v>0.8571428571428571</v>
      </c>
      <c r="F827" s="12">
        <v>2</v>
      </c>
      <c r="G827" s="14">
        <f>Table32356789101112132343210111213610[[#This Row],[women]]/Table32356789101112132343210111213610[[#This Row],[total]]</f>
        <v>0.14285714285714285</v>
      </c>
      <c r="H827" s="12">
        <v>0</v>
      </c>
      <c r="I827" s="14">
        <f>Table32356789101112132343210111213610[[#This Row],[alaskan_or_native]]/Table32356789101112132343210111213610[[#This Row],[total]]</f>
        <v>0</v>
      </c>
      <c r="J827" s="12">
        <v>2</v>
      </c>
      <c r="K827" s="14">
        <f>Table32356789101112132343210111213610[[#This Row],[asian_american]]/Table32356789101112132343210111213610[[#This Row],[total]]</f>
        <v>0.14285714285714285</v>
      </c>
      <c r="L827" s="12">
        <v>0</v>
      </c>
      <c r="M827" s="14">
        <f>Table32356789101112132343210111213610[[#This Row],[african_amercian]]/Table32356789101112132343210111213610[[#This Row],[total]]</f>
        <v>0</v>
      </c>
      <c r="N827" s="12">
        <v>0</v>
      </c>
      <c r="O827" s="14">
        <f>Table32356789101112132343210111213610[[#This Row],[hispanic_american]]/Table32356789101112132343210111213610[[#This Row],[total]]</f>
        <v>0</v>
      </c>
      <c r="P827" s="12">
        <v>0</v>
      </c>
      <c r="Q827" s="14">
        <f>Table32356789101112132343210111213610[[#This Row],[hawaiian_or_islander]]/Table32356789101112132343210111213610[[#This Row],[total]]</f>
        <v>0</v>
      </c>
      <c r="R827" s="12">
        <v>12</v>
      </c>
      <c r="S827" s="14">
        <f>Table32356789101112132343210111213610[[#This Row],[white]]/Table32356789101112132343210111213610[[#This Row],[total]]</f>
        <v>0.8571428571428571</v>
      </c>
      <c r="T827" s="12">
        <v>0</v>
      </c>
      <c r="U827" s="14">
        <f>Table32356789101112132343210111213610[[#This Row],[muti_racial]]/Table32356789101112132343210111213610[[#This Row],[total]]</f>
        <v>0</v>
      </c>
      <c r="V827" s="12">
        <v>0</v>
      </c>
      <c r="W827" s="14">
        <f>Table32356789101112132343210111213610[[#This Row],[international]]/Table32356789101112132343210111213610[[#This Row],[total]]</f>
        <v>0</v>
      </c>
      <c r="X8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8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28" spans="1:25" ht="20" customHeight="1">
      <c r="A828" s="1">
        <v>183789</v>
      </c>
      <c r="B828" s="1" t="s">
        <v>1239</v>
      </c>
      <c r="C828" s="1">
        <v>14</v>
      </c>
      <c r="D828" s="1">
        <v>8</v>
      </c>
      <c r="E828" s="8">
        <f>Table32356789101112132343210111213610[[#This Row],[men]]/Table32356789101112132343210111213610[[#This Row],[total]]</f>
        <v>0.5714285714285714</v>
      </c>
      <c r="F828" s="1">
        <v>6</v>
      </c>
      <c r="G828" s="8">
        <f>Table32356789101112132343210111213610[[#This Row],[women]]/Table32356789101112132343210111213610[[#This Row],[total]]</f>
        <v>0.42857142857142855</v>
      </c>
      <c r="H828" s="1">
        <v>0</v>
      </c>
      <c r="I828" s="8">
        <f>Table32356789101112132343210111213610[[#This Row],[alaskan_or_native]]/Table32356789101112132343210111213610[[#This Row],[total]]</f>
        <v>0</v>
      </c>
      <c r="J828" s="1">
        <v>0</v>
      </c>
      <c r="K828" s="8">
        <f>Table32356789101112132343210111213610[[#This Row],[asian_american]]/Table32356789101112132343210111213610[[#This Row],[total]]</f>
        <v>0</v>
      </c>
      <c r="L828" s="1">
        <v>5</v>
      </c>
      <c r="M828" s="8">
        <f>Table32356789101112132343210111213610[[#This Row],[african_amercian]]/Table32356789101112132343210111213610[[#This Row],[total]]</f>
        <v>0.35714285714285715</v>
      </c>
      <c r="N828" s="1">
        <v>2</v>
      </c>
      <c r="O828" s="8">
        <f>Table32356789101112132343210111213610[[#This Row],[hispanic_american]]/Table32356789101112132343210111213610[[#This Row],[total]]</f>
        <v>0.14285714285714285</v>
      </c>
      <c r="P828" s="1">
        <v>0</v>
      </c>
      <c r="Q828" s="8">
        <f>Table32356789101112132343210111213610[[#This Row],[hawaiian_or_islander]]/Table32356789101112132343210111213610[[#This Row],[total]]</f>
        <v>0</v>
      </c>
      <c r="R828" s="1">
        <v>2</v>
      </c>
      <c r="S828" s="8">
        <f>Table32356789101112132343210111213610[[#This Row],[white]]/Table32356789101112132343210111213610[[#This Row],[total]]</f>
        <v>0.14285714285714285</v>
      </c>
      <c r="T828" s="1">
        <v>0</v>
      </c>
      <c r="U828" s="8">
        <f>Table32356789101112132343210111213610[[#This Row],[muti_racial]]/Table32356789101112132343210111213610[[#This Row],[total]]</f>
        <v>0</v>
      </c>
      <c r="V828" s="1">
        <v>2</v>
      </c>
      <c r="W828" s="8">
        <f>Table32356789101112132343210111213610[[#This Row],[international]]/Table32356789101112132343210111213610[[#This Row],[total]]</f>
        <v>0.14285714285714285</v>
      </c>
      <c r="X8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8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829" spans="1:25" ht="20" customHeight="1">
      <c r="A829" s="12">
        <v>198507</v>
      </c>
      <c r="B829" s="12" t="s">
        <v>614</v>
      </c>
      <c r="C829" s="12">
        <v>14</v>
      </c>
      <c r="D829" s="12">
        <v>10</v>
      </c>
      <c r="E829" s="14">
        <f>Table32356789101112132343210111213610[[#This Row],[men]]/Table32356789101112132343210111213610[[#This Row],[total]]</f>
        <v>0.7142857142857143</v>
      </c>
      <c r="F829" s="12">
        <v>4</v>
      </c>
      <c r="G829" s="14">
        <f>Table32356789101112132343210111213610[[#This Row],[women]]/Table32356789101112132343210111213610[[#This Row],[total]]</f>
        <v>0.2857142857142857</v>
      </c>
      <c r="H829" s="12">
        <v>0</v>
      </c>
      <c r="I829" s="14">
        <f>Table32356789101112132343210111213610[[#This Row],[alaskan_or_native]]/Table32356789101112132343210111213610[[#This Row],[total]]</f>
        <v>0</v>
      </c>
      <c r="J829" s="12">
        <v>0</v>
      </c>
      <c r="K829" s="14">
        <f>Table32356789101112132343210111213610[[#This Row],[asian_american]]/Table32356789101112132343210111213610[[#This Row],[total]]</f>
        <v>0</v>
      </c>
      <c r="L829" s="12">
        <v>9</v>
      </c>
      <c r="M829" s="14">
        <f>Table32356789101112132343210111213610[[#This Row],[african_amercian]]/Table32356789101112132343210111213610[[#This Row],[total]]</f>
        <v>0.6428571428571429</v>
      </c>
      <c r="N829" s="12">
        <v>0</v>
      </c>
      <c r="O829" s="14">
        <f>Table32356789101112132343210111213610[[#This Row],[hispanic_american]]/Table32356789101112132343210111213610[[#This Row],[total]]</f>
        <v>0</v>
      </c>
      <c r="P829" s="12">
        <v>0</v>
      </c>
      <c r="Q829" s="14">
        <f>Table32356789101112132343210111213610[[#This Row],[hawaiian_or_islander]]/Table32356789101112132343210111213610[[#This Row],[total]]</f>
        <v>0</v>
      </c>
      <c r="R829" s="12">
        <v>4</v>
      </c>
      <c r="S829" s="14">
        <f>Table32356789101112132343210111213610[[#This Row],[white]]/Table32356789101112132343210111213610[[#This Row],[total]]</f>
        <v>0.2857142857142857</v>
      </c>
      <c r="T829" s="12">
        <v>0</v>
      </c>
      <c r="U829" s="14">
        <f>Table32356789101112132343210111213610[[#This Row],[muti_racial]]/Table32356789101112132343210111213610[[#This Row],[total]]</f>
        <v>0</v>
      </c>
      <c r="V829" s="12">
        <v>0</v>
      </c>
      <c r="W829" s="14">
        <f>Table32356789101112132343210111213610[[#This Row],[international]]/Table32356789101112132343210111213610[[#This Row],[total]]</f>
        <v>0</v>
      </c>
      <c r="X8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0.6428571428571429</v>
      </c>
      <c r="Y8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0.6428571428571429</v>
      </c>
    </row>
    <row r="830" spans="1:25" ht="20" customHeight="1">
      <c r="A830" s="1">
        <v>201654</v>
      </c>
      <c r="B830" s="1" t="s">
        <v>425</v>
      </c>
      <c r="C830" s="1">
        <v>14</v>
      </c>
      <c r="D830" s="1">
        <v>12</v>
      </c>
      <c r="E830" s="8">
        <f>Table32356789101112132343210111213610[[#This Row],[men]]/Table32356789101112132343210111213610[[#This Row],[total]]</f>
        <v>0.8571428571428571</v>
      </c>
      <c r="F830" s="1">
        <v>2</v>
      </c>
      <c r="G830" s="8">
        <f>Table32356789101112132343210111213610[[#This Row],[women]]/Table32356789101112132343210111213610[[#This Row],[total]]</f>
        <v>0.14285714285714285</v>
      </c>
      <c r="H830" s="1">
        <v>0</v>
      </c>
      <c r="I830" s="8">
        <f>Table32356789101112132343210111213610[[#This Row],[alaskan_or_native]]/Table32356789101112132343210111213610[[#This Row],[total]]</f>
        <v>0</v>
      </c>
      <c r="J830" s="1">
        <v>0</v>
      </c>
      <c r="K830" s="8">
        <f>Table32356789101112132343210111213610[[#This Row],[asian_american]]/Table32356789101112132343210111213610[[#This Row],[total]]</f>
        <v>0</v>
      </c>
      <c r="L830" s="1">
        <v>0</v>
      </c>
      <c r="M830" s="8">
        <f>Table32356789101112132343210111213610[[#This Row],[african_amercian]]/Table32356789101112132343210111213610[[#This Row],[total]]</f>
        <v>0</v>
      </c>
      <c r="N830" s="1">
        <v>0</v>
      </c>
      <c r="O830" s="8">
        <f>Table32356789101112132343210111213610[[#This Row],[hispanic_american]]/Table32356789101112132343210111213610[[#This Row],[total]]</f>
        <v>0</v>
      </c>
      <c r="P830" s="1">
        <v>0</v>
      </c>
      <c r="Q830" s="8">
        <f>Table32356789101112132343210111213610[[#This Row],[hawaiian_or_islander]]/Table32356789101112132343210111213610[[#This Row],[total]]</f>
        <v>0</v>
      </c>
      <c r="R830" s="1">
        <v>13</v>
      </c>
      <c r="S830" s="8">
        <f>Table32356789101112132343210111213610[[#This Row],[white]]/Table32356789101112132343210111213610[[#This Row],[total]]</f>
        <v>0.9285714285714286</v>
      </c>
      <c r="T830" s="1">
        <v>0</v>
      </c>
      <c r="U830" s="8">
        <f>Table32356789101112132343210111213610[[#This Row],[muti_racial]]/Table32356789101112132343210111213610[[#This Row],[total]]</f>
        <v>0</v>
      </c>
      <c r="V830" s="1">
        <v>0</v>
      </c>
      <c r="W830" s="8">
        <f>Table32356789101112132343210111213610[[#This Row],[international]]/Table32356789101112132343210111213610[[#This Row],[total]]</f>
        <v>0</v>
      </c>
      <c r="X8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8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31" spans="1:25" ht="20" customHeight="1">
      <c r="A831" s="12">
        <v>202763</v>
      </c>
      <c r="B831" s="12" t="s">
        <v>698</v>
      </c>
      <c r="C831" s="12">
        <v>14</v>
      </c>
      <c r="D831" s="12">
        <v>14</v>
      </c>
      <c r="E831" s="14">
        <f>Table32356789101112132343210111213610[[#This Row],[men]]/Table32356789101112132343210111213610[[#This Row],[total]]</f>
        <v>1</v>
      </c>
      <c r="F831" s="12">
        <v>0</v>
      </c>
      <c r="G831" s="14">
        <f>Table32356789101112132343210111213610[[#This Row],[women]]/Table32356789101112132343210111213610[[#This Row],[total]]</f>
        <v>0</v>
      </c>
      <c r="H831" s="12">
        <v>0</v>
      </c>
      <c r="I831" s="14">
        <f>Table32356789101112132343210111213610[[#This Row],[alaskan_or_native]]/Table32356789101112132343210111213610[[#This Row],[total]]</f>
        <v>0</v>
      </c>
      <c r="J831" s="12">
        <v>0</v>
      </c>
      <c r="K831" s="14">
        <f>Table32356789101112132343210111213610[[#This Row],[asian_american]]/Table32356789101112132343210111213610[[#This Row],[total]]</f>
        <v>0</v>
      </c>
      <c r="L831" s="12">
        <v>0</v>
      </c>
      <c r="M831" s="14">
        <f>Table32356789101112132343210111213610[[#This Row],[african_amercian]]/Table32356789101112132343210111213610[[#This Row],[total]]</f>
        <v>0</v>
      </c>
      <c r="N831" s="12">
        <v>0</v>
      </c>
      <c r="O831" s="14">
        <f>Table32356789101112132343210111213610[[#This Row],[hispanic_american]]/Table32356789101112132343210111213610[[#This Row],[total]]</f>
        <v>0</v>
      </c>
      <c r="P831" s="12">
        <v>0</v>
      </c>
      <c r="Q831" s="14">
        <f>Table32356789101112132343210111213610[[#This Row],[hawaiian_or_islander]]/Table32356789101112132343210111213610[[#This Row],[total]]</f>
        <v>0</v>
      </c>
      <c r="R831" s="12">
        <v>13</v>
      </c>
      <c r="S831" s="14">
        <f>Table32356789101112132343210111213610[[#This Row],[white]]/Table32356789101112132343210111213610[[#This Row],[total]]</f>
        <v>0.9285714285714286</v>
      </c>
      <c r="T831" s="12">
        <v>0</v>
      </c>
      <c r="U831" s="14">
        <f>Table32356789101112132343210111213610[[#This Row],[muti_racial]]/Table32356789101112132343210111213610[[#This Row],[total]]</f>
        <v>0</v>
      </c>
      <c r="V831" s="12">
        <v>1</v>
      </c>
      <c r="W831" s="14">
        <f>Table32356789101112132343210111213610[[#This Row],[international]]/Table32356789101112132343210111213610[[#This Row],[total]]</f>
        <v>7.1428571428571425E-2</v>
      </c>
      <c r="X8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8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32" spans="1:25" ht="20" customHeight="1">
      <c r="A832" s="1">
        <v>214625</v>
      </c>
      <c r="B832" s="1" t="s">
        <v>1332</v>
      </c>
      <c r="C832" s="1">
        <v>14</v>
      </c>
      <c r="D832" s="1">
        <v>13</v>
      </c>
      <c r="E832" s="8">
        <f>Table32356789101112132343210111213610[[#This Row],[men]]/Table32356789101112132343210111213610[[#This Row],[total]]</f>
        <v>0.9285714285714286</v>
      </c>
      <c r="F832" s="1">
        <v>1</v>
      </c>
      <c r="G832" s="8">
        <f>Table32356789101112132343210111213610[[#This Row],[women]]/Table32356789101112132343210111213610[[#This Row],[total]]</f>
        <v>7.1428571428571425E-2</v>
      </c>
      <c r="H832" s="1">
        <v>0</v>
      </c>
      <c r="I832" s="8">
        <f>Table32356789101112132343210111213610[[#This Row],[alaskan_or_native]]/Table32356789101112132343210111213610[[#This Row],[total]]</f>
        <v>0</v>
      </c>
      <c r="J832" s="1">
        <v>0</v>
      </c>
      <c r="K832" s="8">
        <f>Table32356789101112132343210111213610[[#This Row],[asian_american]]/Table32356789101112132343210111213610[[#This Row],[total]]</f>
        <v>0</v>
      </c>
      <c r="L832" s="1">
        <v>0</v>
      </c>
      <c r="M832" s="8">
        <f>Table32356789101112132343210111213610[[#This Row],[african_amercian]]/Table32356789101112132343210111213610[[#This Row],[total]]</f>
        <v>0</v>
      </c>
      <c r="N832" s="1">
        <v>0</v>
      </c>
      <c r="O832" s="8">
        <f>Table32356789101112132343210111213610[[#This Row],[hispanic_american]]/Table32356789101112132343210111213610[[#This Row],[total]]</f>
        <v>0</v>
      </c>
      <c r="P832" s="1">
        <v>0</v>
      </c>
      <c r="Q832" s="8">
        <f>Table32356789101112132343210111213610[[#This Row],[hawaiian_or_islander]]/Table32356789101112132343210111213610[[#This Row],[total]]</f>
        <v>0</v>
      </c>
      <c r="R832" s="1">
        <v>12</v>
      </c>
      <c r="S832" s="8">
        <f>Table32356789101112132343210111213610[[#This Row],[white]]/Table32356789101112132343210111213610[[#This Row],[total]]</f>
        <v>0.8571428571428571</v>
      </c>
      <c r="T832" s="1">
        <v>1</v>
      </c>
      <c r="U832" s="8">
        <f>Table32356789101112132343210111213610[[#This Row],[muti_racial]]/Table32356789101112132343210111213610[[#This Row],[total]]</f>
        <v>7.1428571428571425E-2</v>
      </c>
      <c r="V832" s="1">
        <v>0</v>
      </c>
      <c r="W832" s="8">
        <f>Table32356789101112132343210111213610[[#This Row],[international]]/Table32356789101112132343210111213610[[#This Row],[total]]</f>
        <v>0</v>
      </c>
      <c r="X8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  <c r="Y8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833" spans="1:25" ht="20" customHeight="1">
      <c r="A833" s="12">
        <v>219976</v>
      </c>
      <c r="B833" s="12" t="s">
        <v>251</v>
      </c>
      <c r="C833" s="12">
        <v>14</v>
      </c>
      <c r="D833" s="12">
        <v>13</v>
      </c>
      <c r="E833" s="14">
        <f>Table32356789101112132343210111213610[[#This Row],[men]]/Table32356789101112132343210111213610[[#This Row],[total]]</f>
        <v>0.9285714285714286</v>
      </c>
      <c r="F833" s="12">
        <v>1</v>
      </c>
      <c r="G833" s="14">
        <f>Table32356789101112132343210111213610[[#This Row],[women]]/Table32356789101112132343210111213610[[#This Row],[total]]</f>
        <v>7.1428571428571425E-2</v>
      </c>
      <c r="H833" s="12">
        <v>0</v>
      </c>
      <c r="I833" s="14">
        <f>Table32356789101112132343210111213610[[#This Row],[alaskan_or_native]]/Table32356789101112132343210111213610[[#This Row],[total]]</f>
        <v>0</v>
      </c>
      <c r="J833" s="12">
        <v>0</v>
      </c>
      <c r="K833" s="14">
        <f>Table32356789101112132343210111213610[[#This Row],[asian_american]]/Table32356789101112132343210111213610[[#This Row],[total]]</f>
        <v>0</v>
      </c>
      <c r="L833" s="12">
        <v>1</v>
      </c>
      <c r="M833" s="14">
        <f>Table32356789101112132343210111213610[[#This Row],[african_amercian]]/Table32356789101112132343210111213610[[#This Row],[total]]</f>
        <v>7.1428571428571425E-2</v>
      </c>
      <c r="N833" s="12">
        <v>1</v>
      </c>
      <c r="O833" s="14">
        <f>Table32356789101112132343210111213610[[#This Row],[hispanic_american]]/Table32356789101112132343210111213610[[#This Row],[total]]</f>
        <v>7.1428571428571425E-2</v>
      </c>
      <c r="P833" s="12">
        <v>0</v>
      </c>
      <c r="Q833" s="14">
        <f>Table32356789101112132343210111213610[[#This Row],[hawaiian_or_islander]]/Table32356789101112132343210111213610[[#This Row],[total]]</f>
        <v>0</v>
      </c>
      <c r="R833" s="12">
        <v>11</v>
      </c>
      <c r="S833" s="14">
        <f>Table32356789101112132343210111213610[[#This Row],[white]]/Table32356789101112132343210111213610[[#This Row],[total]]</f>
        <v>0.7857142857142857</v>
      </c>
      <c r="T833" s="12">
        <v>1</v>
      </c>
      <c r="U833" s="14">
        <f>Table32356789101112132343210111213610[[#This Row],[muti_racial]]/Table32356789101112132343210111213610[[#This Row],[total]]</f>
        <v>7.1428571428571425E-2</v>
      </c>
      <c r="V833" s="12">
        <v>0</v>
      </c>
      <c r="W833" s="14">
        <f>Table32356789101112132343210111213610[[#This Row],[international]]/Table32356789101112132343210111213610[[#This Row],[total]]</f>
        <v>0</v>
      </c>
      <c r="X8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  <c r="Y8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0.21428571428571427</v>
      </c>
    </row>
    <row r="834" spans="1:25" ht="20" customHeight="1">
      <c r="A834" s="1">
        <v>220613</v>
      </c>
      <c r="B834" s="1" t="s">
        <v>1108</v>
      </c>
      <c r="C834" s="1">
        <v>14</v>
      </c>
      <c r="D834" s="1">
        <v>12</v>
      </c>
      <c r="E834" s="8">
        <f>Table32356789101112132343210111213610[[#This Row],[men]]/Table32356789101112132343210111213610[[#This Row],[total]]</f>
        <v>0.8571428571428571</v>
      </c>
      <c r="F834" s="1">
        <v>2</v>
      </c>
      <c r="G834" s="8">
        <f>Table32356789101112132343210111213610[[#This Row],[women]]/Table32356789101112132343210111213610[[#This Row],[total]]</f>
        <v>0.14285714285714285</v>
      </c>
      <c r="H834" s="1">
        <v>0</v>
      </c>
      <c r="I834" s="8">
        <f>Table32356789101112132343210111213610[[#This Row],[alaskan_or_native]]/Table32356789101112132343210111213610[[#This Row],[total]]</f>
        <v>0</v>
      </c>
      <c r="J834" s="1">
        <v>0</v>
      </c>
      <c r="K834" s="8">
        <f>Table32356789101112132343210111213610[[#This Row],[asian_american]]/Table32356789101112132343210111213610[[#This Row],[total]]</f>
        <v>0</v>
      </c>
      <c r="L834" s="1">
        <v>0</v>
      </c>
      <c r="M834" s="8">
        <f>Table32356789101112132343210111213610[[#This Row],[african_amercian]]/Table32356789101112132343210111213610[[#This Row],[total]]</f>
        <v>0</v>
      </c>
      <c r="N834" s="1">
        <v>0</v>
      </c>
      <c r="O834" s="8">
        <f>Table32356789101112132343210111213610[[#This Row],[hispanic_american]]/Table32356789101112132343210111213610[[#This Row],[total]]</f>
        <v>0</v>
      </c>
      <c r="P834" s="1">
        <v>0</v>
      </c>
      <c r="Q834" s="8">
        <f>Table32356789101112132343210111213610[[#This Row],[hawaiian_or_islander]]/Table32356789101112132343210111213610[[#This Row],[total]]</f>
        <v>0</v>
      </c>
      <c r="R834" s="1">
        <v>13</v>
      </c>
      <c r="S834" s="8">
        <f>Table32356789101112132343210111213610[[#This Row],[white]]/Table32356789101112132343210111213610[[#This Row],[total]]</f>
        <v>0.9285714285714286</v>
      </c>
      <c r="T834" s="1">
        <v>0</v>
      </c>
      <c r="U834" s="8">
        <f>Table32356789101112132343210111213610[[#This Row],[muti_racial]]/Table32356789101112132343210111213610[[#This Row],[total]]</f>
        <v>0</v>
      </c>
      <c r="V834" s="1">
        <v>1</v>
      </c>
      <c r="W834" s="8">
        <f>Table32356789101112132343210111213610[[#This Row],[international]]/Table32356789101112132343210111213610[[#This Row],[total]]</f>
        <v>7.1428571428571425E-2</v>
      </c>
      <c r="X8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8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35" spans="1:25" ht="20" customHeight="1">
      <c r="A835" s="12">
        <v>234207</v>
      </c>
      <c r="B835" s="12" t="s">
        <v>344</v>
      </c>
      <c r="C835" s="12">
        <v>14</v>
      </c>
      <c r="D835" s="12">
        <v>10</v>
      </c>
      <c r="E835" s="14">
        <f>Table32356789101112132343210111213610[[#This Row],[men]]/Table32356789101112132343210111213610[[#This Row],[total]]</f>
        <v>0.7142857142857143</v>
      </c>
      <c r="F835" s="12">
        <v>4</v>
      </c>
      <c r="G835" s="14">
        <f>Table32356789101112132343210111213610[[#This Row],[women]]/Table32356789101112132343210111213610[[#This Row],[total]]</f>
        <v>0.2857142857142857</v>
      </c>
      <c r="H835" s="12">
        <v>0</v>
      </c>
      <c r="I835" s="14">
        <f>Table32356789101112132343210111213610[[#This Row],[alaskan_or_native]]/Table32356789101112132343210111213610[[#This Row],[total]]</f>
        <v>0</v>
      </c>
      <c r="J835" s="12">
        <v>0</v>
      </c>
      <c r="K835" s="14">
        <f>Table32356789101112132343210111213610[[#This Row],[asian_american]]/Table32356789101112132343210111213610[[#This Row],[total]]</f>
        <v>0</v>
      </c>
      <c r="L835" s="12">
        <v>2</v>
      </c>
      <c r="M835" s="14">
        <f>Table32356789101112132343210111213610[[#This Row],[african_amercian]]/Table32356789101112132343210111213610[[#This Row],[total]]</f>
        <v>0.14285714285714285</v>
      </c>
      <c r="N835" s="12">
        <v>2</v>
      </c>
      <c r="O835" s="14">
        <f>Table32356789101112132343210111213610[[#This Row],[hispanic_american]]/Table32356789101112132343210111213610[[#This Row],[total]]</f>
        <v>0.14285714285714285</v>
      </c>
      <c r="P835" s="12">
        <v>0</v>
      </c>
      <c r="Q835" s="14">
        <f>Table32356789101112132343210111213610[[#This Row],[hawaiian_or_islander]]/Table32356789101112132343210111213610[[#This Row],[total]]</f>
        <v>0</v>
      </c>
      <c r="R835" s="12">
        <v>8</v>
      </c>
      <c r="S835" s="14">
        <f>Table32356789101112132343210111213610[[#This Row],[white]]/Table32356789101112132343210111213610[[#This Row],[total]]</f>
        <v>0.5714285714285714</v>
      </c>
      <c r="T835" s="12">
        <v>0</v>
      </c>
      <c r="U835" s="14">
        <f>Table32356789101112132343210111213610[[#This Row],[muti_racial]]/Table32356789101112132343210111213610[[#This Row],[total]]</f>
        <v>0</v>
      </c>
      <c r="V835" s="12">
        <v>2</v>
      </c>
      <c r="W835" s="14">
        <f>Table32356789101112132343210111213610[[#This Row],[international]]/Table32356789101112132343210111213610[[#This Row],[total]]</f>
        <v>0.14285714285714285</v>
      </c>
      <c r="X8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8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</row>
    <row r="836" spans="1:25" ht="20" customHeight="1">
      <c r="A836" s="1">
        <v>236188</v>
      </c>
      <c r="B836" s="1" t="s">
        <v>1137</v>
      </c>
      <c r="C836" s="1">
        <v>14</v>
      </c>
      <c r="D836" s="1">
        <v>11</v>
      </c>
      <c r="E836" s="8">
        <f>Table32356789101112132343210111213610[[#This Row],[men]]/Table32356789101112132343210111213610[[#This Row],[total]]</f>
        <v>0.7857142857142857</v>
      </c>
      <c r="F836" s="1">
        <v>3</v>
      </c>
      <c r="G836" s="8">
        <f>Table32356789101112132343210111213610[[#This Row],[women]]/Table32356789101112132343210111213610[[#This Row],[total]]</f>
        <v>0.21428571428571427</v>
      </c>
      <c r="H836" s="1">
        <v>0</v>
      </c>
      <c r="I836" s="8">
        <f>Table32356789101112132343210111213610[[#This Row],[alaskan_or_native]]/Table32356789101112132343210111213610[[#This Row],[total]]</f>
        <v>0</v>
      </c>
      <c r="J836" s="1">
        <v>0</v>
      </c>
      <c r="K836" s="8">
        <f>Table32356789101112132343210111213610[[#This Row],[asian_american]]/Table32356789101112132343210111213610[[#This Row],[total]]</f>
        <v>0</v>
      </c>
      <c r="L836" s="1">
        <v>0</v>
      </c>
      <c r="M836" s="8">
        <f>Table32356789101112132343210111213610[[#This Row],[african_amercian]]/Table32356789101112132343210111213610[[#This Row],[total]]</f>
        <v>0</v>
      </c>
      <c r="N836" s="1">
        <v>0</v>
      </c>
      <c r="O836" s="8">
        <f>Table32356789101112132343210111213610[[#This Row],[hispanic_american]]/Table32356789101112132343210111213610[[#This Row],[total]]</f>
        <v>0</v>
      </c>
      <c r="P836" s="1">
        <v>1</v>
      </c>
      <c r="Q836" s="8">
        <f>Table32356789101112132343210111213610[[#This Row],[hawaiian_or_islander]]/Table32356789101112132343210111213610[[#This Row],[total]]</f>
        <v>7.1428571428571425E-2</v>
      </c>
      <c r="R836" s="1">
        <v>13</v>
      </c>
      <c r="S836" s="8">
        <f>Table32356789101112132343210111213610[[#This Row],[white]]/Table32356789101112132343210111213610[[#This Row],[total]]</f>
        <v>0.9285714285714286</v>
      </c>
      <c r="T836" s="1">
        <v>0</v>
      </c>
      <c r="U836" s="8">
        <f>Table32356789101112132343210111213610[[#This Row],[muti_racial]]/Table32356789101112132343210111213610[[#This Row],[total]]</f>
        <v>0</v>
      </c>
      <c r="V836" s="1">
        <v>0</v>
      </c>
      <c r="W836" s="8">
        <f>Table32356789101112132343210111213610[[#This Row],[international]]/Table32356789101112132343210111213610[[#This Row],[total]]</f>
        <v>0</v>
      </c>
      <c r="X8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  <c r="Y8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837" spans="1:25" ht="20" customHeight="1">
      <c r="A837" s="12">
        <v>239716</v>
      </c>
      <c r="B837" s="12" t="s">
        <v>615</v>
      </c>
      <c r="C837" s="12">
        <v>14</v>
      </c>
      <c r="D837" s="12">
        <v>10</v>
      </c>
      <c r="E837" s="14">
        <f>Table32356789101112132343210111213610[[#This Row],[men]]/Table32356789101112132343210111213610[[#This Row],[total]]</f>
        <v>0.7142857142857143</v>
      </c>
      <c r="F837" s="12">
        <v>4</v>
      </c>
      <c r="G837" s="14">
        <f>Table32356789101112132343210111213610[[#This Row],[women]]/Table32356789101112132343210111213610[[#This Row],[total]]</f>
        <v>0.2857142857142857</v>
      </c>
      <c r="H837" s="12">
        <v>0</v>
      </c>
      <c r="I837" s="14">
        <f>Table32356789101112132343210111213610[[#This Row],[alaskan_or_native]]/Table32356789101112132343210111213610[[#This Row],[total]]</f>
        <v>0</v>
      </c>
      <c r="J837" s="12">
        <v>1</v>
      </c>
      <c r="K837" s="14">
        <f>Table32356789101112132343210111213610[[#This Row],[asian_american]]/Table32356789101112132343210111213610[[#This Row],[total]]</f>
        <v>7.1428571428571425E-2</v>
      </c>
      <c r="L837" s="12">
        <v>0</v>
      </c>
      <c r="M837" s="14">
        <f>Table32356789101112132343210111213610[[#This Row],[african_amercian]]/Table32356789101112132343210111213610[[#This Row],[total]]</f>
        <v>0</v>
      </c>
      <c r="N837" s="12">
        <v>1</v>
      </c>
      <c r="O837" s="14">
        <f>Table32356789101112132343210111213610[[#This Row],[hispanic_american]]/Table32356789101112132343210111213610[[#This Row],[total]]</f>
        <v>7.1428571428571425E-2</v>
      </c>
      <c r="P837" s="12">
        <v>0</v>
      </c>
      <c r="Q837" s="14">
        <f>Table32356789101112132343210111213610[[#This Row],[hawaiian_or_islander]]/Table32356789101112132343210111213610[[#This Row],[total]]</f>
        <v>0</v>
      </c>
      <c r="R837" s="12">
        <v>12</v>
      </c>
      <c r="S837" s="14">
        <f>Table32356789101112132343210111213610[[#This Row],[white]]/Table32356789101112132343210111213610[[#This Row],[total]]</f>
        <v>0.8571428571428571</v>
      </c>
      <c r="T837" s="12">
        <v>0</v>
      </c>
      <c r="U837" s="14">
        <f>Table32356789101112132343210111213610[[#This Row],[muti_racial]]/Table32356789101112132343210111213610[[#This Row],[total]]</f>
        <v>0</v>
      </c>
      <c r="V837" s="12">
        <v>0</v>
      </c>
      <c r="W837" s="14">
        <f>Table32356789101112132343210111213610[[#This Row],[international]]/Table32356789101112132343210111213610[[#This Row],[total]]</f>
        <v>0</v>
      </c>
      <c r="X8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8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7.1428571428571425E-2</v>
      </c>
    </row>
    <row r="838" spans="1:25" ht="20" customHeight="1">
      <c r="A838" s="1">
        <v>102049</v>
      </c>
      <c r="B838" s="1" t="s">
        <v>818</v>
      </c>
      <c r="C838" s="1">
        <v>13</v>
      </c>
      <c r="D838" s="1">
        <v>12</v>
      </c>
      <c r="E838" s="8">
        <f>Table32356789101112132343210111213610[[#This Row],[men]]/Table32356789101112132343210111213610[[#This Row],[total]]</f>
        <v>0.92307692307692313</v>
      </c>
      <c r="F838" s="1">
        <v>1</v>
      </c>
      <c r="G838" s="8">
        <f>Table32356789101112132343210111213610[[#This Row],[women]]/Table32356789101112132343210111213610[[#This Row],[total]]</f>
        <v>7.6923076923076927E-2</v>
      </c>
      <c r="H838" s="1">
        <v>0</v>
      </c>
      <c r="I838" s="8">
        <f>Table32356789101112132343210111213610[[#This Row],[alaskan_or_native]]/Table32356789101112132343210111213610[[#This Row],[total]]</f>
        <v>0</v>
      </c>
      <c r="J838" s="1">
        <v>0</v>
      </c>
      <c r="K838" s="8">
        <f>Table32356789101112132343210111213610[[#This Row],[asian_american]]/Table32356789101112132343210111213610[[#This Row],[total]]</f>
        <v>0</v>
      </c>
      <c r="L838" s="1">
        <v>3</v>
      </c>
      <c r="M838" s="8">
        <f>Table32356789101112132343210111213610[[#This Row],[african_amercian]]/Table32356789101112132343210111213610[[#This Row],[total]]</f>
        <v>0.23076923076923078</v>
      </c>
      <c r="N838" s="1">
        <v>0</v>
      </c>
      <c r="O838" s="8">
        <f>Table32356789101112132343210111213610[[#This Row],[hispanic_american]]/Table32356789101112132343210111213610[[#This Row],[total]]</f>
        <v>0</v>
      </c>
      <c r="P838" s="1">
        <v>0</v>
      </c>
      <c r="Q838" s="8">
        <f>Table32356789101112132343210111213610[[#This Row],[hawaiian_or_islander]]/Table32356789101112132343210111213610[[#This Row],[total]]</f>
        <v>0</v>
      </c>
      <c r="R838" s="1">
        <v>7</v>
      </c>
      <c r="S838" s="8">
        <f>Table32356789101112132343210111213610[[#This Row],[white]]/Table32356789101112132343210111213610[[#This Row],[total]]</f>
        <v>0.53846153846153844</v>
      </c>
      <c r="T838" s="1">
        <v>0</v>
      </c>
      <c r="U838" s="8">
        <f>Table32356789101112132343210111213610[[#This Row],[muti_racial]]/Table32356789101112132343210111213610[[#This Row],[total]]</f>
        <v>0</v>
      </c>
      <c r="V838" s="1">
        <v>3</v>
      </c>
      <c r="W838" s="8">
        <f>Table32356789101112132343210111213610[[#This Row],[international]]/Table32356789101112132343210111213610[[#This Row],[total]]</f>
        <v>0.23076923076923078</v>
      </c>
      <c r="X8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  <c r="Y8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</row>
    <row r="839" spans="1:25" ht="20" customHeight="1">
      <c r="A839" s="12">
        <v>102845</v>
      </c>
      <c r="B839" s="12" t="s">
        <v>821</v>
      </c>
      <c r="C839" s="12">
        <v>13</v>
      </c>
      <c r="D839" s="12">
        <v>12</v>
      </c>
      <c r="E839" s="14">
        <f>Table32356789101112132343210111213610[[#This Row],[men]]/Table32356789101112132343210111213610[[#This Row],[total]]</f>
        <v>0.92307692307692313</v>
      </c>
      <c r="F839" s="12">
        <v>1</v>
      </c>
      <c r="G839" s="14">
        <f>Table32356789101112132343210111213610[[#This Row],[women]]/Table32356789101112132343210111213610[[#This Row],[total]]</f>
        <v>7.6923076923076927E-2</v>
      </c>
      <c r="H839" s="12">
        <v>0</v>
      </c>
      <c r="I839" s="14">
        <f>Table32356789101112132343210111213610[[#This Row],[alaskan_or_native]]/Table32356789101112132343210111213610[[#This Row],[total]]</f>
        <v>0</v>
      </c>
      <c r="J839" s="12">
        <v>1</v>
      </c>
      <c r="K839" s="14">
        <f>Table32356789101112132343210111213610[[#This Row],[asian_american]]/Table32356789101112132343210111213610[[#This Row],[total]]</f>
        <v>7.6923076923076927E-2</v>
      </c>
      <c r="L839" s="12">
        <v>0</v>
      </c>
      <c r="M839" s="14">
        <f>Table32356789101112132343210111213610[[#This Row],[african_amercian]]/Table32356789101112132343210111213610[[#This Row],[total]]</f>
        <v>0</v>
      </c>
      <c r="N839" s="12">
        <v>0</v>
      </c>
      <c r="O839" s="14">
        <f>Table32356789101112132343210111213610[[#This Row],[hispanic_american]]/Table32356789101112132343210111213610[[#This Row],[total]]</f>
        <v>0</v>
      </c>
      <c r="P839" s="12">
        <v>0</v>
      </c>
      <c r="Q839" s="14">
        <f>Table32356789101112132343210111213610[[#This Row],[hawaiian_or_islander]]/Table32356789101112132343210111213610[[#This Row],[total]]</f>
        <v>0</v>
      </c>
      <c r="R839" s="12">
        <v>9</v>
      </c>
      <c r="S839" s="14">
        <f>Table32356789101112132343210111213610[[#This Row],[white]]/Table32356789101112132343210111213610[[#This Row],[total]]</f>
        <v>0.69230769230769229</v>
      </c>
      <c r="T839" s="12">
        <v>0</v>
      </c>
      <c r="U839" s="14">
        <f>Table32356789101112132343210111213610[[#This Row],[muti_racial]]/Table32356789101112132343210111213610[[#This Row],[total]]</f>
        <v>0</v>
      </c>
      <c r="V839" s="12">
        <v>0</v>
      </c>
      <c r="W839" s="14">
        <f>Table32356789101112132343210111213610[[#This Row],[international]]/Table32356789101112132343210111213610[[#This Row],[total]]</f>
        <v>0</v>
      </c>
      <c r="X8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7.6923076923076927E-2</v>
      </c>
      <c r="Y8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40" spans="1:25" ht="20" customHeight="1">
      <c r="A840" s="1">
        <v>106102</v>
      </c>
      <c r="B840" s="1" t="s">
        <v>822</v>
      </c>
      <c r="C840" s="1">
        <v>13</v>
      </c>
      <c r="D840" s="1">
        <v>8</v>
      </c>
      <c r="E840" s="8">
        <f>Table32356789101112132343210111213610[[#This Row],[men]]/Table32356789101112132343210111213610[[#This Row],[total]]</f>
        <v>0.61538461538461542</v>
      </c>
      <c r="F840" s="1">
        <v>5</v>
      </c>
      <c r="G840" s="8">
        <f>Table32356789101112132343210111213610[[#This Row],[women]]/Table32356789101112132343210111213610[[#This Row],[total]]</f>
        <v>0.38461538461538464</v>
      </c>
      <c r="H840" s="1">
        <v>0</v>
      </c>
      <c r="I840" s="8">
        <f>Table32356789101112132343210111213610[[#This Row],[alaskan_or_native]]/Table32356789101112132343210111213610[[#This Row],[total]]</f>
        <v>0</v>
      </c>
      <c r="J840" s="1">
        <v>0</v>
      </c>
      <c r="K840" s="8">
        <f>Table32356789101112132343210111213610[[#This Row],[asian_american]]/Table32356789101112132343210111213610[[#This Row],[total]]</f>
        <v>0</v>
      </c>
      <c r="L840" s="1">
        <v>2</v>
      </c>
      <c r="M840" s="8">
        <f>Table32356789101112132343210111213610[[#This Row],[african_amercian]]/Table32356789101112132343210111213610[[#This Row],[total]]</f>
        <v>0.15384615384615385</v>
      </c>
      <c r="N840" s="1">
        <v>0</v>
      </c>
      <c r="O840" s="8">
        <f>Table32356789101112132343210111213610[[#This Row],[hispanic_american]]/Table32356789101112132343210111213610[[#This Row],[total]]</f>
        <v>0</v>
      </c>
      <c r="P840" s="1">
        <v>0</v>
      </c>
      <c r="Q840" s="8">
        <f>Table32356789101112132343210111213610[[#This Row],[hawaiian_or_islander]]/Table32356789101112132343210111213610[[#This Row],[total]]</f>
        <v>0</v>
      </c>
      <c r="R840" s="1">
        <v>8</v>
      </c>
      <c r="S840" s="8">
        <f>Table32356789101112132343210111213610[[#This Row],[white]]/Table32356789101112132343210111213610[[#This Row],[total]]</f>
        <v>0.61538461538461542</v>
      </c>
      <c r="T840" s="1">
        <v>1</v>
      </c>
      <c r="U840" s="8">
        <f>Table32356789101112132343210111213610[[#This Row],[muti_racial]]/Table32356789101112132343210111213610[[#This Row],[total]]</f>
        <v>7.6923076923076927E-2</v>
      </c>
      <c r="V840" s="1">
        <v>0</v>
      </c>
      <c r="W840" s="8">
        <f>Table32356789101112132343210111213610[[#This Row],[international]]/Table32356789101112132343210111213610[[#This Row],[total]]</f>
        <v>0</v>
      </c>
      <c r="X8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  <c r="Y8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</row>
    <row r="841" spans="1:25" ht="20" customHeight="1">
      <c r="A841" s="12">
        <v>130590</v>
      </c>
      <c r="B841" s="12" t="s">
        <v>354</v>
      </c>
      <c r="C841" s="12">
        <v>13</v>
      </c>
      <c r="D841" s="12">
        <v>8</v>
      </c>
      <c r="E841" s="14">
        <f>Table32356789101112132343210111213610[[#This Row],[men]]/Table32356789101112132343210111213610[[#This Row],[total]]</f>
        <v>0.61538461538461542</v>
      </c>
      <c r="F841" s="12">
        <v>5</v>
      </c>
      <c r="G841" s="14">
        <f>Table32356789101112132343210111213610[[#This Row],[women]]/Table32356789101112132343210111213610[[#This Row],[total]]</f>
        <v>0.38461538461538464</v>
      </c>
      <c r="H841" s="12">
        <v>0</v>
      </c>
      <c r="I841" s="14">
        <f>Table32356789101112132343210111213610[[#This Row],[alaskan_or_native]]/Table32356789101112132343210111213610[[#This Row],[total]]</f>
        <v>0</v>
      </c>
      <c r="J841" s="12">
        <v>1</v>
      </c>
      <c r="K841" s="14">
        <f>Table32356789101112132343210111213610[[#This Row],[asian_american]]/Table32356789101112132343210111213610[[#This Row],[total]]</f>
        <v>7.6923076923076927E-2</v>
      </c>
      <c r="L841" s="12">
        <v>0</v>
      </c>
      <c r="M841" s="14">
        <f>Table32356789101112132343210111213610[[#This Row],[african_amercian]]/Table32356789101112132343210111213610[[#This Row],[total]]</f>
        <v>0</v>
      </c>
      <c r="N841" s="12">
        <v>0</v>
      </c>
      <c r="O841" s="14">
        <f>Table32356789101112132343210111213610[[#This Row],[hispanic_american]]/Table32356789101112132343210111213610[[#This Row],[total]]</f>
        <v>0</v>
      </c>
      <c r="P841" s="12">
        <v>0</v>
      </c>
      <c r="Q841" s="14">
        <f>Table32356789101112132343210111213610[[#This Row],[hawaiian_or_islander]]/Table32356789101112132343210111213610[[#This Row],[total]]</f>
        <v>0</v>
      </c>
      <c r="R841" s="12">
        <v>2</v>
      </c>
      <c r="S841" s="14">
        <f>Table32356789101112132343210111213610[[#This Row],[white]]/Table32356789101112132343210111213610[[#This Row],[total]]</f>
        <v>0.15384615384615385</v>
      </c>
      <c r="T841" s="12">
        <v>0</v>
      </c>
      <c r="U841" s="14">
        <f>Table32356789101112132343210111213610[[#This Row],[muti_racial]]/Table32356789101112132343210111213610[[#This Row],[total]]</f>
        <v>0</v>
      </c>
      <c r="V841" s="12">
        <v>10</v>
      </c>
      <c r="W841" s="14">
        <f>Table32356789101112132343210111213610[[#This Row],[international]]/Table32356789101112132343210111213610[[#This Row],[total]]</f>
        <v>0.76923076923076927</v>
      </c>
      <c r="X8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7.6923076923076927E-2</v>
      </c>
      <c r="Y8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42" spans="1:25" ht="20" customHeight="1">
      <c r="A842" s="1">
        <v>131803</v>
      </c>
      <c r="B842" s="1" t="s">
        <v>846</v>
      </c>
      <c r="C842" s="1">
        <v>13</v>
      </c>
      <c r="D842" s="1">
        <v>9</v>
      </c>
      <c r="E842" s="8">
        <f>Table32356789101112132343210111213610[[#This Row],[men]]/Table32356789101112132343210111213610[[#This Row],[total]]</f>
        <v>0.69230769230769229</v>
      </c>
      <c r="F842" s="1">
        <v>4</v>
      </c>
      <c r="G842" s="8">
        <f>Table32356789101112132343210111213610[[#This Row],[women]]/Table32356789101112132343210111213610[[#This Row],[total]]</f>
        <v>0.30769230769230771</v>
      </c>
      <c r="H842" s="1">
        <v>0</v>
      </c>
      <c r="I842" s="8">
        <f>Table32356789101112132343210111213610[[#This Row],[alaskan_or_native]]/Table32356789101112132343210111213610[[#This Row],[total]]</f>
        <v>0</v>
      </c>
      <c r="J842" s="1">
        <v>1</v>
      </c>
      <c r="K842" s="8">
        <f>Table32356789101112132343210111213610[[#This Row],[asian_american]]/Table32356789101112132343210111213610[[#This Row],[total]]</f>
        <v>7.6923076923076927E-2</v>
      </c>
      <c r="L842" s="1">
        <v>8</v>
      </c>
      <c r="M842" s="8">
        <f>Table32356789101112132343210111213610[[#This Row],[african_amercian]]/Table32356789101112132343210111213610[[#This Row],[total]]</f>
        <v>0.61538461538461542</v>
      </c>
      <c r="N842" s="1">
        <v>0</v>
      </c>
      <c r="O842" s="8">
        <f>Table32356789101112132343210111213610[[#This Row],[hispanic_american]]/Table32356789101112132343210111213610[[#This Row],[total]]</f>
        <v>0</v>
      </c>
      <c r="P842" s="1">
        <v>0</v>
      </c>
      <c r="Q842" s="8">
        <f>Table32356789101112132343210111213610[[#This Row],[hawaiian_or_islander]]/Table32356789101112132343210111213610[[#This Row],[total]]</f>
        <v>0</v>
      </c>
      <c r="R842" s="1">
        <v>2</v>
      </c>
      <c r="S842" s="8">
        <f>Table32356789101112132343210111213610[[#This Row],[white]]/Table32356789101112132343210111213610[[#This Row],[total]]</f>
        <v>0.15384615384615385</v>
      </c>
      <c r="T842" s="1">
        <v>1</v>
      </c>
      <c r="U842" s="8">
        <f>Table32356789101112132343210111213610[[#This Row],[muti_racial]]/Table32356789101112132343210111213610[[#This Row],[total]]</f>
        <v>7.6923076923076927E-2</v>
      </c>
      <c r="V842" s="1">
        <v>1</v>
      </c>
      <c r="W842" s="8">
        <f>Table32356789101112132343210111213610[[#This Row],[international]]/Table32356789101112132343210111213610[[#This Row],[total]]</f>
        <v>7.6923076923076927E-2</v>
      </c>
      <c r="X8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0.76923076923076927</v>
      </c>
      <c r="Y8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0.69230769230769229</v>
      </c>
    </row>
    <row r="843" spans="1:25" ht="20" customHeight="1">
      <c r="A843" s="12">
        <v>134112</v>
      </c>
      <c r="B843" s="12" t="s">
        <v>849</v>
      </c>
      <c r="C843" s="12">
        <v>13</v>
      </c>
      <c r="D843" s="12">
        <v>11</v>
      </c>
      <c r="E843" s="14">
        <f>Table32356789101112132343210111213610[[#This Row],[men]]/Table32356789101112132343210111213610[[#This Row],[total]]</f>
        <v>0.84615384615384615</v>
      </c>
      <c r="F843" s="12">
        <v>2</v>
      </c>
      <c r="G843" s="14">
        <f>Table32356789101112132343210111213610[[#This Row],[women]]/Table32356789101112132343210111213610[[#This Row],[total]]</f>
        <v>0.15384615384615385</v>
      </c>
      <c r="H843" s="12">
        <v>0</v>
      </c>
      <c r="I843" s="14">
        <f>Table32356789101112132343210111213610[[#This Row],[alaskan_or_native]]/Table32356789101112132343210111213610[[#This Row],[total]]</f>
        <v>0</v>
      </c>
      <c r="J843" s="12">
        <v>0</v>
      </c>
      <c r="K843" s="14">
        <f>Table32356789101112132343210111213610[[#This Row],[asian_american]]/Table32356789101112132343210111213610[[#This Row],[total]]</f>
        <v>0</v>
      </c>
      <c r="L843" s="12">
        <v>4</v>
      </c>
      <c r="M843" s="14">
        <f>Table32356789101112132343210111213610[[#This Row],[african_amercian]]/Table32356789101112132343210111213610[[#This Row],[total]]</f>
        <v>0.30769230769230771</v>
      </c>
      <c r="N843" s="12">
        <v>7</v>
      </c>
      <c r="O843" s="14">
        <f>Table32356789101112132343210111213610[[#This Row],[hispanic_american]]/Table32356789101112132343210111213610[[#This Row],[total]]</f>
        <v>0.53846153846153844</v>
      </c>
      <c r="P843" s="12">
        <v>0</v>
      </c>
      <c r="Q843" s="14">
        <f>Table32356789101112132343210111213610[[#This Row],[hawaiian_or_islander]]/Table32356789101112132343210111213610[[#This Row],[total]]</f>
        <v>0</v>
      </c>
      <c r="R843" s="12">
        <v>2</v>
      </c>
      <c r="S843" s="14">
        <f>Table32356789101112132343210111213610[[#This Row],[white]]/Table32356789101112132343210111213610[[#This Row],[total]]</f>
        <v>0.15384615384615385</v>
      </c>
      <c r="T843" s="12">
        <v>0</v>
      </c>
      <c r="U843" s="14">
        <f>Table32356789101112132343210111213610[[#This Row],[muti_racial]]/Table32356789101112132343210111213610[[#This Row],[total]]</f>
        <v>0</v>
      </c>
      <c r="V843" s="12">
        <v>0</v>
      </c>
      <c r="W843" s="14">
        <f>Table32356789101112132343210111213610[[#This Row],[international]]/Table32356789101112132343210111213610[[#This Row],[total]]</f>
        <v>0</v>
      </c>
      <c r="X8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0.84615384615384615</v>
      </c>
      <c r="Y8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0.84615384615384615</v>
      </c>
    </row>
    <row r="844" spans="1:25" ht="20" customHeight="1">
      <c r="A844" s="1">
        <v>134945</v>
      </c>
      <c r="B844" s="1" t="s">
        <v>453</v>
      </c>
      <c r="C844" s="1">
        <v>13</v>
      </c>
      <c r="D844" s="1">
        <v>11</v>
      </c>
      <c r="E844" s="8">
        <f>Table32356789101112132343210111213610[[#This Row],[men]]/Table32356789101112132343210111213610[[#This Row],[total]]</f>
        <v>0.84615384615384615</v>
      </c>
      <c r="F844" s="1">
        <v>2</v>
      </c>
      <c r="G844" s="8">
        <f>Table32356789101112132343210111213610[[#This Row],[women]]/Table32356789101112132343210111213610[[#This Row],[total]]</f>
        <v>0.15384615384615385</v>
      </c>
      <c r="H844" s="1">
        <v>0</v>
      </c>
      <c r="I844" s="8">
        <f>Table32356789101112132343210111213610[[#This Row],[alaskan_or_native]]/Table32356789101112132343210111213610[[#This Row],[total]]</f>
        <v>0</v>
      </c>
      <c r="J844" s="1">
        <v>0</v>
      </c>
      <c r="K844" s="8">
        <f>Table32356789101112132343210111213610[[#This Row],[asian_american]]/Table32356789101112132343210111213610[[#This Row],[total]]</f>
        <v>0</v>
      </c>
      <c r="L844" s="1">
        <v>1</v>
      </c>
      <c r="M844" s="8">
        <f>Table32356789101112132343210111213610[[#This Row],[african_amercian]]/Table32356789101112132343210111213610[[#This Row],[total]]</f>
        <v>7.6923076923076927E-2</v>
      </c>
      <c r="N844" s="1">
        <v>2</v>
      </c>
      <c r="O844" s="8">
        <f>Table32356789101112132343210111213610[[#This Row],[hispanic_american]]/Table32356789101112132343210111213610[[#This Row],[total]]</f>
        <v>0.15384615384615385</v>
      </c>
      <c r="P844" s="1">
        <v>0</v>
      </c>
      <c r="Q844" s="8">
        <f>Table32356789101112132343210111213610[[#This Row],[hawaiian_or_islander]]/Table32356789101112132343210111213610[[#This Row],[total]]</f>
        <v>0</v>
      </c>
      <c r="R844" s="1">
        <v>8</v>
      </c>
      <c r="S844" s="8">
        <f>Table32356789101112132343210111213610[[#This Row],[white]]/Table32356789101112132343210111213610[[#This Row],[total]]</f>
        <v>0.61538461538461542</v>
      </c>
      <c r="T844" s="1">
        <v>0</v>
      </c>
      <c r="U844" s="8">
        <f>Table32356789101112132343210111213610[[#This Row],[muti_racial]]/Table32356789101112132343210111213610[[#This Row],[total]]</f>
        <v>0</v>
      </c>
      <c r="V844" s="1">
        <v>2</v>
      </c>
      <c r="W844" s="8">
        <f>Table32356789101112132343210111213610[[#This Row],[international]]/Table32356789101112132343210111213610[[#This Row],[total]]</f>
        <v>0.15384615384615385</v>
      </c>
      <c r="X8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  <c r="Y8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</row>
    <row r="845" spans="1:25" ht="20" customHeight="1">
      <c r="A845" s="12">
        <v>143084</v>
      </c>
      <c r="B845" s="12" t="s">
        <v>617</v>
      </c>
      <c r="C845" s="12">
        <v>13</v>
      </c>
      <c r="D845" s="12">
        <v>10</v>
      </c>
      <c r="E845" s="14">
        <f>Table32356789101112132343210111213610[[#This Row],[men]]/Table32356789101112132343210111213610[[#This Row],[total]]</f>
        <v>0.76923076923076927</v>
      </c>
      <c r="F845" s="12">
        <v>3</v>
      </c>
      <c r="G845" s="14">
        <f>Table32356789101112132343210111213610[[#This Row],[women]]/Table32356789101112132343210111213610[[#This Row],[total]]</f>
        <v>0.23076923076923078</v>
      </c>
      <c r="H845" s="12">
        <v>0</v>
      </c>
      <c r="I845" s="14">
        <f>Table32356789101112132343210111213610[[#This Row],[alaskan_or_native]]/Table32356789101112132343210111213610[[#This Row],[total]]</f>
        <v>0</v>
      </c>
      <c r="J845" s="12">
        <v>0</v>
      </c>
      <c r="K845" s="14">
        <f>Table32356789101112132343210111213610[[#This Row],[asian_american]]/Table32356789101112132343210111213610[[#This Row],[total]]</f>
        <v>0</v>
      </c>
      <c r="L845" s="12">
        <v>0</v>
      </c>
      <c r="M845" s="14">
        <f>Table32356789101112132343210111213610[[#This Row],[african_amercian]]/Table32356789101112132343210111213610[[#This Row],[total]]</f>
        <v>0</v>
      </c>
      <c r="N845" s="12">
        <v>1</v>
      </c>
      <c r="O845" s="14">
        <f>Table32356789101112132343210111213610[[#This Row],[hispanic_american]]/Table32356789101112132343210111213610[[#This Row],[total]]</f>
        <v>7.6923076923076927E-2</v>
      </c>
      <c r="P845" s="12">
        <v>0</v>
      </c>
      <c r="Q845" s="14">
        <f>Table32356789101112132343210111213610[[#This Row],[hawaiian_or_islander]]/Table32356789101112132343210111213610[[#This Row],[total]]</f>
        <v>0</v>
      </c>
      <c r="R845" s="12">
        <v>9</v>
      </c>
      <c r="S845" s="14">
        <f>Table32356789101112132343210111213610[[#This Row],[white]]/Table32356789101112132343210111213610[[#This Row],[total]]</f>
        <v>0.69230769230769229</v>
      </c>
      <c r="T845" s="12">
        <v>0</v>
      </c>
      <c r="U845" s="14">
        <f>Table32356789101112132343210111213610[[#This Row],[muti_racial]]/Table32356789101112132343210111213610[[#This Row],[total]]</f>
        <v>0</v>
      </c>
      <c r="V845" s="12">
        <v>2</v>
      </c>
      <c r="W845" s="14">
        <f>Table32356789101112132343210111213610[[#This Row],[international]]/Table32356789101112132343210111213610[[#This Row],[total]]</f>
        <v>0.15384615384615385</v>
      </c>
      <c r="X8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7.6923076923076927E-2</v>
      </c>
      <c r="Y8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7.6923076923076927E-2</v>
      </c>
    </row>
    <row r="846" spans="1:25" ht="20" customHeight="1">
      <c r="A846" s="1">
        <v>161873</v>
      </c>
      <c r="B846" s="1" t="s">
        <v>1323</v>
      </c>
      <c r="C846" s="1">
        <v>13</v>
      </c>
      <c r="D846" s="1">
        <v>10</v>
      </c>
      <c r="E846" s="8">
        <f>Table32356789101112132343210111213610[[#This Row],[men]]/Table32356789101112132343210111213610[[#This Row],[total]]</f>
        <v>0.76923076923076927</v>
      </c>
      <c r="F846" s="1">
        <v>3</v>
      </c>
      <c r="G846" s="8">
        <f>Table32356789101112132343210111213610[[#This Row],[women]]/Table32356789101112132343210111213610[[#This Row],[total]]</f>
        <v>0.23076923076923078</v>
      </c>
      <c r="H846" s="1">
        <v>0</v>
      </c>
      <c r="I846" s="8">
        <f>Table32356789101112132343210111213610[[#This Row],[alaskan_or_native]]/Table32356789101112132343210111213610[[#This Row],[total]]</f>
        <v>0</v>
      </c>
      <c r="J846" s="1">
        <v>0</v>
      </c>
      <c r="K846" s="8">
        <f>Table32356789101112132343210111213610[[#This Row],[asian_american]]/Table32356789101112132343210111213610[[#This Row],[total]]</f>
        <v>0</v>
      </c>
      <c r="L846" s="1">
        <v>7</v>
      </c>
      <c r="M846" s="8">
        <f>Table32356789101112132343210111213610[[#This Row],[african_amercian]]/Table32356789101112132343210111213610[[#This Row],[total]]</f>
        <v>0.53846153846153844</v>
      </c>
      <c r="N846" s="1">
        <v>0</v>
      </c>
      <c r="O846" s="8">
        <f>Table32356789101112132343210111213610[[#This Row],[hispanic_american]]/Table32356789101112132343210111213610[[#This Row],[total]]</f>
        <v>0</v>
      </c>
      <c r="P846" s="1">
        <v>0</v>
      </c>
      <c r="Q846" s="8">
        <f>Table32356789101112132343210111213610[[#This Row],[hawaiian_or_islander]]/Table32356789101112132343210111213610[[#This Row],[total]]</f>
        <v>0</v>
      </c>
      <c r="R846" s="1">
        <v>3</v>
      </c>
      <c r="S846" s="8">
        <f>Table32356789101112132343210111213610[[#This Row],[white]]/Table32356789101112132343210111213610[[#This Row],[total]]</f>
        <v>0.23076923076923078</v>
      </c>
      <c r="T846" s="1">
        <v>1</v>
      </c>
      <c r="U846" s="8">
        <f>Table32356789101112132343210111213610[[#This Row],[muti_racial]]/Table32356789101112132343210111213610[[#This Row],[total]]</f>
        <v>7.6923076923076927E-2</v>
      </c>
      <c r="V846" s="1">
        <v>2</v>
      </c>
      <c r="W846" s="8">
        <f>Table32356789101112132343210111213610[[#This Row],[international]]/Table32356789101112132343210111213610[[#This Row],[total]]</f>
        <v>0.15384615384615385</v>
      </c>
      <c r="X8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0.61538461538461542</v>
      </c>
      <c r="Y8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0.61538461538461542</v>
      </c>
    </row>
    <row r="847" spans="1:25" ht="20" customHeight="1">
      <c r="A847" s="12">
        <v>163046</v>
      </c>
      <c r="B847" s="12" t="s">
        <v>167</v>
      </c>
      <c r="C847" s="12">
        <v>13</v>
      </c>
      <c r="D847" s="12">
        <v>11</v>
      </c>
      <c r="E847" s="14">
        <f>Table32356789101112132343210111213610[[#This Row],[men]]/Table32356789101112132343210111213610[[#This Row],[total]]</f>
        <v>0.84615384615384615</v>
      </c>
      <c r="F847" s="12">
        <v>2</v>
      </c>
      <c r="G847" s="14">
        <f>Table32356789101112132343210111213610[[#This Row],[women]]/Table32356789101112132343210111213610[[#This Row],[total]]</f>
        <v>0.15384615384615385</v>
      </c>
      <c r="H847" s="12">
        <v>0</v>
      </c>
      <c r="I847" s="14">
        <f>Table32356789101112132343210111213610[[#This Row],[alaskan_or_native]]/Table32356789101112132343210111213610[[#This Row],[total]]</f>
        <v>0</v>
      </c>
      <c r="J847" s="12">
        <v>1</v>
      </c>
      <c r="K847" s="14">
        <f>Table32356789101112132343210111213610[[#This Row],[asian_american]]/Table32356789101112132343210111213610[[#This Row],[total]]</f>
        <v>7.6923076923076927E-2</v>
      </c>
      <c r="L847" s="12">
        <v>0</v>
      </c>
      <c r="M847" s="14">
        <f>Table32356789101112132343210111213610[[#This Row],[african_amercian]]/Table32356789101112132343210111213610[[#This Row],[total]]</f>
        <v>0</v>
      </c>
      <c r="N847" s="12">
        <v>1</v>
      </c>
      <c r="O847" s="14">
        <f>Table32356789101112132343210111213610[[#This Row],[hispanic_american]]/Table32356789101112132343210111213610[[#This Row],[total]]</f>
        <v>7.6923076923076927E-2</v>
      </c>
      <c r="P847" s="12">
        <v>1</v>
      </c>
      <c r="Q847" s="14">
        <f>Table32356789101112132343210111213610[[#This Row],[hawaiian_or_islander]]/Table32356789101112132343210111213610[[#This Row],[total]]</f>
        <v>7.6923076923076927E-2</v>
      </c>
      <c r="R847" s="12">
        <v>9</v>
      </c>
      <c r="S847" s="14">
        <f>Table32356789101112132343210111213610[[#This Row],[white]]/Table32356789101112132343210111213610[[#This Row],[total]]</f>
        <v>0.69230769230769229</v>
      </c>
      <c r="T847" s="12">
        <v>1</v>
      </c>
      <c r="U847" s="14">
        <f>Table32356789101112132343210111213610[[#This Row],[muti_racial]]/Table32356789101112132343210111213610[[#This Row],[total]]</f>
        <v>7.6923076923076927E-2</v>
      </c>
      <c r="V847" s="12">
        <v>0</v>
      </c>
      <c r="W847" s="14">
        <f>Table32356789101112132343210111213610[[#This Row],[international]]/Table32356789101112132343210111213610[[#This Row],[total]]</f>
        <v>0</v>
      </c>
      <c r="X8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  <c r="Y8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</row>
    <row r="848" spans="1:25" ht="20" customHeight="1">
      <c r="A848" s="1">
        <v>166124</v>
      </c>
      <c r="B848" s="1" t="s">
        <v>618</v>
      </c>
      <c r="C848" s="1">
        <v>13</v>
      </c>
      <c r="D848" s="1">
        <v>8</v>
      </c>
      <c r="E848" s="8">
        <f>Table32356789101112132343210111213610[[#This Row],[men]]/Table32356789101112132343210111213610[[#This Row],[total]]</f>
        <v>0.61538461538461542</v>
      </c>
      <c r="F848" s="1">
        <v>5</v>
      </c>
      <c r="G848" s="8">
        <f>Table32356789101112132343210111213610[[#This Row],[women]]/Table32356789101112132343210111213610[[#This Row],[total]]</f>
        <v>0.38461538461538464</v>
      </c>
      <c r="H848" s="1">
        <v>0</v>
      </c>
      <c r="I848" s="8">
        <f>Table32356789101112132343210111213610[[#This Row],[alaskan_or_native]]/Table32356789101112132343210111213610[[#This Row],[total]]</f>
        <v>0</v>
      </c>
      <c r="J848" s="1">
        <v>0</v>
      </c>
      <c r="K848" s="8">
        <f>Table32356789101112132343210111213610[[#This Row],[asian_american]]/Table32356789101112132343210111213610[[#This Row],[total]]</f>
        <v>0</v>
      </c>
      <c r="L848" s="1">
        <v>0</v>
      </c>
      <c r="M848" s="8">
        <f>Table32356789101112132343210111213610[[#This Row],[african_amercian]]/Table32356789101112132343210111213610[[#This Row],[total]]</f>
        <v>0</v>
      </c>
      <c r="N848" s="1">
        <v>1</v>
      </c>
      <c r="O848" s="8">
        <f>Table32356789101112132343210111213610[[#This Row],[hispanic_american]]/Table32356789101112132343210111213610[[#This Row],[total]]</f>
        <v>7.6923076923076927E-2</v>
      </c>
      <c r="P848" s="1">
        <v>0</v>
      </c>
      <c r="Q848" s="8">
        <f>Table32356789101112132343210111213610[[#This Row],[hawaiian_or_islander]]/Table32356789101112132343210111213610[[#This Row],[total]]</f>
        <v>0</v>
      </c>
      <c r="R848" s="1">
        <v>11</v>
      </c>
      <c r="S848" s="8">
        <f>Table32356789101112132343210111213610[[#This Row],[white]]/Table32356789101112132343210111213610[[#This Row],[total]]</f>
        <v>0.84615384615384615</v>
      </c>
      <c r="T848" s="1">
        <v>1</v>
      </c>
      <c r="U848" s="8">
        <f>Table32356789101112132343210111213610[[#This Row],[muti_racial]]/Table32356789101112132343210111213610[[#This Row],[total]]</f>
        <v>7.6923076923076927E-2</v>
      </c>
      <c r="V848" s="1">
        <v>0</v>
      </c>
      <c r="W848" s="8">
        <f>Table32356789101112132343210111213610[[#This Row],[international]]/Table32356789101112132343210111213610[[#This Row],[total]]</f>
        <v>0</v>
      </c>
      <c r="X8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  <c r="Y8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</row>
    <row r="849" spans="1:25" ht="20" customHeight="1">
      <c r="A849" s="12">
        <v>180595</v>
      </c>
      <c r="B849" s="12" t="s">
        <v>619</v>
      </c>
      <c r="C849" s="12">
        <v>13</v>
      </c>
      <c r="D849" s="12">
        <v>11</v>
      </c>
      <c r="E849" s="14">
        <f>Table32356789101112132343210111213610[[#This Row],[men]]/Table32356789101112132343210111213610[[#This Row],[total]]</f>
        <v>0.84615384615384615</v>
      </c>
      <c r="F849" s="12">
        <v>2</v>
      </c>
      <c r="G849" s="14">
        <f>Table32356789101112132343210111213610[[#This Row],[women]]/Table32356789101112132343210111213610[[#This Row],[total]]</f>
        <v>0.15384615384615385</v>
      </c>
      <c r="H849" s="12">
        <v>0</v>
      </c>
      <c r="I849" s="14">
        <f>Table32356789101112132343210111213610[[#This Row],[alaskan_or_native]]/Table32356789101112132343210111213610[[#This Row],[total]]</f>
        <v>0</v>
      </c>
      <c r="J849" s="12">
        <v>0</v>
      </c>
      <c r="K849" s="14">
        <f>Table32356789101112132343210111213610[[#This Row],[asian_american]]/Table32356789101112132343210111213610[[#This Row],[total]]</f>
        <v>0</v>
      </c>
      <c r="L849" s="12">
        <v>0</v>
      </c>
      <c r="M849" s="14">
        <f>Table32356789101112132343210111213610[[#This Row],[african_amercian]]/Table32356789101112132343210111213610[[#This Row],[total]]</f>
        <v>0</v>
      </c>
      <c r="N849" s="12">
        <v>1</v>
      </c>
      <c r="O849" s="14">
        <f>Table32356789101112132343210111213610[[#This Row],[hispanic_american]]/Table32356789101112132343210111213610[[#This Row],[total]]</f>
        <v>7.6923076923076927E-2</v>
      </c>
      <c r="P849" s="12">
        <v>0</v>
      </c>
      <c r="Q849" s="14">
        <f>Table32356789101112132343210111213610[[#This Row],[hawaiian_or_islander]]/Table32356789101112132343210111213610[[#This Row],[total]]</f>
        <v>0</v>
      </c>
      <c r="R849" s="12">
        <v>10</v>
      </c>
      <c r="S849" s="14">
        <f>Table32356789101112132343210111213610[[#This Row],[white]]/Table32356789101112132343210111213610[[#This Row],[total]]</f>
        <v>0.76923076923076927</v>
      </c>
      <c r="T849" s="12">
        <v>1</v>
      </c>
      <c r="U849" s="14">
        <f>Table32356789101112132343210111213610[[#This Row],[muti_racial]]/Table32356789101112132343210111213610[[#This Row],[total]]</f>
        <v>7.6923076923076927E-2</v>
      </c>
      <c r="V849" s="12">
        <v>1</v>
      </c>
      <c r="W849" s="14">
        <f>Table32356789101112132343210111213610[[#This Row],[international]]/Table32356789101112132343210111213610[[#This Row],[total]]</f>
        <v>7.6923076923076927E-2</v>
      </c>
      <c r="X8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  <c r="Y8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</row>
    <row r="850" spans="1:25" ht="20" customHeight="1">
      <c r="A850" s="1">
        <v>184603</v>
      </c>
      <c r="B850" s="1" t="s">
        <v>459</v>
      </c>
      <c r="C850" s="1">
        <v>13</v>
      </c>
      <c r="D850" s="1">
        <v>12</v>
      </c>
      <c r="E850" s="8">
        <f>Table32356789101112132343210111213610[[#This Row],[men]]/Table32356789101112132343210111213610[[#This Row],[total]]</f>
        <v>0.92307692307692313</v>
      </c>
      <c r="F850" s="1">
        <v>1</v>
      </c>
      <c r="G850" s="8">
        <f>Table32356789101112132343210111213610[[#This Row],[women]]/Table32356789101112132343210111213610[[#This Row],[total]]</f>
        <v>7.6923076923076927E-2</v>
      </c>
      <c r="H850" s="1">
        <v>0</v>
      </c>
      <c r="I850" s="8">
        <f>Table32356789101112132343210111213610[[#This Row],[alaskan_or_native]]/Table32356789101112132343210111213610[[#This Row],[total]]</f>
        <v>0</v>
      </c>
      <c r="J850" s="1">
        <v>2</v>
      </c>
      <c r="K850" s="8">
        <f>Table32356789101112132343210111213610[[#This Row],[asian_american]]/Table32356789101112132343210111213610[[#This Row],[total]]</f>
        <v>0.15384615384615385</v>
      </c>
      <c r="L850" s="1">
        <v>0</v>
      </c>
      <c r="M850" s="8">
        <f>Table32356789101112132343210111213610[[#This Row],[african_amercian]]/Table32356789101112132343210111213610[[#This Row],[total]]</f>
        <v>0</v>
      </c>
      <c r="N850" s="1">
        <v>4</v>
      </c>
      <c r="O850" s="8">
        <f>Table32356789101112132343210111213610[[#This Row],[hispanic_american]]/Table32356789101112132343210111213610[[#This Row],[total]]</f>
        <v>0.30769230769230771</v>
      </c>
      <c r="P850" s="1">
        <v>0</v>
      </c>
      <c r="Q850" s="8">
        <f>Table32356789101112132343210111213610[[#This Row],[hawaiian_or_islander]]/Table32356789101112132343210111213610[[#This Row],[total]]</f>
        <v>0</v>
      </c>
      <c r="R850" s="1">
        <v>5</v>
      </c>
      <c r="S850" s="8">
        <f>Table32356789101112132343210111213610[[#This Row],[white]]/Table32356789101112132343210111213610[[#This Row],[total]]</f>
        <v>0.38461538461538464</v>
      </c>
      <c r="T850" s="1">
        <v>1</v>
      </c>
      <c r="U850" s="8">
        <f>Table32356789101112132343210111213610[[#This Row],[muti_racial]]/Table32356789101112132343210111213610[[#This Row],[total]]</f>
        <v>7.6923076923076927E-2</v>
      </c>
      <c r="V850" s="1">
        <v>1</v>
      </c>
      <c r="W850" s="8">
        <f>Table32356789101112132343210111213610[[#This Row],[international]]/Table32356789101112132343210111213610[[#This Row],[total]]</f>
        <v>7.6923076923076927E-2</v>
      </c>
      <c r="X8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0.53846153846153844</v>
      </c>
      <c r="Y8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0.38461538461538464</v>
      </c>
    </row>
    <row r="851" spans="1:25" ht="20" customHeight="1">
      <c r="A851" s="12">
        <v>195173</v>
      </c>
      <c r="B851" s="12" t="s">
        <v>1243</v>
      </c>
      <c r="C851" s="12">
        <v>13</v>
      </c>
      <c r="D851" s="12">
        <v>11</v>
      </c>
      <c r="E851" s="14">
        <f>Table32356789101112132343210111213610[[#This Row],[men]]/Table32356789101112132343210111213610[[#This Row],[total]]</f>
        <v>0.84615384615384615</v>
      </c>
      <c r="F851" s="12">
        <v>2</v>
      </c>
      <c r="G851" s="14">
        <f>Table32356789101112132343210111213610[[#This Row],[women]]/Table32356789101112132343210111213610[[#This Row],[total]]</f>
        <v>0.15384615384615385</v>
      </c>
      <c r="H851" s="12">
        <v>0</v>
      </c>
      <c r="I851" s="14">
        <f>Table32356789101112132343210111213610[[#This Row],[alaskan_or_native]]/Table32356789101112132343210111213610[[#This Row],[total]]</f>
        <v>0</v>
      </c>
      <c r="J851" s="12">
        <v>1</v>
      </c>
      <c r="K851" s="14">
        <f>Table32356789101112132343210111213610[[#This Row],[asian_american]]/Table32356789101112132343210111213610[[#This Row],[total]]</f>
        <v>7.6923076923076927E-2</v>
      </c>
      <c r="L851" s="12">
        <v>1</v>
      </c>
      <c r="M851" s="14">
        <f>Table32356789101112132343210111213610[[#This Row],[african_amercian]]/Table32356789101112132343210111213610[[#This Row],[total]]</f>
        <v>7.6923076923076927E-2</v>
      </c>
      <c r="N851" s="12">
        <v>3</v>
      </c>
      <c r="O851" s="14">
        <f>Table32356789101112132343210111213610[[#This Row],[hispanic_american]]/Table32356789101112132343210111213610[[#This Row],[total]]</f>
        <v>0.23076923076923078</v>
      </c>
      <c r="P851" s="12">
        <v>0</v>
      </c>
      <c r="Q851" s="14">
        <f>Table32356789101112132343210111213610[[#This Row],[hawaiian_or_islander]]/Table32356789101112132343210111213610[[#This Row],[total]]</f>
        <v>0</v>
      </c>
      <c r="R851" s="12">
        <v>6</v>
      </c>
      <c r="S851" s="14">
        <f>Table32356789101112132343210111213610[[#This Row],[white]]/Table32356789101112132343210111213610[[#This Row],[total]]</f>
        <v>0.46153846153846156</v>
      </c>
      <c r="T851" s="12">
        <v>1</v>
      </c>
      <c r="U851" s="14">
        <f>Table32356789101112132343210111213610[[#This Row],[muti_racial]]/Table32356789101112132343210111213610[[#This Row],[total]]</f>
        <v>7.6923076923076927E-2</v>
      </c>
      <c r="V851" s="12">
        <v>1</v>
      </c>
      <c r="W851" s="14">
        <f>Table32356789101112132343210111213610[[#This Row],[international]]/Table32356789101112132343210111213610[[#This Row],[total]]</f>
        <v>7.6923076923076927E-2</v>
      </c>
      <c r="X8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0.46153846153846156</v>
      </c>
      <c r="Y8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0.38461538461538464</v>
      </c>
    </row>
    <row r="852" spans="1:25" ht="20" customHeight="1">
      <c r="A852" s="1">
        <v>196015</v>
      </c>
      <c r="B852" s="1" t="s">
        <v>1011</v>
      </c>
      <c r="C852" s="1">
        <v>13</v>
      </c>
      <c r="D852" s="1">
        <v>10</v>
      </c>
      <c r="E852" s="8">
        <f>Table32356789101112132343210111213610[[#This Row],[men]]/Table32356789101112132343210111213610[[#This Row],[total]]</f>
        <v>0.76923076923076927</v>
      </c>
      <c r="F852" s="1">
        <v>3</v>
      </c>
      <c r="G852" s="8">
        <f>Table32356789101112132343210111213610[[#This Row],[women]]/Table32356789101112132343210111213610[[#This Row],[total]]</f>
        <v>0.23076923076923078</v>
      </c>
      <c r="H852" s="1">
        <v>0</v>
      </c>
      <c r="I852" s="8">
        <f>Table32356789101112132343210111213610[[#This Row],[alaskan_or_native]]/Table32356789101112132343210111213610[[#This Row],[total]]</f>
        <v>0</v>
      </c>
      <c r="J852" s="1">
        <v>0</v>
      </c>
      <c r="K852" s="8">
        <f>Table32356789101112132343210111213610[[#This Row],[asian_american]]/Table32356789101112132343210111213610[[#This Row],[total]]</f>
        <v>0</v>
      </c>
      <c r="L852" s="1">
        <v>3</v>
      </c>
      <c r="M852" s="8">
        <f>Table32356789101112132343210111213610[[#This Row],[african_amercian]]/Table32356789101112132343210111213610[[#This Row],[total]]</f>
        <v>0.23076923076923078</v>
      </c>
      <c r="N852" s="1">
        <v>0</v>
      </c>
      <c r="O852" s="8">
        <f>Table32356789101112132343210111213610[[#This Row],[hispanic_american]]/Table32356789101112132343210111213610[[#This Row],[total]]</f>
        <v>0</v>
      </c>
      <c r="P852" s="1">
        <v>0</v>
      </c>
      <c r="Q852" s="8">
        <f>Table32356789101112132343210111213610[[#This Row],[hawaiian_or_islander]]/Table32356789101112132343210111213610[[#This Row],[total]]</f>
        <v>0</v>
      </c>
      <c r="R852" s="1">
        <v>9</v>
      </c>
      <c r="S852" s="8">
        <f>Table32356789101112132343210111213610[[#This Row],[white]]/Table32356789101112132343210111213610[[#This Row],[total]]</f>
        <v>0.69230769230769229</v>
      </c>
      <c r="T852" s="1">
        <v>0</v>
      </c>
      <c r="U852" s="8">
        <f>Table32356789101112132343210111213610[[#This Row],[muti_racial]]/Table32356789101112132343210111213610[[#This Row],[total]]</f>
        <v>0</v>
      </c>
      <c r="V852" s="1">
        <v>1</v>
      </c>
      <c r="W852" s="8">
        <f>Table32356789101112132343210111213610[[#This Row],[international]]/Table32356789101112132343210111213610[[#This Row],[total]]</f>
        <v>7.6923076923076927E-2</v>
      </c>
      <c r="X8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  <c r="Y8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</row>
    <row r="853" spans="1:25" ht="20" customHeight="1">
      <c r="A853" s="12">
        <v>197832</v>
      </c>
      <c r="B853" s="12" t="s">
        <v>1397</v>
      </c>
      <c r="C853" s="12">
        <v>13</v>
      </c>
      <c r="D853" s="12">
        <v>7</v>
      </c>
      <c r="E853" s="14">
        <f>Table32356789101112132343210111213610[[#This Row],[men]]/Table32356789101112132343210111213610[[#This Row],[total]]</f>
        <v>0.53846153846153844</v>
      </c>
      <c r="F853" s="12">
        <v>6</v>
      </c>
      <c r="G853" s="14">
        <f>Table32356789101112132343210111213610[[#This Row],[women]]/Table32356789101112132343210111213610[[#This Row],[total]]</f>
        <v>0.46153846153846156</v>
      </c>
      <c r="H853" s="12">
        <v>0</v>
      </c>
      <c r="I853" s="14">
        <f>Table32356789101112132343210111213610[[#This Row],[alaskan_or_native]]/Table32356789101112132343210111213610[[#This Row],[total]]</f>
        <v>0</v>
      </c>
      <c r="J853" s="12">
        <v>1</v>
      </c>
      <c r="K853" s="14">
        <f>Table32356789101112132343210111213610[[#This Row],[asian_american]]/Table32356789101112132343210111213610[[#This Row],[total]]</f>
        <v>7.6923076923076927E-2</v>
      </c>
      <c r="L853" s="12">
        <v>7</v>
      </c>
      <c r="M853" s="14">
        <f>Table32356789101112132343210111213610[[#This Row],[african_amercian]]/Table32356789101112132343210111213610[[#This Row],[total]]</f>
        <v>0.53846153846153844</v>
      </c>
      <c r="N853" s="12">
        <v>2</v>
      </c>
      <c r="O853" s="14">
        <f>Table32356789101112132343210111213610[[#This Row],[hispanic_american]]/Table32356789101112132343210111213610[[#This Row],[total]]</f>
        <v>0.15384615384615385</v>
      </c>
      <c r="P853" s="12">
        <v>0</v>
      </c>
      <c r="Q853" s="14">
        <f>Table32356789101112132343210111213610[[#This Row],[hawaiian_or_islander]]/Table32356789101112132343210111213610[[#This Row],[total]]</f>
        <v>0</v>
      </c>
      <c r="R853" s="12">
        <v>3</v>
      </c>
      <c r="S853" s="14">
        <f>Table32356789101112132343210111213610[[#This Row],[white]]/Table32356789101112132343210111213610[[#This Row],[total]]</f>
        <v>0.23076923076923078</v>
      </c>
      <c r="T853" s="12">
        <v>0</v>
      </c>
      <c r="U853" s="14">
        <f>Table32356789101112132343210111213610[[#This Row],[muti_racial]]/Table32356789101112132343210111213610[[#This Row],[total]]</f>
        <v>0</v>
      </c>
      <c r="V853" s="12">
        <v>0</v>
      </c>
      <c r="W853" s="14">
        <f>Table32356789101112132343210111213610[[#This Row],[international]]/Table32356789101112132343210111213610[[#This Row],[total]]</f>
        <v>0</v>
      </c>
      <c r="X8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0.76923076923076927</v>
      </c>
      <c r="Y8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0.69230769230769229</v>
      </c>
    </row>
    <row r="854" spans="1:25" ht="20" customHeight="1">
      <c r="A854" s="1">
        <v>200253</v>
      </c>
      <c r="B854" s="1" t="s">
        <v>1034</v>
      </c>
      <c r="C854" s="1">
        <v>13</v>
      </c>
      <c r="D854" s="1">
        <v>11</v>
      </c>
      <c r="E854" s="8">
        <f>Table32356789101112132343210111213610[[#This Row],[men]]/Table32356789101112132343210111213610[[#This Row],[total]]</f>
        <v>0.84615384615384615</v>
      </c>
      <c r="F854" s="1">
        <v>2</v>
      </c>
      <c r="G854" s="8">
        <f>Table32356789101112132343210111213610[[#This Row],[women]]/Table32356789101112132343210111213610[[#This Row],[total]]</f>
        <v>0.15384615384615385</v>
      </c>
      <c r="H854" s="1">
        <v>0</v>
      </c>
      <c r="I854" s="8">
        <f>Table32356789101112132343210111213610[[#This Row],[alaskan_or_native]]/Table32356789101112132343210111213610[[#This Row],[total]]</f>
        <v>0</v>
      </c>
      <c r="J854" s="1">
        <v>0</v>
      </c>
      <c r="K854" s="8">
        <f>Table32356789101112132343210111213610[[#This Row],[asian_american]]/Table32356789101112132343210111213610[[#This Row],[total]]</f>
        <v>0</v>
      </c>
      <c r="L854" s="1">
        <v>1</v>
      </c>
      <c r="M854" s="8">
        <f>Table32356789101112132343210111213610[[#This Row],[african_amercian]]/Table32356789101112132343210111213610[[#This Row],[total]]</f>
        <v>7.6923076923076927E-2</v>
      </c>
      <c r="N854" s="1">
        <v>1</v>
      </c>
      <c r="O854" s="8">
        <f>Table32356789101112132343210111213610[[#This Row],[hispanic_american]]/Table32356789101112132343210111213610[[#This Row],[total]]</f>
        <v>7.6923076923076927E-2</v>
      </c>
      <c r="P854" s="1">
        <v>0</v>
      </c>
      <c r="Q854" s="8">
        <f>Table32356789101112132343210111213610[[#This Row],[hawaiian_or_islander]]/Table32356789101112132343210111213610[[#This Row],[total]]</f>
        <v>0</v>
      </c>
      <c r="R854" s="1">
        <v>6</v>
      </c>
      <c r="S854" s="8">
        <f>Table32356789101112132343210111213610[[#This Row],[white]]/Table32356789101112132343210111213610[[#This Row],[total]]</f>
        <v>0.46153846153846156</v>
      </c>
      <c r="T854" s="1">
        <v>0</v>
      </c>
      <c r="U854" s="8">
        <f>Table32356789101112132343210111213610[[#This Row],[muti_racial]]/Table32356789101112132343210111213610[[#This Row],[total]]</f>
        <v>0</v>
      </c>
      <c r="V854" s="1">
        <v>5</v>
      </c>
      <c r="W854" s="8">
        <f>Table32356789101112132343210111213610[[#This Row],[international]]/Table32356789101112132343210111213610[[#This Row],[total]]</f>
        <v>0.38461538461538464</v>
      </c>
      <c r="X8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  <c r="Y8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</row>
    <row r="855" spans="1:25" ht="20" customHeight="1">
      <c r="A855" s="12">
        <v>214652</v>
      </c>
      <c r="B855" s="12" t="s">
        <v>1334</v>
      </c>
      <c r="C855" s="12">
        <v>13</v>
      </c>
      <c r="D855" s="12">
        <v>12</v>
      </c>
      <c r="E855" s="14">
        <f>Table32356789101112132343210111213610[[#This Row],[men]]/Table32356789101112132343210111213610[[#This Row],[total]]</f>
        <v>0.92307692307692313</v>
      </c>
      <c r="F855" s="12">
        <v>1</v>
      </c>
      <c r="G855" s="14">
        <f>Table32356789101112132343210111213610[[#This Row],[women]]/Table32356789101112132343210111213610[[#This Row],[total]]</f>
        <v>7.6923076923076927E-2</v>
      </c>
      <c r="H855" s="12">
        <v>0</v>
      </c>
      <c r="I855" s="14">
        <f>Table32356789101112132343210111213610[[#This Row],[alaskan_or_native]]/Table32356789101112132343210111213610[[#This Row],[total]]</f>
        <v>0</v>
      </c>
      <c r="J855" s="12">
        <v>3</v>
      </c>
      <c r="K855" s="14">
        <f>Table32356789101112132343210111213610[[#This Row],[asian_american]]/Table32356789101112132343210111213610[[#This Row],[total]]</f>
        <v>0.23076923076923078</v>
      </c>
      <c r="L855" s="12">
        <v>0</v>
      </c>
      <c r="M855" s="14">
        <f>Table32356789101112132343210111213610[[#This Row],[african_amercian]]/Table32356789101112132343210111213610[[#This Row],[total]]</f>
        <v>0</v>
      </c>
      <c r="N855" s="12">
        <v>0</v>
      </c>
      <c r="O855" s="14">
        <f>Table32356789101112132343210111213610[[#This Row],[hispanic_american]]/Table32356789101112132343210111213610[[#This Row],[total]]</f>
        <v>0</v>
      </c>
      <c r="P855" s="12">
        <v>0</v>
      </c>
      <c r="Q855" s="14">
        <f>Table32356789101112132343210111213610[[#This Row],[hawaiian_or_islander]]/Table32356789101112132343210111213610[[#This Row],[total]]</f>
        <v>0</v>
      </c>
      <c r="R855" s="12">
        <v>9</v>
      </c>
      <c r="S855" s="14">
        <f>Table32356789101112132343210111213610[[#This Row],[white]]/Table32356789101112132343210111213610[[#This Row],[total]]</f>
        <v>0.69230769230769229</v>
      </c>
      <c r="T855" s="12">
        <v>0</v>
      </c>
      <c r="U855" s="14">
        <f>Table32356789101112132343210111213610[[#This Row],[muti_racial]]/Table32356789101112132343210111213610[[#This Row],[total]]</f>
        <v>0</v>
      </c>
      <c r="V855" s="12">
        <v>0</v>
      </c>
      <c r="W855" s="14">
        <f>Table32356789101112132343210111213610[[#This Row],[international]]/Table32356789101112132343210111213610[[#This Row],[total]]</f>
        <v>0</v>
      </c>
      <c r="X8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  <c r="Y8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56" spans="1:25" ht="20" customHeight="1">
      <c r="A856" s="1">
        <v>219000</v>
      </c>
      <c r="B856" s="1" t="s">
        <v>663</v>
      </c>
      <c r="C856" s="1">
        <v>13</v>
      </c>
      <c r="D856" s="1">
        <v>12</v>
      </c>
      <c r="E856" s="8">
        <f>Table32356789101112132343210111213610[[#This Row],[men]]/Table32356789101112132343210111213610[[#This Row],[total]]</f>
        <v>0.92307692307692313</v>
      </c>
      <c r="F856" s="1">
        <v>1</v>
      </c>
      <c r="G856" s="8">
        <f>Table32356789101112132343210111213610[[#This Row],[women]]/Table32356789101112132343210111213610[[#This Row],[total]]</f>
        <v>7.6923076923076927E-2</v>
      </c>
      <c r="H856" s="1">
        <v>0</v>
      </c>
      <c r="I856" s="8">
        <f>Table32356789101112132343210111213610[[#This Row],[alaskan_or_native]]/Table32356789101112132343210111213610[[#This Row],[total]]</f>
        <v>0</v>
      </c>
      <c r="J856" s="1">
        <v>2</v>
      </c>
      <c r="K856" s="8">
        <f>Table32356789101112132343210111213610[[#This Row],[asian_american]]/Table32356789101112132343210111213610[[#This Row],[total]]</f>
        <v>0.15384615384615385</v>
      </c>
      <c r="L856" s="1">
        <v>0</v>
      </c>
      <c r="M856" s="8">
        <f>Table32356789101112132343210111213610[[#This Row],[african_amercian]]/Table32356789101112132343210111213610[[#This Row],[total]]</f>
        <v>0</v>
      </c>
      <c r="N856" s="1">
        <v>1</v>
      </c>
      <c r="O856" s="8">
        <f>Table32356789101112132343210111213610[[#This Row],[hispanic_american]]/Table32356789101112132343210111213610[[#This Row],[total]]</f>
        <v>7.6923076923076927E-2</v>
      </c>
      <c r="P856" s="1">
        <v>0</v>
      </c>
      <c r="Q856" s="8">
        <f>Table32356789101112132343210111213610[[#This Row],[hawaiian_or_islander]]/Table32356789101112132343210111213610[[#This Row],[total]]</f>
        <v>0</v>
      </c>
      <c r="R856" s="1">
        <v>7</v>
      </c>
      <c r="S856" s="8">
        <f>Table32356789101112132343210111213610[[#This Row],[white]]/Table32356789101112132343210111213610[[#This Row],[total]]</f>
        <v>0.53846153846153844</v>
      </c>
      <c r="T856" s="1">
        <v>1</v>
      </c>
      <c r="U856" s="8">
        <f>Table32356789101112132343210111213610[[#This Row],[muti_racial]]/Table32356789101112132343210111213610[[#This Row],[total]]</f>
        <v>7.6923076923076927E-2</v>
      </c>
      <c r="V856" s="1">
        <v>2</v>
      </c>
      <c r="W856" s="8">
        <f>Table32356789101112132343210111213610[[#This Row],[international]]/Table32356789101112132343210111213610[[#This Row],[total]]</f>
        <v>0.15384615384615385</v>
      </c>
      <c r="X8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  <c r="Y8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</row>
    <row r="857" spans="1:25" ht="20" customHeight="1">
      <c r="A857" s="12">
        <v>229179</v>
      </c>
      <c r="B857" s="12" t="s">
        <v>1122</v>
      </c>
      <c r="C857" s="12">
        <v>13</v>
      </c>
      <c r="D857" s="12">
        <v>6</v>
      </c>
      <c r="E857" s="14">
        <f>Table32356789101112132343210111213610[[#This Row],[men]]/Table32356789101112132343210111213610[[#This Row],[total]]</f>
        <v>0.46153846153846156</v>
      </c>
      <c r="F857" s="12">
        <v>7</v>
      </c>
      <c r="G857" s="14">
        <f>Table32356789101112132343210111213610[[#This Row],[women]]/Table32356789101112132343210111213610[[#This Row],[total]]</f>
        <v>0.53846153846153844</v>
      </c>
      <c r="H857" s="12">
        <v>0</v>
      </c>
      <c r="I857" s="14">
        <f>Table32356789101112132343210111213610[[#This Row],[alaskan_or_native]]/Table32356789101112132343210111213610[[#This Row],[total]]</f>
        <v>0</v>
      </c>
      <c r="J857" s="12">
        <v>4</v>
      </c>
      <c r="K857" s="14">
        <f>Table32356789101112132343210111213610[[#This Row],[asian_american]]/Table32356789101112132343210111213610[[#This Row],[total]]</f>
        <v>0.30769230769230771</v>
      </c>
      <c r="L857" s="12">
        <v>2</v>
      </c>
      <c r="M857" s="14">
        <f>Table32356789101112132343210111213610[[#This Row],[african_amercian]]/Table32356789101112132343210111213610[[#This Row],[total]]</f>
        <v>0.15384615384615385</v>
      </c>
      <c r="N857" s="12">
        <v>2</v>
      </c>
      <c r="O857" s="14">
        <f>Table32356789101112132343210111213610[[#This Row],[hispanic_american]]/Table32356789101112132343210111213610[[#This Row],[total]]</f>
        <v>0.15384615384615385</v>
      </c>
      <c r="P857" s="12">
        <v>0</v>
      </c>
      <c r="Q857" s="14">
        <f>Table32356789101112132343210111213610[[#This Row],[hawaiian_or_islander]]/Table32356789101112132343210111213610[[#This Row],[total]]</f>
        <v>0</v>
      </c>
      <c r="R857" s="12">
        <v>4</v>
      </c>
      <c r="S857" s="14">
        <f>Table32356789101112132343210111213610[[#This Row],[white]]/Table32356789101112132343210111213610[[#This Row],[total]]</f>
        <v>0.30769230769230771</v>
      </c>
      <c r="T857" s="12">
        <v>1</v>
      </c>
      <c r="U857" s="14">
        <f>Table32356789101112132343210111213610[[#This Row],[muti_racial]]/Table32356789101112132343210111213610[[#This Row],[total]]</f>
        <v>7.6923076923076927E-2</v>
      </c>
      <c r="V857" s="12">
        <v>0</v>
      </c>
      <c r="W857" s="14">
        <f>Table32356789101112132343210111213610[[#This Row],[international]]/Table32356789101112132343210111213610[[#This Row],[total]]</f>
        <v>0</v>
      </c>
      <c r="X8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0.69230769230769229</v>
      </c>
      <c r="Y8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0.38461538461538464</v>
      </c>
    </row>
    <row r="858" spans="1:25" ht="20" customHeight="1">
      <c r="A858" s="1">
        <v>229814</v>
      </c>
      <c r="B858" s="1" t="s">
        <v>283</v>
      </c>
      <c r="C858" s="1">
        <v>13</v>
      </c>
      <c r="D858" s="1">
        <v>12</v>
      </c>
      <c r="E858" s="8">
        <f>Table32356789101112132343210111213610[[#This Row],[men]]/Table32356789101112132343210111213610[[#This Row],[total]]</f>
        <v>0.92307692307692313</v>
      </c>
      <c r="F858" s="1">
        <v>1</v>
      </c>
      <c r="G858" s="8">
        <f>Table32356789101112132343210111213610[[#This Row],[women]]/Table32356789101112132343210111213610[[#This Row],[total]]</f>
        <v>7.6923076923076927E-2</v>
      </c>
      <c r="H858" s="1">
        <v>0</v>
      </c>
      <c r="I858" s="8">
        <f>Table32356789101112132343210111213610[[#This Row],[alaskan_or_native]]/Table32356789101112132343210111213610[[#This Row],[total]]</f>
        <v>0</v>
      </c>
      <c r="J858" s="1">
        <v>0</v>
      </c>
      <c r="K858" s="8">
        <f>Table32356789101112132343210111213610[[#This Row],[asian_american]]/Table32356789101112132343210111213610[[#This Row],[total]]</f>
        <v>0</v>
      </c>
      <c r="L858" s="1">
        <v>0</v>
      </c>
      <c r="M858" s="8">
        <f>Table32356789101112132343210111213610[[#This Row],[african_amercian]]/Table32356789101112132343210111213610[[#This Row],[total]]</f>
        <v>0</v>
      </c>
      <c r="N858" s="1">
        <v>3</v>
      </c>
      <c r="O858" s="8">
        <f>Table32356789101112132343210111213610[[#This Row],[hispanic_american]]/Table32356789101112132343210111213610[[#This Row],[total]]</f>
        <v>0.23076923076923078</v>
      </c>
      <c r="P858" s="1">
        <v>0</v>
      </c>
      <c r="Q858" s="8">
        <f>Table32356789101112132343210111213610[[#This Row],[hawaiian_or_islander]]/Table32356789101112132343210111213610[[#This Row],[total]]</f>
        <v>0</v>
      </c>
      <c r="R858" s="1">
        <v>8</v>
      </c>
      <c r="S858" s="8">
        <f>Table32356789101112132343210111213610[[#This Row],[white]]/Table32356789101112132343210111213610[[#This Row],[total]]</f>
        <v>0.61538461538461542</v>
      </c>
      <c r="T858" s="1">
        <v>0</v>
      </c>
      <c r="U858" s="8">
        <f>Table32356789101112132343210111213610[[#This Row],[muti_racial]]/Table32356789101112132343210111213610[[#This Row],[total]]</f>
        <v>0</v>
      </c>
      <c r="V858" s="1">
        <v>2</v>
      </c>
      <c r="W858" s="8">
        <f>Table32356789101112132343210111213610[[#This Row],[international]]/Table32356789101112132343210111213610[[#This Row],[total]]</f>
        <v>0.15384615384615385</v>
      </c>
      <c r="X8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  <c r="Y8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0.23076923076923078</v>
      </c>
    </row>
    <row r="859" spans="1:25" ht="20" customHeight="1">
      <c r="A859" s="12">
        <v>231059</v>
      </c>
      <c r="B859" s="12" t="s">
        <v>343</v>
      </c>
      <c r="C859" s="12">
        <v>13</v>
      </c>
      <c r="D859" s="12">
        <v>12</v>
      </c>
      <c r="E859" s="14">
        <f>Table32356789101112132343210111213610[[#This Row],[men]]/Table32356789101112132343210111213610[[#This Row],[total]]</f>
        <v>0.92307692307692313</v>
      </c>
      <c r="F859" s="12">
        <v>1</v>
      </c>
      <c r="G859" s="14">
        <f>Table32356789101112132343210111213610[[#This Row],[women]]/Table32356789101112132343210111213610[[#This Row],[total]]</f>
        <v>7.6923076923076927E-2</v>
      </c>
      <c r="H859" s="12">
        <v>0</v>
      </c>
      <c r="I859" s="14">
        <f>Table32356789101112132343210111213610[[#This Row],[alaskan_or_native]]/Table32356789101112132343210111213610[[#This Row],[total]]</f>
        <v>0</v>
      </c>
      <c r="J859" s="12">
        <v>0</v>
      </c>
      <c r="K859" s="14">
        <f>Table32356789101112132343210111213610[[#This Row],[asian_american]]/Table32356789101112132343210111213610[[#This Row],[total]]</f>
        <v>0</v>
      </c>
      <c r="L859" s="12">
        <v>0</v>
      </c>
      <c r="M859" s="14">
        <f>Table32356789101112132343210111213610[[#This Row],[african_amercian]]/Table32356789101112132343210111213610[[#This Row],[total]]</f>
        <v>0</v>
      </c>
      <c r="N859" s="12">
        <v>2</v>
      </c>
      <c r="O859" s="14">
        <f>Table32356789101112132343210111213610[[#This Row],[hispanic_american]]/Table32356789101112132343210111213610[[#This Row],[total]]</f>
        <v>0.15384615384615385</v>
      </c>
      <c r="P859" s="12">
        <v>0</v>
      </c>
      <c r="Q859" s="14">
        <f>Table32356789101112132343210111213610[[#This Row],[hawaiian_or_islander]]/Table32356789101112132343210111213610[[#This Row],[total]]</f>
        <v>0</v>
      </c>
      <c r="R859" s="12">
        <v>10</v>
      </c>
      <c r="S859" s="14">
        <f>Table32356789101112132343210111213610[[#This Row],[white]]/Table32356789101112132343210111213610[[#This Row],[total]]</f>
        <v>0.76923076923076927</v>
      </c>
      <c r="T859" s="12">
        <v>0</v>
      </c>
      <c r="U859" s="14">
        <f>Table32356789101112132343210111213610[[#This Row],[muti_racial]]/Table32356789101112132343210111213610[[#This Row],[total]]</f>
        <v>0</v>
      </c>
      <c r="V859" s="12">
        <v>1</v>
      </c>
      <c r="W859" s="14">
        <f>Table32356789101112132343210111213610[[#This Row],[international]]/Table32356789101112132343210111213610[[#This Row],[total]]</f>
        <v>7.6923076923076927E-2</v>
      </c>
      <c r="X8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  <c r="Y8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</row>
    <row r="860" spans="1:25" ht="20" customHeight="1">
      <c r="A860" s="1">
        <v>232265</v>
      </c>
      <c r="B860" s="1" t="s">
        <v>29</v>
      </c>
      <c r="C860" s="1">
        <v>13</v>
      </c>
      <c r="D860" s="1">
        <v>7</v>
      </c>
      <c r="E860" s="8">
        <f>Table32356789101112132343210111213610[[#This Row],[men]]/Table32356789101112132343210111213610[[#This Row],[total]]</f>
        <v>0.53846153846153844</v>
      </c>
      <c r="F860" s="1">
        <v>6</v>
      </c>
      <c r="G860" s="8">
        <f>Table32356789101112132343210111213610[[#This Row],[women]]/Table32356789101112132343210111213610[[#This Row],[total]]</f>
        <v>0.46153846153846156</v>
      </c>
      <c r="H860" s="1">
        <v>0</v>
      </c>
      <c r="I860" s="8">
        <f>Table32356789101112132343210111213610[[#This Row],[alaskan_or_native]]/Table32356789101112132343210111213610[[#This Row],[total]]</f>
        <v>0</v>
      </c>
      <c r="J860" s="1">
        <v>0</v>
      </c>
      <c r="K860" s="8">
        <f>Table32356789101112132343210111213610[[#This Row],[asian_american]]/Table32356789101112132343210111213610[[#This Row],[total]]</f>
        <v>0</v>
      </c>
      <c r="L860" s="1">
        <v>13</v>
      </c>
      <c r="M860" s="8">
        <f>Table32356789101112132343210111213610[[#This Row],[african_amercian]]/Table32356789101112132343210111213610[[#This Row],[total]]</f>
        <v>1</v>
      </c>
      <c r="N860" s="1">
        <v>0</v>
      </c>
      <c r="O860" s="8">
        <f>Table32356789101112132343210111213610[[#This Row],[hispanic_american]]/Table32356789101112132343210111213610[[#This Row],[total]]</f>
        <v>0</v>
      </c>
      <c r="P860" s="1">
        <v>0</v>
      </c>
      <c r="Q860" s="8">
        <f>Table32356789101112132343210111213610[[#This Row],[hawaiian_or_islander]]/Table32356789101112132343210111213610[[#This Row],[total]]</f>
        <v>0</v>
      </c>
      <c r="R860" s="1">
        <v>0</v>
      </c>
      <c r="S860" s="8">
        <f>Table32356789101112132343210111213610[[#This Row],[white]]/Table32356789101112132343210111213610[[#This Row],[total]]</f>
        <v>0</v>
      </c>
      <c r="T860" s="1">
        <v>0</v>
      </c>
      <c r="U860" s="8">
        <f>Table32356789101112132343210111213610[[#This Row],[muti_racial]]/Table32356789101112132343210111213610[[#This Row],[total]]</f>
        <v>0</v>
      </c>
      <c r="V860" s="1">
        <v>0</v>
      </c>
      <c r="W860" s="8">
        <f>Table32356789101112132343210111213610[[#This Row],[international]]/Table32356789101112132343210111213610[[#This Row],[total]]</f>
        <v>0</v>
      </c>
      <c r="X8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8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861" spans="1:25" ht="20" customHeight="1">
      <c r="A861" s="12">
        <v>234915</v>
      </c>
      <c r="B861" s="12" t="s">
        <v>1136</v>
      </c>
      <c r="C861" s="12">
        <v>13</v>
      </c>
      <c r="D861" s="12">
        <v>12</v>
      </c>
      <c r="E861" s="14">
        <f>Table32356789101112132343210111213610[[#This Row],[men]]/Table32356789101112132343210111213610[[#This Row],[total]]</f>
        <v>0.92307692307692313</v>
      </c>
      <c r="F861" s="12">
        <v>1</v>
      </c>
      <c r="G861" s="14">
        <f>Table32356789101112132343210111213610[[#This Row],[women]]/Table32356789101112132343210111213610[[#This Row],[total]]</f>
        <v>7.6923076923076927E-2</v>
      </c>
      <c r="H861" s="12">
        <v>0</v>
      </c>
      <c r="I861" s="14">
        <f>Table32356789101112132343210111213610[[#This Row],[alaskan_or_native]]/Table32356789101112132343210111213610[[#This Row],[total]]</f>
        <v>0</v>
      </c>
      <c r="J861" s="12">
        <v>0</v>
      </c>
      <c r="K861" s="14">
        <f>Table32356789101112132343210111213610[[#This Row],[asian_american]]/Table32356789101112132343210111213610[[#This Row],[total]]</f>
        <v>0</v>
      </c>
      <c r="L861" s="12">
        <v>0</v>
      </c>
      <c r="M861" s="14">
        <f>Table32356789101112132343210111213610[[#This Row],[african_amercian]]/Table32356789101112132343210111213610[[#This Row],[total]]</f>
        <v>0</v>
      </c>
      <c r="N861" s="12">
        <v>0</v>
      </c>
      <c r="O861" s="14">
        <f>Table32356789101112132343210111213610[[#This Row],[hispanic_american]]/Table32356789101112132343210111213610[[#This Row],[total]]</f>
        <v>0</v>
      </c>
      <c r="P861" s="12">
        <v>0</v>
      </c>
      <c r="Q861" s="14">
        <f>Table32356789101112132343210111213610[[#This Row],[hawaiian_or_islander]]/Table32356789101112132343210111213610[[#This Row],[total]]</f>
        <v>0</v>
      </c>
      <c r="R861" s="12">
        <v>2</v>
      </c>
      <c r="S861" s="14">
        <f>Table32356789101112132343210111213610[[#This Row],[white]]/Table32356789101112132343210111213610[[#This Row],[total]]</f>
        <v>0.15384615384615385</v>
      </c>
      <c r="T861" s="12">
        <v>0</v>
      </c>
      <c r="U861" s="14">
        <f>Table32356789101112132343210111213610[[#This Row],[muti_racial]]/Table32356789101112132343210111213610[[#This Row],[total]]</f>
        <v>0</v>
      </c>
      <c r="V861" s="12">
        <v>6</v>
      </c>
      <c r="W861" s="14">
        <f>Table32356789101112132343210111213610[[#This Row],[international]]/Table32356789101112132343210111213610[[#This Row],[total]]</f>
        <v>0.46153846153846156</v>
      </c>
      <c r="X8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8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62" spans="1:25" ht="20" customHeight="1">
      <c r="A862" s="1">
        <v>236452</v>
      </c>
      <c r="B862" s="1" t="s">
        <v>392</v>
      </c>
      <c r="C862" s="1">
        <v>13</v>
      </c>
      <c r="D862" s="1">
        <v>12</v>
      </c>
      <c r="E862" s="8">
        <f>Table32356789101112132343210111213610[[#This Row],[men]]/Table32356789101112132343210111213610[[#This Row],[total]]</f>
        <v>0.92307692307692313</v>
      </c>
      <c r="F862" s="1">
        <v>1</v>
      </c>
      <c r="G862" s="8">
        <f>Table32356789101112132343210111213610[[#This Row],[women]]/Table32356789101112132343210111213610[[#This Row],[total]]</f>
        <v>7.6923076923076927E-2</v>
      </c>
      <c r="H862" s="1">
        <v>1</v>
      </c>
      <c r="I862" s="8">
        <f>Table32356789101112132343210111213610[[#This Row],[alaskan_or_native]]/Table32356789101112132343210111213610[[#This Row],[total]]</f>
        <v>7.6923076923076927E-2</v>
      </c>
      <c r="J862" s="1">
        <v>3</v>
      </c>
      <c r="K862" s="8">
        <f>Table32356789101112132343210111213610[[#This Row],[asian_american]]/Table32356789101112132343210111213610[[#This Row],[total]]</f>
        <v>0.23076923076923078</v>
      </c>
      <c r="L862" s="1">
        <v>1</v>
      </c>
      <c r="M862" s="8">
        <f>Table32356789101112132343210111213610[[#This Row],[african_amercian]]/Table32356789101112132343210111213610[[#This Row],[total]]</f>
        <v>7.6923076923076927E-2</v>
      </c>
      <c r="N862" s="1">
        <v>2</v>
      </c>
      <c r="O862" s="8">
        <f>Table32356789101112132343210111213610[[#This Row],[hispanic_american]]/Table32356789101112132343210111213610[[#This Row],[total]]</f>
        <v>0.15384615384615385</v>
      </c>
      <c r="P862" s="1">
        <v>0</v>
      </c>
      <c r="Q862" s="8">
        <f>Table32356789101112132343210111213610[[#This Row],[hawaiian_or_islander]]/Table32356789101112132343210111213610[[#This Row],[total]]</f>
        <v>0</v>
      </c>
      <c r="R862" s="1">
        <v>6</v>
      </c>
      <c r="S862" s="8">
        <f>Table32356789101112132343210111213610[[#This Row],[white]]/Table32356789101112132343210111213610[[#This Row],[total]]</f>
        <v>0.46153846153846156</v>
      </c>
      <c r="T862" s="1">
        <v>0</v>
      </c>
      <c r="U862" s="8">
        <f>Table32356789101112132343210111213610[[#This Row],[muti_racial]]/Table32356789101112132343210111213610[[#This Row],[total]]</f>
        <v>0</v>
      </c>
      <c r="V862" s="1">
        <v>0</v>
      </c>
      <c r="W862" s="8">
        <f>Table32356789101112132343210111213610[[#This Row],[international]]/Table32356789101112132343210111213610[[#This Row],[total]]</f>
        <v>0</v>
      </c>
      <c r="X8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0.53846153846153844</v>
      </c>
      <c r="Y8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</row>
    <row r="863" spans="1:25" ht="20" customHeight="1">
      <c r="A863" s="12">
        <v>384254</v>
      </c>
      <c r="B863" s="12" t="s">
        <v>1165</v>
      </c>
      <c r="C863" s="12">
        <v>13</v>
      </c>
      <c r="D863" s="12">
        <v>9</v>
      </c>
      <c r="E863" s="14">
        <f>Table32356789101112132343210111213610[[#This Row],[men]]/Table32356789101112132343210111213610[[#This Row],[total]]</f>
        <v>0.69230769230769229</v>
      </c>
      <c r="F863" s="12">
        <v>4</v>
      </c>
      <c r="G863" s="14">
        <f>Table32356789101112132343210111213610[[#This Row],[women]]/Table32356789101112132343210111213610[[#This Row],[total]]</f>
        <v>0.30769230769230771</v>
      </c>
      <c r="H863" s="12">
        <v>0</v>
      </c>
      <c r="I863" s="14">
        <f>Table32356789101112132343210111213610[[#This Row],[alaskan_or_native]]/Table32356789101112132343210111213610[[#This Row],[total]]</f>
        <v>0</v>
      </c>
      <c r="J863" s="12">
        <v>0</v>
      </c>
      <c r="K863" s="14">
        <f>Table32356789101112132343210111213610[[#This Row],[asian_american]]/Table32356789101112132343210111213610[[#This Row],[total]]</f>
        <v>0</v>
      </c>
      <c r="L863" s="12">
        <v>2</v>
      </c>
      <c r="M863" s="14">
        <f>Table32356789101112132343210111213610[[#This Row],[african_amercian]]/Table32356789101112132343210111213610[[#This Row],[total]]</f>
        <v>0.15384615384615385</v>
      </c>
      <c r="N863" s="12">
        <v>2</v>
      </c>
      <c r="O863" s="14">
        <f>Table32356789101112132343210111213610[[#This Row],[hispanic_american]]/Table32356789101112132343210111213610[[#This Row],[total]]</f>
        <v>0.15384615384615385</v>
      </c>
      <c r="P863" s="12">
        <v>0</v>
      </c>
      <c r="Q863" s="14">
        <f>Table32356789101112132343210111213610[[#This Row],[hawaiian_or_islander]]/Table32356789101112132343210111213610[[#This Row],[total]]</f>
        <v>0</v>
      </c>
      <c r="R863" s="12">
        <v>9</v>
      </c>
      <c r="S863" s="14">
        <f>Table32356789101112132343210111213610[[#This Row],[white]]/Table32356789101112132343210111213610[[#This Row],[total]]</f>
        <v>0.69230769230769229</v>
      </c>
      <c r="T863" s="12">
        <v>0</v>
      </c>
      <c r="U863" s="14">
        <f>Table32356789101112132343210111213610[[#This Row],[muti_racial]]/Table32356789101112132343210111213610[[#This Row],[total]]</f>
        <v>0</v>
      </c>
      <c r="V863" s="12">
        <v>0</v>
      </c>
      <c r="W863" s="14">
        <f>Table32356789101112132343210111213610[[#This Row],[international]]/Table32356789101112132343210111213610[[#This Row],[total]]</f>
        <v>0</v>
      </c>
      <c r="X8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  <c r="Y8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</row>
    <row r="864" spans="1:25" ht="20" customHeight="1">
      <c r="A864" s="1">
        <v>384412</v>
      </c>
      <c r="B864" s="1" t="s">
        <v>1264</v>
      </c>
      <c r="C864" s="1">
        <v>13</v>
      </c>
      <c r="D864" s="1">
        <v>5</v>
      </c>
      <c r="E864" s="8">
        <f>Table32356789101112132343210111213610[[#This Row],[men]]/Table32356789101112132343210111213610[[#This Row],[total]]</f>
        <v>0.38461538461538464</v>
      </c>
      <c r="F864" s="1">
        <v>8</v>
      </c>
      <c r="G864" s="8">
        <f>Table32356789101112132343210111213610[[#This Row],[women]]/Table32356789101112132343210111213610[[#This Row],[total]]</f>
        <v>0.61538461538461542</v>
      </c>
      <c r="H864" s="1">
        <v>0</v>
      </c>
      <c r="I864" s="8">
        <f>Table32356789101112132343210111213610[[#This Row],[alaskan_or_native]]/Table32356789101112132343210111213610[[#This Row],[total]]</f>
        <v>0</v>
      </c>
      <c r="J864" s="1">
        <v>0</v>
      </c>
      <c r="K864" s="8">
        <f>Table32356789101112132343210111213610[[#This Row],[asian_american]]/Table32356789101112132343210111213610[[#This Row],[total]]</f>
        <v>0</v>
      </c>
      <c r="L864" s="1">
        <v>13</v>
      </c>
      <c r="M864" s="8">
        <f>Table32356789101112132343210111213610[[#This Row],[african_amercian]]/Table32356789101112132343210111213610[[#This Row],[total]]</f>
        <v>1</v>
      </c>
      <c r="N864" s="1">
        <v>0</v>
      </c>
      <c r="O864" s="8">
        <f>Table32356789101112132343210111213610[[#This Row],[hispanic_american]]/Table32356789101112132343210111213610[[#This Row],[total]]</f>
        <v>0</v>
      </c>
      <c r="P864" s="1">
        <v>0</v>
      </c>
      <c r="Q864" s="8">
        <f>Table32356789101112132343210111213610[[#This Row],[hawaiian_or_islander]]/Table32356789101112132343210111213610[[#This Row],[total]]</f>
        <v>0</v>
      </c>
      <c r="R864" s="1">
        <v>0</v>
      </c>
      <c r="S864" s="8">
        <f>Table32356789101112132343210111213610[[#This Row],[white]]/Table32356789101112132343210111213610[[#This Row],[total]]</f>
        <v>0</v>
      </c>
      <c r="T864" s="1">
        <v>0</v>
      </c>
      <c r="U864" s="8">
        <f>Table32356789101112132343210111213610[[#This Row],[muti_racial]]/Table32356789101112132343210111213610[[#This Row],[total]]</f>
        <v>0</v>
      </c>
      <c r="V864" s="1">
        <v>0</v>
      </c>
      <c r="W864" s="8">
        <f>Table32356789101112132343210111213610[[#This Row],[international]]/Table32356789101112132343210111213610[[#This Row],[total]]</f>
        <v>0</v>
      </c>
      <c r="X8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8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865" spans="1:25" ht="20" customHeight="1">
      <c r="A865" s="12">
        <v>448345</v>
      </c>
      <c r="B865" s="12" t="s">
        <v>1411</v>
      </c>
      <c r="C865" s="12">
        <v>13</v>
      </c>
      <c r="D865" s="12">
        <v>6</v>
      </c>
      <c r="E865" s="14">
        <f>Table32356789101112132343210111213610[[#This Row],[men]]/Table32356789101112132343210111213610[[#This Row],[total]]</f>
        <v>0.46153846153846156</v>
      </c>
      <c r="F865" s="12">
        <v>7</v>
      </c>
      <c r="G865" s="14">
        <f>Table32356789101112132343210111213610[[#This Row],[women]]/Table32356789101112132343210111213610[[#This Row],[total]]</f>
        <v>0.53846153846153844</v>
      </c>
      <c r="H865" s="12">
        <v>0</v>
      </c>
      <c r="I865" s="14">
        <f>Table32356789101112132343210111213610[[#This Row],[alaskan_or_native]]/Table32356789101112132343210111213610[[#This Row],[total]]</f>
        <v>0</v>
      </c>
      <c r="J865" s="12">
        <v>1</v>
      </c>
      <c r="K865" s="14">
        <f>Table32356789101112132343210111213610[[#This Row],[asian_american]]/Table32356789101112132343210111213610[[#This Row],[total]]</f>
        <v>7.6923076923076927E-2</v>
      </c>
      <c r="L865" s="12">
        <v>1</v>
      </c>
      <c r="M865" s="14">
        <f>Table32356789101112132343210111213610[[#This Row],[african_amercian]]/Table32356789101112132343210111213610[[#This Row],[total]]</f>
        <v>7.6923076923076927E-2</v>
      </c>
      <c r="N865" s="12">
        <v>0</v>
      </c>
      <c r="O865" s="14">
        <f>Table32356789101112132343210111213610[[#This Row],[hispanic_american]]/Table32356789101112132343210111213610[[#This Row],[total]]</f>
        <v>0</v>
      </c>
      <c r="P865" s="12">
        <v>0</v>
      </c>
      <c r="Q865" s="14">
        <f>Table32356789101112132343210111213610[[#This Row],[hawaiian_or_islander]]/Table32356789101112132343210111213610[[#This Row],[total]]</f>
        <v>0</v>
      </c>
      <c r="R865" s="12">
        <v>9</v>
      </c>
      <c r="S865" s="14">
        <f>Table32356789101112132343210111213610[[#This Row],[white]]/Table32356789101112132343210111213610[[#This Row],[total]]</f>
        <v>0.69230769230769229</v>
      </c>
      <c r="T865" s="12">
        <v>0</v>
      </c>
      <c r="U865" s="14">
        <f>Table32356789101112132343210111213610[[#This Row],[muti_racial]]/Table32356789101112132343210111213610[[#This Row],[total]]</f>
        <v>0</v>
      </c>
      <c r="V865" s="12">
        <v>2</v>
      </c>
      <c r="W865" s="14">
        <f>Table32356789101112132343210111213610[[#This Row],[international]]/Table32356789101112132343210111213610[[#This Row],[total]]</f>
        <v>0.15384615384615385</v>
      </c>
      <c r="X8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0.15384615384615385</v>
      </c>
      <c r="Y8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7.6923076923076927E-2</v>
      </c>
    </row>
    <row r="866" spans="1:25" ht="20" customHeight="1">
      <c r="A866" s="1">
        <v>450085</v>
      </c>
      <c r="B866" s="1" t="s">
        <v>1414</v>
      </c>
      <c r="C866" s="1">
        <v>13</v>
      </c>
      <c r="D866" s="1">
        <v>6</v>
      </c>
      <c r="E866" s="8">
        <f>Table32356789101112132343210111213610[[#This Row],[men]]/Table32356789101112132343210111213610[[#This Row],[total]]</f>
        <v>0.46153846153846156</v>
      </c>
      <c r="F866" s="1">
        <v>7</v>
      </c>
      <c r="G866" s="8">
        <f>Table32356789101112132343210111213610[[#This Row],[women]]/Table32356789101112132343210111213610[[#This Row],[total]]</f>
        <v>0.53846153846153844</v>
      </c>
      <c r="H866" s="1">
        <v>0</v>
      </c>
      <c r="I866" s="8">
        <f>Table32356789101112132343210111213610[[#This Row],[alaskan_or_native]]/Table32356789101112132343210111213610[[#This Row],[total]]</f>
        <v>0</v>
      </c>
      <c r="J866" s="1">
        <v>0</v>
      </c>
      <c r="K866" s="8">
        <f>Table32356789101112132343210111213610[[#This Row],[asian_american]]/Table32356789101112132343210111213610[[#This Row],[total]]</f>
        <v>0</v>
      </c>
      <c r="L866" s="1">
        <v>2</v>
      </c>
      <c r="M866" s="8">
        <f>Table32356789101112132343210111213610[[#This Row],[african_amercian]]/Table32356789101112132343210111213610[[#This Row],[total]]</f>
        <v>0.15384615384615385</v>
      </c>
      <c r="N866" s="1">
        <v>2</v>
      </c>
      <c r="O866" s="8">
        <f>Table32356789101112132343210111213610[[#This Row],[hispanic_american]]/Table32356789101112132343210111213610[[#This Row],[total]]</f>
        <v>0.15384615384615385</v>
      </c>
      <c r="P866" s="1">
        <v>0</v>
      </c>
      <c r="Q866" s="8">
        <f>Table32356789101112132343210111213610[[#This Row],[hawaiian_or_islander]]/Table32356789101112132343210111213610[[#This Row],[total]]</f>
        <v>0</v>
      </c>
      <c r="R866" s="1">
        <v>6</v>
      </c>
      <c r="S866" s="8">
        <f>Table32356789101112132343210111213610[[#This Row],[white]]/Table32356789101112132343210111213610[[#This Row],[total]]</f>
        <v>0.46153846153846156</v>
      </c>
      <c r="T866" s="1">
        <v>0</v>
      </c>
      <c r="U866" s="8">
        <f>Table32356789101112132343210111213610[[#This Row],[muti_racial]]/Table32356789101112132343210111213610[[#This Row],[total]]</f>
        <v>0</v>
      </c>
      <c r="V866" s="1">
        <v>0</v>
      </c>
      <c r="W866" s="8">
        <f>Table32356789101112132343210111213610[[#This Row],[international]]/Table32356789101112132343210111213610[[#This Row],[total]]</f>
        <v>0</v>
      </c>
      <c r="X8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  <c r="Y8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</row>
    <row r="867" spans="1:25" ht="20" customHeight="1">
      <c r="A867" s="12">
        <v>482565</v>
      </c>
      <c r="B867" s="12" t="s">
        <v>1376</v>
      </c>
      <c r="C867" s="12">
        <v>13</v>
      </c>
      <c r="D867" s="12">
        <v>9</v>
      </c>
      <c r="E867" s="14">
        <f>Table32356789101112132343210111213610[[#This Row],[men]]/Table32356789101112132343210111213610[[#This Row],[total]]</f>
        <v>0.69230769230769229</v>
      </c>
      <c r="F867" s="12">
        <v>4</v>
      </c>
      <c r="G867" s="14">
        <f>Table32356789101112132343210111213610[[#This Row],[women]]/Table32356789101112132343210111213610[[#This Row],[total]]</f>
        <v>0.30769230769230771</v>
      </c>
      <c r="H867" s="12">
        <v>0</v>
      </c>
      <c r="I867" s="14">
        <f>Table32356789101112132343210111213610[[#This Row],[alaskan_or_native]]/Table32356789101112132343210111213610[[#This Row],[total]]</f>
        <v>0</v>
      </c>
      <c r="J867" s="12">
        <v>0</v>
      </c>
      <c r="K867" s="14">
        <f>Table32356789101112132343210111213610[[#This Row],[asian_american]]/Table32356789101112132343210111213610[[#This Row],[total]]</f>
        <v>0</v>
      </c>
      <c r="L867" s="12">
        <v>6</v>
      </c>
      <c r="M867" s="14">
        <f>Table32356789101112132343210111213610[[#This Row],[african_amercian]]/Table32356789101112132343210111213610[[#This Row],[total]]</f>
        <v>0.46153846153846156</v>
      </c>
      <c r="N867" s="12">
        <v>1</v>
      </c>
      <c r="O867" s="14">
        <f>Table32356789101112132343210111213610[[#This Row],[hispanic_american]]/Table32356789101112132343210111213610[[#This Row],[total]]</f>
        <v>7.6923076923076927E-2</v>
      </c>
      <c r="P867" s="12">
        <v>0</v>
      </c>
      <c r="Q867" s="14">
        <f>Table32356789101112132343210111213610[[#This Row],[hawaiian_or_islander]]/Table32356789101112132343210111213610[[#This Row],[total]]</f>
        <v>0</v>
      </c>
      <c r="R867" s="12">
        <v>6</v>
      </c>
      <c r="S867" s="14">
        <f>Table32356789101112132343210111213610[[#This Row],[white]]/Table32356789101112132343210111213610[[#This Row],[total]]</f>
        <v>0.46153846153846156</v>
      </c>
      <c r="T867" s="12">
        <v>0</v>
      </c>
      <c r="U867" s="14">
        <f>Table32356789101112132343210111213610[[#This Row],[muti_racial]]/Table32356789101112132343210111213610[[#This Row],[total]]</f>
        <v>0</v>
      </c>
      <c r="V867" s="12">
        <v>0</v>
      </c>
      <c r="W867" s="14">
        <f>Table32356789101112132343210111213610[[#This Row],[international]]/Table32356789101112132343210111213610[[#This Row],[total]]</f>
        <v>0</v>
      </c>
      <c r="X8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0.53846153846153844</v>
      </c>
      <c r="Y8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0.53846153846153844</v>
      </c>
    </row>
    <row r="868" spans="1:25" ht="20" customHeight="1">
      <c r="A868" s="1">
        <v>482608</v>
      </c>
      <c r="B868" s="1" t="s">
        <v>1378</v>
      </c>
      <c r="C868" s="1">
        <v>13</v>
      </c>
      <c r="D868" s="1">
        <v>10</v>
      </c>
      <c r="E868" s="8">
        <f>Table32356789101112132343210111213610[[#This Row],[men]]/Table32356789101112132343210111213610[[#This Row],[total]]</f>
        <v>0.76923076923076927</v>
      </c>
      <c r="F868" s="1">
        <v>3</v>
      </c>
      <c r="G868" s="8">
        <f>Table32356789101112132343210111213610[[#This Row],[women]]/Table32356789101112132343210111213610[[#This Row],[total]]</f>
        <v>0.23076923076923078</v>
      </c>
      <c r="H868" s="1">
        <v>0</v>
      </c>
      <c r="I868" s="8">
        <f>Table32356789101112132343210111213610[[#This Row],[alaskan_or_native]]/Table32356789101112132343210111213610[[#This Row],[total]]</f>
        <v>0</v>
      </c>
      <c r="J868" s="1">
        <v>1</v>
      </c>
      <c r="K868" s="8">
        <f>Table32356789101112132343210111213610[[#This Row],[asian_american]]/Table32356789101112132343210111213610[[#This Row],[total]]</f>
        <v>7.6923076923076927E-2</v>
      </c>
      <c r="L868" s="1">
        <v>2</v>
      </c>
      <c r="M868" s="8">
        <f>Table32356789101112132343210111213610[[#This Row],[african_amercian]]/Table32356789101112132343210111213610[[#This Row],[total]]</f>
        <v>0.15384615384615385</v>
      </c>
      <c r="N868" s="1">
        <v>2</v>
      </c>
      <c r="O868" s="8">
        <f>Table32356789101112132343210111213610[[#This Row],[hispanic_american]]/Table32356789101112132343210111213610[[#This Row],[total]]</f>
        <v>0.15384615384615385</v>
      </c>
      <c r="P868" s="1">
        <v>0</v>
      </c>
      <c r="Q868" s="8">
        <f>Table32356789101112132343210111213610[[#This Row],[hawaiian_or_islander]]/Table32356789101112132343210111213610[[#This Row],[total]]</f>
        <v>0</v>
      </c>
      <c r="R868" s="1">
        <v>3</v>
      </c>
      <c r="S868" s="8">
        <f>Table32356789101112132343210111213610[[#This Row],[white]]/Table32356789101112132343210111213610[[#This Row],[total]]</f>
        <v>0.23076923076923078</v>
      </c>
      <c r="T868" s="1">
        <v>0</v>
      </c>
      <c r="U868" s="8">
        <f>Table32356789101112132343210111213610[[#This Row],[muti_racial]]/Table32356789101112132343210111213610[[#This Row],[total]]</f>
        <v>0</v>
      </c>
      <c r="V868" s="1">
        <v>0</v>
      </c>
      <c r="W868" s="8">
        <f>Table32356789101112132343210111213610[[#This Row],[international]]/Table32356789101112132343210111213610[[#This Row],[total]]</f>
        <v>0</v>
      </c>
      <c r="X8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0.38461538461538464</v>
      </c>
      <c r="Y8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0.30769230769230771</v>
      </c>
    </row>
    <row r="869" spans="1:25" ht="20" customHeight="1">
      <c r="A869" s="12">
        <v>110361</v>
      </c>
      <c r="B869" s="12" t="s">
        <v>87</v>
      </c>
      <c r="C869" s="12">
        <v>12</v>
      </c>
      <c r="D869" s="12">
        <v>11</v>
      </c>
      <c r="E869" s="14">
        <f>Table32356789101112132343210111213610[[#This Row],[men]]/Table32356789101112132343210111213610[[#This Row],[total]]</f>
        <v>0.91666666666666663</v>
      </c>
      <c r="F869" s="12">
        <v>1</v>
      </c>
      <c r="G869" s="14">
        <f>Table32356789101112132343210111213610[[#This Row],[women]]/Table32356789101112132343210111213610[[#This Row],[total]]</f>
        <v>8.3333333333333329E-2</v>
      </c>
      <c r="H869" s="12">
        <v>0</v>
      </c>
      <c r="I869" s="14">
        <f>Table32356789101112132343210111213610[[#This Row],[alaskan_or_native]]/Table32356789101112132343210111213610[[#This Row],[total]]</f>
        <v>0</v>
      </c>
      <c r="J869" s="12">
        <v>1</v>
      </c>
      <c r="K869" s="14">
        <f>Table32356789101112132343210111213610[[#This Row],[asian_american]]/Table32356789101112132343210111213610[[#This Row],[total]]</f>
        <v>8.3333333333333329E-2</v>
      </c>
      <c r="L869" s="12">
        <v>0</v>
      </c>
      <c r="M869" s="14">
        <f>Table32356789101112132343210111213610[[#This Row],[african_amercian]]/Table32356789101112132343210111213610[[#This Row],[total]]</f>
        <v>0</v>
      </c>
      <c r="N869" s="12">
        <v>5</v>
      </c>
      <c r="O869" s="14">
        <f>Table32356789101112132343210111213610[[#This Row],[hispanic_american]]/Table32356789101112132343210111213610[[#This Row],[total]]</f>
        <v>0.41666666666666669</v>
      </c>
      <c r="P869" s="12">
        <v>0</v>
      </c>
      <c r="Q869" s="14">
        <f>Table32356789101112132343210111213610[[#This Row],[hawaiian_or_islander]]/Table32356789101112132343210111213610[[#This Row],[total]]</f>
        <v>0</v>
      </c>
      <c r="R869" s="12">
        <v>5</v>
      </c>
      <c r="S869" s="14">
        <f>Table32356789101112132343210111213610[[#This Row],[white]]/Table32356789101112132343210111213610[[#This Row],[total]]</f>
        <v>0.41666666666666669</v>
      </c>
      <c r="T869" s="12">
        <v>1</v>
      </c>
      <c r="U869" s="14">
        <f>Table32356789101112132343210111213610[[#This Row],[muti_racial]]/Table32356789101112132343210111213610[[#This Row],[total]]</f>
        <v>8.3333333333333329E-2</v>
      </c>
      <c r="V869" s="12">
        <v>0</v>
      </c>
      <c r="W869" s="14">
        <f>Table32356789101112132343210111213610[[#This Row],[international]]/Table32356789101112132343210111213610[[#This Row],[total]]</f>
        <v>0</v>
      </c>
      <c r="X8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0.58333333333333337</v>
      </c>
      <c r="Y8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870" spans="1:25" ht="20" customHeight="1">
      <c r="A870" s="1">
        <v>112260</v>
      </c>
      <c r="B870" s="1" t="s">
        <v>622</v>
      </c>
      <c r="C870" s="1">
        <v>12</v>
      </c>
      <c r="D870" s="1">
        <v>10</v>
      </c>
      <c r="E870" s="8">
        <f>Table32356789101112132343210111213610[[#This Row],[men]]/Table32356789101112132343210111213610[[#This Row],[total]]</f>
        <v>0.83333333333333337</v>
      </c>
      <c r="F870" s="1">
        <v>2</v>
      </c>
      <c r="G870" s="8">
        <f>Table32356789101112132343210111213610[[#This Row],[women]]/Table32356789101112132343210111213610[[#This Row],[total]]</f>
        <v>0.16666666666666666</v>
      </c>
      <c r="H870" s="1">
        <v>0</v>
      </c>
      <c r="I870" s="8">
        <f>Table32356789101112132343210111213610[[#This Row],[alaskan_or_native]]/Table32356789101112132343210111213610[[#This Row],[total]]</f>
        <v>0</v>
      </c>
      <c r="J870" s="1">
        <v>2</v>
      </c>
      <c r="K870" s="8">
        <f>Table32356789101112132343210111213610[[#This Row],[asian_american]]/Table32356789101112132343210111213610[[#This Row],[total]]</f>
        <v>0.16666666666666666</v>
      </c>
      <c r="L870" s="1">
        <v>0</v>
      </c>
      <c r="M870" s="8">
        <f>Table32356789101112132343210111213610[[#This Row],[african_amercian]]/Table32356789101112132343210111213610[[#This Row],[total]]</f>
        <v>0</v>
      </c>
      <c r="N870" s="1">
        <v>1</v>
      </c>
      <c r="O870" s="8">
        <f>Table32356789101112132343210111213610[[#This Row],[hispanic_american]]/Table32356789101112132343210111213610[[#This Row],[total]]</f>
        <v>8.3333333333333329E-2</v>
      </c>
      <c r="P870" s="1">
        <v>0</v>
      </c>
      <c r="Q870" s="8">
        <f>Table32356789101112132343210111213610[[#This Row],[hawaiian_or_islander]]/Table32356789101112132343210111213610[[#This Row],[total]]</f>
        <v>0</v>
      </c>
      <c r="R870" s="1">
        <v>5</v>
      </c>
      <c r="S870" s="8">
        <f>Table32356789101112132343210111213610[[#This Row],[white]]/Table32356789101112132343210111213610[[#This Row],[total]]</f>
        <v>0.41666666666666669</v>
      </c>
      <c r="T870" s="1">
        <v>1</v>
      </c>
      <c r="U870" s="8">
        <f>Table32356789101112132343210111213610[[#This Row],[muti_racial]]/Table32356789101112132343210111213610[[#This Row],[total]]</f>
        <v>8.3333333333333329E-2</v>
      </c>
      <c r="V870" s="1">
        <v>3</v>
      </c>
      <c r="W870" s="8">
        <f>Table32356789101112132343210111213610[[#This Row],[international]]/Table32356789101112132343210111213610[[#This Row],[total]]</f>
        <v>0.25</v>
      </c>
      <c r="X8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8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871" spans="1:25" ht="20" customHeight="1">
      <c r="A871" s="12">
        <v>126678</v>
      </c>
      <c r="B871" s="12" t="s">
        <v>837</v>
      </c>
      <c r="C871" s="12">
        <v>12</v>
      </c>
      <c r="D871" s="12">
        <v>10</v>
      </c>
      <c r="E871" s="14">
        <f>Table32356789101112132343210111213610[[#This Row],[men]]/Table32356789101112132343210111213610[[#This Row],[total]]</f>
        <v>0.83333333333333337</v>
      </c>
      <c r="F871" s="12">
        <v>2</v>
      </c>
      <c r="G871" s="14">
        <f>Table32356789101112132343210111213610[[#This Row],[women]]/Table32356789101112132343210111213610[[#This Row],[total]]</f>
        <v>0.16666666666666666</v>
      </c>
      <c r="H871" s="12">
        <v>0</v>
      </c>
      <c r="I871" s="14">
        <f>Table32356789101112132343210111213610[[#This Row],[alaskan_or_native]]/Table32356789101112132343210111213610[[#This Row],[total]]</f>
        <v>0</v>
      </c>
      <c r="J871" s="12">
        <v>1</v>
      </c>
      <c r="K871" s="14">
        <f>Table32356789101112132343210111213610[[#This Row],[asian_american]]/Table32356789101112132343210111213610[[#This Row],[total]]</f>
        <v>8.3333333333333329E-2</v>
      </c>
      <c r="L871" s="12">
        <v>0</v>
      </c>
      <c r="M871" s="14">
        <f>Table32356789101112132343210111213610[[#This Row],[african_amercian]]/Table32356789101112132343210111213610[[#This Row],[total]]</f>
        <v>0</v>
      </c>
      <c r="N871" s="12">
        <v>1</v>
      </c>
      <c r="O871" s="14">
        <f>Table32356789101112132343210111213610[[#This Row],[hispanic_american]]/Table32356789101112132343210111213610[[#This Row],[total]]</f>
        <v>8.3333333333333329E-2</v>
      </c>
      <c r="P871" s="12">
        <v>0</v>
      </c>
      <c r="Q871" s="14">
        <f>Table32356789101112132343210111213610[[#This Row],[hawaiian_or_islander]]/Table32356789101112132343210111213610[[#This Row],[total]]</f>
        <v>0</v>
      </c>
      <c r="R871" s="12">
        <v>8</v>
      </c>
      <c r="S871" s="14">
        <f>Table32356789101112132343210111213610[[#This Row],[white]]/Table32356789101112132343210111213610[[#This Row],[total]]</f>
        <v>0.66666666666666663</v>
      </c>
      <c r="T871" s="12">
        <v>1</v>
      </c>
      <c r="U871" s="14">
        <f>Table32356789101112132343210111213610[[#This Row],[muti_racial]]/Table32356789101112132343210111213610[[#This Row],[total]]</f>
        <v>8.3333333333333329E-2</v>
      </c>
      <c r="V871" s="12">
        <v>0</v>
      </c>
      <c r="W871" s="14">
        <f>Table32356789101112132343210111213610[[#This Row],[international]]/Table32356789101112132343210111213610[[#This Row],[total]]</f>
        <v>0</v>
      </c>
      <c r="X8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8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872" spans="1:25" ht="20" customHeight="1">
      <c r="A872" s="1">
        <v>128780</v>
      </c>
      <c r="B872" s="1" t="s">
        <v>1227</v>
      </c>
      <c r="C872" s="1">
        <v>12</v>
      </c>
      <c r="D872" s="1">
        <v>10</v>
      </c>
      <c r="E872" s="8">
        <f>Table32356789101112132343210111213610[[#This Row],[men]]/Table32356789101112132343210111213610[[#This Row],[total]]</f>
        <v>0.83333333333333337</v>
      </c>
      <c r="F872" s="1">
        <v>2</v>
      </c>
      <c r="G872" s="8">
        <f>Table32356789101112132343210111213610[[#This Row],[women]]/Table32356789101112132343210111213610[[#This Row],[total]]</f>
        <v>0.16666666666666666</v>
      </c>
      <c r="H872" s="1">
        <v>0</v>
      </c>
      <c r="I872" s="8">
        <f>Table32356789101112132343210111213610[[#This Row],[alaskan_or_native]]/Table32356789101112132343210111213610[[#This Row],[total]]</f>
        <v>0</v>
      </c>
      <c r="J872" s="1">
        <v>0</v>
      </c>
      <c r="K872" s="8">
        <f>Table32356789101112132343210111213610[[#This Row],[asian_american]]/Table32356789101112132343210111213610[[#This Row],[total]]</f>
        <v>0</v>
      </c>
      <c r="L872" s="1">
        <v>2</v>
      </c>
      <c r="M872" s="8">
        <f>Table32356789101112132343210111213610[[#This Row],[african_amercian]]/Table32356789101112132343210111213610[[#This Row],[total]]</f>
        <v>0.16666666666666666</v>
      </c>
      <c r="N872" s="1">
        <v>1</v>
      </c>
      <c r="O872" s="8">
        <f>Table32356789101112132343210111213610[[#This Row],[hispanic_american]]/Table32356789101112132343210111213610[[#This Row],[total]]</f>
        <v>8.3333333333333329E-2</v>
      </c>
      <c r="P872" s="1">
        <v>0</v>
      </c>
      <c r="Q872" s="8">
        <f>Table32356789101112132343210111213610[[#This Row],[hawaiian_or_islander]]/Table32356789101112132343210111213610[[#This Row],[total]]</f>
        <v>0</v>
      </c>
      <c r="R872" s="1">
        <v>8</v>
      </c>
      <c r="S872" s="8">
        <f>Table32356789101112132343210111213610[[#This Row],[white]]/Table32356789101112132343210111213610[[#This Row],[total]]</f>
        <v>0.66666666666666663</v>
      </c>
      <c r="T872" s="1">
        <v>1</v>
      </c>
      <c r="U872" s="8">
        <f>Table32356789101112132343210111213610[[#This Row],[muti_racial]]/Table32356789101112132343210111213610[[#This Row],[total]]</f>
        <v>8.3333333333333329E-2</v>
      </c>
      <c r="V872" s="1">
        <v>0</v>
      </c>
      <c r="W872" s="8">
        <f>Table32356789101112132343210111213610[[#This Row],[international]]/Table32356789101112132343210111213610[[#This Row],[total]]</f>
        <v>0</v>
      </c>
      <c r="X8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8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873" spans="1:25" ht="20" customHeight="1">
      <c r="A873" s="12">
        <v>134079</v>
      </c>
      <c r="B873" s="12" t="s">
        <v>623</v>
      </c>
      <c r="C873" s="12">
        <v>12</v>
      </c>
      <c r="D873" s="12">
        <v>10</v>
      </c>
      <c r="E873" s="14">
        <f>Table32356789101112132343210111213610[[#This Row],[men]]/Table32356789101112132343210111213610[[#This Row],[total]]</f>
        <v>0.83333333333333337</v>
      </c>
      <c r="F873" s="12">
        <v>2</v>
      </c>
      <c r="G873" s="14">
        <f>Table32356789101112132343210111213610[[#This Row],[women]]/Table32356789101112132343210111213610[[#This Row],[total]]</f>
        <v>0.16666666666666666</v>
      </c>
      <c r="H873" s="12">
        <v>0</v>
      </c>
      <c r="I873" s="14">
        <f>Table32356789101112132343210111213610[[#This Row],[alaskan_or_native]]/Table32356789101112132343210111213610[[#This Row],[total]]</f>
        <v>0</v>
      </c>
      <c r="J873" s="12">
        <v>1</v>
      </c>
      <c r="K873" s="14">
        <f>Table32356789101112132343210111213610[[#This Row],[asian_american]]/Table32356789101112132343210111213610[[#This Row],[total]]</f>
        <v>8.3333333333333329E-2</v>
      </c>
      <c r="L873" s="12">
        <v>1</v>
      </c>
      <c r="M873" s="14">
        <f>Table32356789101112132343210111213610[[#This Row],[african_amercian]]/Table32356789101112132343210111213610[[#This Row],[total]]</f>
        <v>8.3333333333333329E-2</v>
      </c>
      <c r="N873" s="12">
        <v>0</v>
      </c>
      <c r="O873" s="14">
        <f>Table32356789101112132343210111213610[[#This Row],[hispanic_american]]/Table32356789101112132343210111213610[[#This Row],[total]]</f>
        <v>0</v>
      </c>
      <c r="P873" s="12">
        <v>0</v>
      </c>
      <c r="Q873" s="14">
        <f>Table32356789101112132343210111213610[[#This Row],[hawaiian_or_islander]]/Table32356789101112132343210111213610[[#This Row],[total]]</f>
        <v>0</v>
      </c>
      <c r="R873" s="12">
        <v>8</v>
      </c>
      <c r="S873" s="14">
        <f>Table32356789101112132343210111213610[[#This Row],[white]]/Table32356789101112132343210111213610[[#This Row],[total]]</f>
        <v>0.66666666666666663</v>
      </c>
      <c r="T873" s="12">
        <v>0</v>
      </c>
      <c r="U873" s="14">
        <f>Table32356789101112132343210111213610[[#This Row],[muti_racial]]/Table32356789101112132343210111213610[[#This Row],[total]]</f>
        <v>0</v>
      </c>
      <c r="V873" s="12">
        <v>2</v>
      </c>
      <c r="W873" s="14">
        <f>Table32356789101112132343210111213610[[#This Row],[international]]/Table32356789101112132343210111213610[[#This Row],[total]]</f>
        <v>0.16666666666666666</v>
      </c>
      <c r="X8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8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874" spans="1:25" ht="20" customHeight="1">
      <c r="A874" s="1">
        <v>150066</v>
      </c>
      <c r="B874" s="1" t="s">
        <v>409</v>
      </c>
      <c r="C874" s="1">
        <v>12</v>
      </c>
      <c r="D874" s="1">
        <v>9</v>
      </c>
      <c r="E874" s="8">
        <f>Table32356789101112132343210111213610[[#This Row],[men]]/Table32356789101112132343210111213610[[#This Row],[total]]</f>
        <v>0.75</v>
      </c>
      <c r="F874" s="1">
        <v>3</v>
      </c>
      <c r="G874" s="8">
        <f>Table32356789101112132343210111213610[[#This Row],[women]]/Table32356789101112132343210111213610[[#This Row],[total]]</f>
        <v>0.25</v>
      </c>
      <c r="H874" s="1">
        <v>0</v>
      </c>
      <c r="I874" s="8">
        <f>Table32356789101112132343210111213610[[#This Row],[alaskan_or_native]]/Table32356789101112132343210111213610[[#This Row],[total]]</f>
        <v>0</v>
      </c>
      <c r="J874" s="1">
        <v>0</v>
      </c>
      <c r="K874" s="8">
        <f>Table32356789101112132343210111213610[[#This Row],[asian_american]]/Table32356789101112132343210111213610[[#This Row],[total]]</f>
        <v>0</v>
      </c>
      <c r="L874" s="1">
        <v>1</v>
      </c>
      <c r="M874" s="8">
        <f>Table32356789101112132343210111213610[[#This Row],[african_amercian]]/Table32356789101112132343210111213610[[#This Row],[total]]</f>
        <v>8.3333333333333329E-2</v>
      </c>
      <c r="N874" s="1">
        <v>1</v>
      </c>
      <c r="O874" s="8">
        <f>Table32356789101112132343210111213610[[#This Row],[hispanic_american]]/Table32356789101112132343210111213610[[#This Row],[total]]</f>
        <v>8.3333333333333329E-2</v>
      </c>
      <c r="P874" s="1">
        <v>1</v>
      </c>
      <c r="Q874" s="8">
        <f>Table32356789101112132343210111213610[[#This Row],[hawaiian_or_islander]]/Table32356789101112132343210111213610[[#This Row],[total]]</f>
        <v>8.3333333333333329E-2</v>
      </c>
      <c r="R874" s="1">
        <v>8</v>
      </c>
      <c r="S874" s="8">
        <f>Table32356789101112132343210111213610[[#This Row],[white]]/Table32356789101112132343210111213610[[#This Row],[total]]</f>
        <v>0.66666666666666663</v>
      </c>
      <c r="T874" s="1">
        <v>0</v>
      </c>
      <c r="U874" s="8">
        <f>Table32356789101112132343210111213610[[#This Row],[muti_racial]]/Table32356789101112132343210111213610[[#This Row],[total]]</f>
        <v>0</v>
      </c>
      <c r="V874" s="1">
        <v>1</v>
      </c>
      <c r="W874" s="8">
        <f>Table32356789101112132343210111213610[[#This Row],[international]]/Table32356789101112132343210111213610[[#This Row],[total]]</f>
        <v>8.3333333333333329E-2</v>
      </c>
      <c r="X8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8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875" spans="1:25" ht="20" customHeight="1">
      <c r="A875" s="12">
        <v>153108</v>
      </c>
      <c r="B875" s="12" t="s">
        <v>319</v>
      </c>
      <c r="C875" s="12">
        <v>12</v>
      </c>
      <c r="D875" s="12">
        <v>12</v>
      </c>
      <c r="E875" s="14">
        <f>Table32356789101112132343210111213610[[#This Row],[men]]/Table32356789101112132343210111213610[[#This Row],[total]]</f>
        <v>1</v>
      </c>
      <c r="F875" s="12">
        <v>0</v>
      </c>
      <c r="G875" s="14">
        <f>Table32356789101112132343210111213610[[#This Row],[women]]/Table32356789101112132343210111213610[[#This Row],[total]]</f>
        <v>0</v>
      </c>
      <c r="H875" s="12">
        <v>0</v>
      </c>
      <c r="I875" s="14">
        <f>Table32356789101112132343210111213610[[#This Row],[alaskan_or_native]]/Table32356789101112132343210111213610[[#This Row],[total]]</f>
        <v>0</v>
      </c>
      <c r="J875" s="12">
        <v>1</v>
      </c>
      <c r="K875" s="14">
        <f>Table32356789101112132343210111213610[[#This Row],[asian_american]]/Table32356789101112132343210111213610[[#This Row],[total]]</f>
        <v>8.3333333333333329E-2</v>
      </c>
      <c r="L875" s="12">
        <v>0</v>
      </c>
      <c r="M875" s="14">
        <f>Table32356789101112132343210111213610[[#This Row],[african_amercian]]/Table32356789101112132343210111213610[[#This Row],[total]]</f>
        <v>0</v>
      </c>
      <c r="N875" s="12">
        <v>0</v>
      </c>
      <c r="O875" s="14">
        <f>Table32356789101112132343210111213610[[#This Row],[hispanic_american]]/Table32356789101112132343210111213610[[#This Row],[total]]</f>
        <v>0</v>
      </c>
      <c r="P875" s="12">
        <v>0</v>
      </c>
      <c r="Q875" s="14">
        <f>Table32356789101112132343210111213610[[#This Row],[hawaiian_or_islander]]/Table32356789101112132343210111213610[[#This Row],[total]]</f>
        <v>0</v>
      </c>
      <c r="R875" s="12">
        <v>10</v>
      </c>
      <c r="S875" s="14">
        <f>Table32356789101112132343210111213610[[#This Row],[white]]/Table32356789101112132343210111213610[[#This Row],[total]]</f>
        <v>0.83333333333333337</v>
      </c>
      <c r="T875" s="12">
        <v>0</v>
      </c>
      <c r="U875" s="14">
        <f>Table32356789101112132343210111213610[[#This Row],[muti_racial]]/Table32356789101112132343210111213610[[#This Row],[total]]</f>
        <v>0</v>
      </c>
      <c r="V875" s="12">
        <v>0</v>
      </c>
      <c r="W875" s="14">
        <f>Table32356789101112132343210111213610[[#This Row],[international]]/Table32356789101112132343210111213610[[#This Row],[total]]</f>
        <v>0</v>
      </c>
      <c r="X8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8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76" spans="1:25" ht="20" customHeight="1">
      <c r="A876" s="1">
        <v>153366</v>
      </c>
      <c r="B876" s="1" t="s">
        <v>886</v>
      </c>
      <c r="C876" s="1">
        <v>12</v>
      </c>
      <c r="D876" s="1">
        <v>10</v>
      </c>
      <c r="E876" s="8">
        <f>Table32356789101112132343210111213610[[#This Row],[men]]/Table32356789101112132343210111213610[[#This Row],[total]]</f>
        <v>0.83333333333333337</v>
      </c>
      <c r="F876" s="1">
        <v>2</v>
      </c>
      <c r="G876" s="8">
        <f>Table32356789101112132343210111213610[[#This Row],[women]]/Table32356789101112132343210111213610[[#This Row],[total]]</f>
        <v>0.16666666666666666</v>
      </c>
      <c r="H876" s="1">
        <v>0</v>
      </c>
      <c r="I876" s="8">
        <f>Table32356789101112132343210111213610[[#This Row],[alaskan_or_native]]/Table32356789101112132343210111213610[[#This Row],[total]]</f>
        <v>0</v>
      </c>
      <c r="J876" s="1">
        <v>0</v>
      </c>
      <c r="K876" s="8">
        <f>Table32356789101112132343210111213610[[#This Row],[asian_american]]/Table32356789101112132343210111213610[[#This Row],[total]]</f>
        <v>0</v>
      </c>
      <c r="L876" s="1">
        <v>2</v>
      </c>
      <c r="M876" s="8">
        <f>Table32356789101112132343210111213610[[#This Row],[african_amercian]]/Table32356789101112132343210111213610[[#This Row],[total]]</f>
        <v>0.16666666666666666</v>
      </c>
      <c r="N876" s="1">
        <v>2</v>
      </c>
      <c r="O876" s="8">
        <f>Table32356789101112132343210111213610[[#This Row],[hispanic_american]]/Table32356789101112132343210111213610[[#This Row],[total]]</f>
        <v>0.16666666666666666</v>
      </c>
      <c r="P876" s="1">
        <v>0</v>
      </c>
      <c r="Q876" s="8">
        <f>Table32356789101112132343210111213610[[#This Row],[hawaiian_or_islander]]/Table32356789101112132343210111213610[[#This Row],[total]]</f>
        <v>0</v>
      </c>
      <c r="R876" s="1">
        <v>4</v>
      </c>
      <c r="S876" s="8">
        <f>Table32356789101112132343210111213610[[#This Row],[white]]/Table32356789101112132343210111213610[[#This Row],[total]]</f>
        <v>0.33333333333333331</v>
      </c>
      <c r="T876" s="1">
        <v>0</v>
      </c>
      <c r="U876" s="8">
        <f>Table32356789101112132343210111213610[[#This Row],[muti_racial]]/Table32356789101112132343210111213610[[#This Row],[total]]</f>
        <v>0</v>
      </c>
      <c r="V876" s="1">
        <v>3</v>
      </c>
      <c r="W876" s="8">
        <f>Table32356789101112132343210111213610[[#This Row],[international]]/Table32356789101112132343210111213610[[#This Row],[total]]</f>
        <v>0.25</v>
      </c>
      <c r="X8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8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877" spans="1:25" ht="20" customHeight="1">
      <c r="A877" s="12">
        <v>165699</v>
      </c>
      <c r="B877" s="12" t="s">
        <v>170</v>
      </c>
      <c r="C877" s="12">
        <v>12</v>
      </c>
      <c r="D877" s="12">
        <v>9</v>
      </c>
      <c r="E877" s="14">
        <f>Table32356789101112132343210111213610[[#This Row],[men]]/Table32356789101112132343210111213610[[#This Row],[total]]</f>
        <v>0.75</v>
      </c>
      <c r="F877" s="12">
        <v>3</v>
      </c>
      <c r="G877" s="14">
        <f>Table32356789101112132343210111213610[[#This Row],[women]]/Table32356789101112132343210111213610[[#This Row],[total]]</f>
        <v>0.25</v>
      </c>
      <c r="H877" s="12">
        <v>0</v>
      </c>
      <c r="I877" s="14">
        <f>Table32356789101112132343210111213610[[#This Row],[alaskan_or_native]]/Table32356789101112132343210111213610[[#This Row],[total]]</f>
        <v>0</v>
      </c>
      <c r="J877" s="12">
        <v>0</v>
      </c>
      <c r="K877" s="14">
        <f>Table32356789101112132343210111213610[[#This Row],[asian_american]]/Table32356789101112132343210111213610[[#This Row],[total]]</f>
        <v>0</v>
      </c>
      <c r="L877" s="12">
        <v>1</v>
      </c>
      <c r="M877" s="14">
        <f>Table32356789101112132343210111213610[[#This Row],[african_amercian]]/Table32356789101112132343210111213610[[#This Row],[total]]</f>
        <v>8.3333333333333329E-2</v>
      </c>
      <c r="N877" s="12">
        <v>0</v>
      </c>
      <c r="O877" s="14">
        <f>Table32356789101112132343210111213610[[#This Row],[hispanic_american]]/Table32356789101112132343210111213610[[#This Row],[total]]</f>
        <v>0</v>
      </c>
      <c r="P877" s="12">
        <v>0</v>
      </c>
      <c r="Q877" s="14">
        <f>Table32356789101112132343210111213610[[#This Row],[hawaiian_or_islander]]/Table32356789101112132343210111213610[[#This Row],[total]]</f>
        <v>0</v>
      </c>
      <c r="R877" s="12">
        <v>10</v>
      </c>
      <c r="S877" s="14">
        <f>Table32356789101112132343210111213610[[#This Row],[white]]/Table32356789101112132343210111213610[[#This Row],[total]]</f>
        <v>0.83333333333333337</v>
      </c>
      <c r="T877" s="12">
        <v>0</v>
      </c>
      <c r="U877" s="14">
        <f>Table32356789101112132343210111213610[[#This Row],[muti_racial]]/Table32356789101112132343210111213610[[#This Row],[total]]</f>
        <v>0</v>
      </c>
      <c r="V877" s="12">
        <v>1</v>
      </c>
      <c r="W877" s="14">
        <f>Table32356789101112132343210111213610[[#This Row],[international]]/Table32356789101112132343210111213610[[#This Row],[total]]</f>
        <v>8.3333333333333329E-2</v>
      </c>
      <c r="X8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8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878" spans="1:25" ht="20" customHeight="1">
      <c r="A878" s="1">
        <v>175421</v>
      </c>
      <c r="B878" s="1" t="s">
        <v>625</v>
      </c>
      <c r="C878" s="1">
        <v>12</v>
      </c>
      <c r="D878" s="1">
        <v>10</v>
      </c>
      <c r="E878" s="8">
        <f>Table32356789101112132343210111213610[[#This Row],[men]]/Table32356789101112132343210111213610[[#This Row],[total]]</f>
        <v>0.83333333333333337</v>
      </c>
      <c r="F878" s="1">
        <v>2</v>
      </c>
      <c r="G878" s="8">
        <f>Table32356789101112132343210111213610[[#This Row],[women]]/Table32356789101112132343210111213610[[#This Row],[total]]</f>
        <v>0.16666666666666666</v>
      </c>
      <c r="H878" s="1">
        <v>0</v>
      </c>
      <c r="I878" s="8">
        <f>Table32356789101112132343210111213610[[#This Row],[alaskan_or_native]]/Table32356789101112132343210111213610[[#This Row],[total]]</f>
        <v>0</v>
      </c>
      <c r="J878" s="1">
        <v>0</v>
      </c>
      <c r="K878" s="8">
        <f>Table32356789101112132343210111213610[[#This Row],[asian_american]]/Table32356789101112132343210111213610[[#This Row],[total]]</f>
        <v>0</v>
      </c>
      <c r="L878" s="1">
        <v>4</v>
      </c>
      <c r="M878" s="8">
        <f>Table32356789101112132343210111213610[[#This Row],[african_amercian]]/Table32356789101112132343210111213610[[#This Row],[total]]</f>
        <v>0.33333333333333331</v>
      </c>
      <c r="N878" s="1">
        <v>0</v>
      </c>
      <c r="O878" s="8">
        <f>Table32356789101112132343210111213610[[#This Row],[hispanic_american]]/Table32356789101112132343210111213610[[#This Row],[total]]</f>
        <v>0</v>
      </c>
      <c r="P878" s="1">
        <v>0</v>
      </c>
      <c r="Q878" s="8">
        <f>Table32356789101112132343210111213610[[#This Row],[hawaiian_or_islander]]/Table32356789101112132343210111213610[[#This Row],[total]]</f>
        <v>0</v>
      </c>
      <c r="R878" s="1">
        <v>7</v>
      </c>
      <c r="S878" s="8">
        <f>Table32356789101112132343210111213610[[#This Row],[white]]/Table32356789101112132343210111213610[[#This Row],[total]]</f>
        <v>0.58333333333333337</v>
      </c>
      <c r="T878" s="1">
        <v>0</v>
      </c>
      <c r="U878" s="8">
        <f>Table32356789101112132343210111213610[[#This Row],[muti_racial]]/Table32356789101112132343210111213610[[#This Row],[total]]</f>
        <v>0</v>
      </c>
      <c r="V878" s="1">
        <v>1</v>
      </c>
      <c r="W878" s="8">
        <f>Table32356789101112132343210111213610[[#This Row],[international]]/Table32356789101112132343210111213610[[#This Row],[total]]</f>
        <v>8.3333333333333329E-2</v>
      </c>
      <c r="X8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8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879" spans="1:25" ht="20" customHeight="1">
      <c r="A879" s="12">
        <v>180106</v>
      </c>
      <c r="B879" s="12" t="s">
        <v>325</v>
      </c>
      <c r="C879" s="12">
        <v>12</v>
      </c>
      <c r="D879" s="12">
        <v>5</v>
      </c>
      <c r="E879" s="14">
        <f>Table32356789101112132343210111213610[[#This Row],[men]]/Table32356789101112132343210111213610[[#This Row],[total]]</f>
        <v>0.41666666666666669</v>
      </c>
      <c r="F879" s="12">
        <v>7</v>
      </c>
      <c r="G879" s="14">
        <f>Table32356789101112132343210111213610[[#This Row],[women]]/Table32356789101112132343210111213610[[#This Row],[total]]</f>
        <v>0.58333333333333337</v>
      </c>
      <c r="H879" s="12">
        <v>0</v>
      </c>
      <c r="I879" s="14">
        <f>Table32356789101112132343210111213610[[#This Row],[alaskan_or_native]]/Table32356789101112132343210111213610[[#This Row],[total]]</f>
        <v>0</v>
      </c>
      <c r="J879" s="12">
        <v>1</v>
      </c>
      <c r="K879" s="14">
        <f>Table32356789101112132343210111213610[[#This Row],[asian_american]]/Table32356789101112132343210111213610[[#This Row],[total]]</f>
        <v>8.3333333333333329E-2</v>
      </c>
      <c r="L879" s="12">
        <v>0</v>
      </c>
      <c r="M879" s="14">
        <f>Table32356789101112132343210111213610[[#This Row],[african_amercian]]/Table32356789101112132343210111213610[[#This Row],[total]]</f>
        <v>0</v>
      </c>
      <c r="N879" s="12">
        <v>0</v>
      </c>
      <c r="O879" s="14">
        <f>Table32356789101112132343210111213610[[#This Row],[hispanic_american]]/Table32356789101112132343210111213610[[#This Row],[total]]</f>
        <v>0</v>
      </c>
      <c r="P879" s="12">
        <v>0</v>
      </c>
      <c r="Q879" s="14">
        <f>Table32356789101112132343210111213610[[#This Row],[hawaiian_or_islander]]/Table32356789101112132343210111213610[[#This Row],[total]]</f>
        <v>0</v>
      </c>
      <c r="R879" s="12">
        <v>6</v>
      </c>
      <c r="S879" s="14">
        <f>Table32356789101112132343210111213610[[#This Row],[white]]/Table32356789101112132343210111213610[[#This Row],[total]]</f>
        <v>0.5</v>
      </c>
      <c r="T879" s="12">
        <v>0</v>
      </c>
      <c r="U879" s="14">
        <f>Table32356789101112132343210111213610[[#This Row],[muti_racial]]/Table32356789101112132343210111213610[[#This Row],[total]]</f>
        <v>0</v>
      </c>
      <c r="V879" s="12">
        <v>0</v>
      </c>
      <c r="W879" s="14">
        <f>Table32356789101112132343210111213610[[#This Row],[international]]/Table32356789101112132343210111213610[[#This Row],[total]]</f>
        <v>0</v>
      </c>
      <c r="X8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8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80" spans="1:25" ht="20" customHeight="1">
      <c r="A880" s="1">
        <v>180416</v>
      </c>
      <c r="B880" s="1" t="s">
        <v>326</v>
      </c>
      <c r="C880" s="1">
        <v>12</v>
      </c>
      <c r="D880" s="1">
        <v>10</v>
      </c>
      <c r="E880" s="8">
        <f>Table32356789101112132343210111213610[[#This Row],[men]]/Table32356789101112132343210111213610[[#This Row],[total]]</f>
        <v>0.83333333333333337</v>
      </c>
      <c r="F880" s="1">
        <v>2</v>
      </c>
      <c r="G880" s="8">
        <f>Table32356789101112132343210111213610[[#This Row],[women]]/Table32356789101112132343210111213610[[#This Row],[total]]</f>
        <v>0.16666666666666666</v>
      </c>
      <c r="H880" s="1">
        <v>0</v>
      </c>
      <c r="I880" s="8">
        <f>Table32356789101112132343210111213610[[#This Row],[alaskan_or_native]]/Table32356789101112132343210111213610[[#This Row],[total]]</f>
        <v>0</v>
      </c>
      <c r="J880" s="1">
        <v>0</v>
      </c>
      <c r="K880" s="8">
        <f>Table32356789101112132343210111213610[[#This Row],[asian_american]]/Table32356789101112132343210111213610[[#This Row],[total]]</f>
        <v>0</v>
      </c>
      <c r="L880" s="1">
        <v>0</v>
      </c>
      <c r="M880" s="8">
        <f>Table32356789101112132343210111213610[[#This Row],[african_amercian]]/Table32356789101112132343210111213610[[#This Row],[total]]</f>
        <v>0</v>
      </c>
      <c r="N880" s="1">
        <v>0</v>
      </c>
      <c r="O880" s="8">
        <f>Table32356789101112132343210111213610[[#This Row],[hispanic_american]]/Table32356789101112132343210111213610[[#This Row],[total]]</f>
        <v>0</v>
      </c>
      <c r="P880" s="1">
        <v>0</v>
      </c>
      <c r="Q880" s="8">
        <f>Table32356789101112132343210111213610[[#This Row],[hawaiian_or_islander]]/Table32356789101112132343210111213610[[#This Row],[total]]</f>
        <v>0</v>
      </c>
      <c r="R880" s="1">
        <v>12</v>
      </c>
      <c r="S880" s="8">
        <f>Table32356789101112132343210111213610[[#This Row],[white]]/Table32356789101112132343210111213610[[#This Row],[total]]</f>
        <v>1</v>
      </c>
      <c r="T880" s="1">
        <v>0</v>
      </c>
      <c r="U880" s="8">
        <f>Table32356789101112132343210111213610[[#This Row],[muti_racial]]/Table32356789101112132343210111213610[[#This Row],[total]]</f>
        <v>0</v>
      </c>
      <c r="V880" s="1">
        <v>0</v>
      </c>
      <c r="W880" s="8">
        <f>Table32356789101112132343210111213610[[#This Row],[international]]/Table32356789101112132343210111213610[[#This Row],[total]]</f>
        <v>0</v>
      </c>
      <c r="X8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8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81" spans="1:25" ht="20" customHeight="1">
      <c r="A881" s="12">
        <v>183910</v>
      </c>
      <c r="B881" s="12" t="s">
        <v>974</v>
      </c>
      <c r="C881" s="12">
        <v>12</v>
      </c>
      <c r="D881" s="12">
        <v>8</v>
      </c>
      <c r="E881" s="14">
        <f>Table32356789101112132343210111213610[[#This Row],[men]]/Table32356789101112132343210111213610[[#This Row],[total]]</f>
        <v>0.66666666666666663</v>
      </c>
      <c r="F881" s="12">
        <v>4</v>
      </c>
      <c r="G881" s="14">
        <f>Table32356789101112132343210111213610[[#This Row],[women]]/Table32356789101112132343210111213610[[#This Row],[total]]</f>
        <v>0.33333333333333331</v>
      </c>
      <c r="H881" s="12">
        <v>0</v>
      </c>
      <c r="I881" s="14">
        <f>Table32356789101112132343210111213610[[#This Row],[alaskan_or_native]]/Table32356789101112132343210111213610[[#This Row],[total]]</f>
        <v>0</v>
      </c>
      <c r="J881" s="12">
        <v>1</v>
      </c>
      <c r="K881" s="14">
        <f>Table32356789101112132343210111213610[[#This Row],[asian_american]]/Table32356789101112132343210111213610[[#This Row],[total]]</f>
        <v>8.3333333333333329E-2</v>
      </c>
      <c r="L881" s="12">
        <v>1</v>
      </c>
      <c r="M881" s="14">
        <f>Table32356789101112132343210111213610[[#This Row],[african_amercian]]/Table32356789101112132343210111213610[[#This Row],[total]]</f>
        <v>8.3333333333333329E-2</v>
      </c>
      <c r="N881" s="12">
        <v>2</v>
      </c>
      <c r="O881" s="14">
        <f>Table32356789101112132343210111213610[[#This Row],[hispanic_american]]/Table32356789101112132343210111213610[[#This Row],[total]]</f>
        <v>0.16666666666666666</v>
      </c>
      <c r="P881" s="12">
        <v>0</v>
      </c>
      <c r="Q881" s="14">
        <f>Table32356789101112132343210111213610[[#This Row],[hawaiian_or_islander]]/Table32356789101112132343210111213610[[#This Row],[total]]</f>
        <v>0</v>
      </c>
      <c r="R881" s="12">
        <v>3</v>
      </c>
      <c r="S881" s="14">
        <f>Table32356789101112132343210111213610[[#This Row],[white]]/Table32356789101112132343210111213610[[#This Row],[total]]</f>
        <v>0.25</v>
      </c>
      <c r="T881" s="12">
        <v>0</v>
      </c>
      <c r="U881" s="14">
        <f>Table32356789101112132343210111213610[[#This Row],[muti_racial]]/Table32356789101112132343210111213610[[#This Row],[total]]</f>
        <v>0</v>
      </c>
      <c r="V881" s="12">
        <v>4</v>
      </c>
      <c r="W881" s="14">
        <f>Table32356789101112132343210111213610[[#This Row],[international]]/Table32356789101112132343210111213610[[#This Row],[total]]</f>
        <v>0.33333333333333331</v>
      </c>
      <c r="X8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8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882" spans="1:25" ht="20" customHeight="1">
      <c r="A882" s="1">
        <v>191515</v>
      </c>
      <c r="B882" s="1" t="s">
        <v>993</v>
      </c>
      <c r="C882" s="1">
        <v>12</v>
      </c>
      <c r="D882" s="1">
        <v>10</v>
      </c>
      <c r="E882" s="8">
        <f>Table32356789101112132343210111213610[[#This Row],[men]]/Table32356789101112132343210111213610[[#This Row],[total]]</f>
        <v>0.83333333333333337</v>
      </c>
      <c r="F882" s="1">
        <v>2</v>
      </c>
      <c r="G882" s="8">
        <f>Table32356789101112132343210111213610[[#This Row],[women]]/Table32356789101112132343210111213610[[#This Row],[total]]</f>
        <v>0.16666666666666666</v>
      </c>
      <c r="H882" s="1">
        <v>0</v>
      </c>
      <c r="I882" s="8">
        <f>Table32356789101112132343210111213610[[#This Row],[alaskan_or_native]]/Table32356789101112132343210111213610[[#This Row],[total]]</f>
        <v>0</v>
      </c>
      <c r="J882" s="1">
        <v>1</v>
      </c>
      <c r="K882" s="8">
        <f>Table32356789101112132343210111213610[[#This Row],[asian_american]]/Table32356789101112132343210111213610[[#This Row],[total]]</f>
        <v>8.3333333333333329E-2</v>
      </c>
      <c r="L882" s="1">
        <v>1</v>
      </c>
      <c r="M882" s="8">
        <f>Table32356789101112132343210111213610[[#This Row],[african_amercian]]/Table32356789101112132343210111213610[[#This Row],[total]]</f>
        <v>8.3333333333333329E-2</v>
      </c>
      <c r="N882" s="1">
        <v>0</v>
      </c>
      <c r="O882" s="8">
        <f>Table32356789101112132343210111213610[[#This Row],[hispanic_american]]/Table32356789101112132343210111213610[[#This Row],[total]]</f>
        <v>0</v>
      </c>
      <c r="P882" s="1">
        <v>0</v>
      </c>
      <c r="Q882" s="8">
        <f>Table32356789101112132343210111213610[[#This Row],[hawaiian_or_islander]]/Table32356789101112132343210111213610[[#This Row],[total]]</f>
        <v>0</v>
      </c>
      <c r="R882" s="1">
        <v>8</v>
      </c>
      <c r="S882" s="8">
        <f>Table32356789101112132343210111213610[[#This Row],[white]]/Table32356789101112132343210111213610[[#This Row],[total]]</f>
        <v>0.66666666666666663</v>
      </c>
      <c r="T882" s="1">
        <v>0</v>
      </c>
      <c r="U882" s="8">
        <f>Table32356789101112132343210111213610[[#This Row],[muti_racial]]/Table32356789101112132343210111213610[[#This Row],[total]]</f>
        <v>0</v>
      </c>
      <c r="V882" s="1">
        <v>2</v>
      </c>
      <c r="W882" s="8">
        <f>Table32356789101112132343210111213610[[#This Row],[international]]/Table32356789101112132343210111213610[[#This Row],[total]]</f>
        <v>0.16666666666666666</v>
      </c>
      <c r="X8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8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883" spans="1:25" ht="20" customHeight="1">
      <c r="A883" s="12">
        <v>191533</v>
      </c>
      <c r="B883" s="12" t="s">
        <v>994</v>
      </c>
      <c r="C883" s="12">
        <v>12</v>
      </c>
      <c r="D883" s="12">
        <v>10</v>
      </c>
      <c r="E883" s="14">
        <f>Table32356789101112132343210111213610[[#This Row],[men]]/Table32356789101112132343210111213610[[#This Row],[total]]</f>
        <v>0.83333333333333337</v>
      </c>
      <c r="F883" s="12">
        <v>2</v>
      </c>
      <c r="G883" s="14">
        <f>Table32356789101112132343210111213610[[#This Row],[women]]/Table32356789101112132343210111213610[[#This Row],[total]]</f>
        <v>0.16666666666666666</v>
      </c>
      <c r="H883" s="12">
        <v>0</v>
      </c>
      <c r="I883" s="14">
        <f>Table32356789101112132343210111213610[[#This Row],[alaskan_or_native]]/Table32356789101112132343210111213610[[#This Row],[total]]</f>
        <v>0</v>
      </c>
      <c r="J883" s="12">
        <v>0</v>
      </c>
      <c r="K883" s="14">
        <f>Table32356789101112132343210111213610[[#This Row],[asian_american]]/Table32356789101112132343210111213610[[#This Row],[total]]</f>
        <v>0</v>
      </c>
      <c r="L883" s="12">
        <v>1</v>
      </c>
      <c r="M883" s="14">
        <f>Table32356789101112132343210111213610[[#This Row],[african_amercian]]/Table32356789101112132343210111213610[[#This Row],[total]]</f>
        <v>8.3333333333333329E-2</v>
      </c>
      <c r="N883" s="12">
        <v>2</v>
      </c>
      <c r="O883" s="14">
        <f>Table32356789101112132343210111213610[[#This Row],[hispanic_american]]/Table32356789101112132343210111213610[[#This Row],[total]]</f>
        <v>0.16666666666666666</v>
      </c>
      <c r="P883" s="12">
        <v>0</v>
      </c>
      <c r="Q883" s="14">
        <f>Table32356789101112132343210111213610[[#This Row],[hawaiian_or_islander]]/Table32356789101112132343210111213610[[#This Row],[total]]</f>
        <v>0</v>
      </c>
      <c r="R883" s="12">
        <v>5</v>
      </c>
      <c r="S883" s="14">
        <f>Table32356789101112132343210111213610[[#This Row],[white]]/Table32356789101112132343210111213610[[#This Row],[total]]</f>
        <v>0.41666666666666669</v>
      </c>
      <c r="T883" s="12">
        <v>0</v>
      </c>
      <c r="U883" s="14">
        <f>Table32356789101112132343210111213610[[#This Row],[muti_racial]]/Table32356789101112132343210111213610[[#This Row],[total]]</f>
        <v>0</v>
      </c>
      <c r="V883" s="12">
        <v>4</v>
      </c>
      <c r="W883" s="14">
        <f>Table32356789101112132343210111213610[[#This Row],[international]]/Table32356789101112132343210111213610[[#This Row],[total]]</f>
        <v>0.33333333333333331</v>
      </c>
      <c r="X8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8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884" spans="1:25" ht="20" customHeight="1">
      <c r="A884" s="1">
        <v>191630</v>
      </c>
      <c r="B884" s="1" t="s">
        <v>995</v>
      </c>
      <c r="C884" s="1">
        <v>12</v>
      </c>
      <c r="D884" s="1">
        <v>10</v>
      </c>
      <c r="E884" s="8">
        <f>Table32356789101112132343210111213610[[#This Row],[men]]/Table32356789101112132343210111213610[[#This Row],[total]]</f>
        <v>0.83333333333333337</v>
      </c>
      <c r="F884" s="1">
        <v>2</v>
      </c>
      <c r="G884" s="8">
        <f>Table32356789101112132343210111213610[[#This Row],[women]]/Table32356789101112132343210111213610[[#This Row],[total]]</f>
        <v>0.16666666666666666</v>
      </c>
      <c r="H884" s="1">
        <v>0</v>
      </c>
      <c r="I884" s="8">
        <f>Table32356789101112132343210111213610[[#This Row],[alaskan_or_native]]/Table32356789101112132343210111213610[[#This Row],[total]]</f>
        <v>0</v>
      </c>
      <c r="J884" s="1">
        <v>1</v>
      </c>
      <c r="K884" s="8">
        <f>Table32356789101112132343210111213610[[#This Row],[asian_american]]/Table32356789101112132343210111213610[[#This Row],[total]]</f>
        <v>8.3333333333333329E-2</v>
      </c>
      <c r="L884" s="1">
        <v>1</v>
      </c>
      <c r="M884" s="8">
        <f>Table32356789101112132343210111213610[[#This Row],[african_amercian]]/Table32356789101112132343210111213610[[#This Row],[total]]</f>
        <v>8.3333333333333329E-2</v>
      </c>
      <c r="N884" s="1">
        <v>0</v>
      </c>
      <c r="O884" s="8">
        <f>Table32356789101112132343210111213610[[#This Row],[hispanic_american]]/Table32356789101112132343210111213610[[#This Row],[total]]</f>
        <v>0</v>
      </c>
      <c r="P884" s="1">
        <v>0</v>
      </c>
      <c r="Q884" s="8">
        <f>Table32356789101112132343210111213610[[#This Row],[hawaiian_or_islander]]/Table32356789101112132343210111213610[[#This Row],[total]]</f>
        <v>0</v>
      </c>
      <c r="R884" s="1">
        <v>6</v>
      </c>
      <c r="S884" s="8">
        <f>Table32356789101112132343210111213610[[#This Row],[white]]/Table32356789101112132343210111213610[[#This Row],[total]]</f>
        <v>0.5</v>
      </c>
      <c r="T884" s="1">
        <v>0</v>
      </c>
      <c r="U884" s="8">
        <f>Table32356789101112132343210111213610[[#This Row],[muti_racial]]/Table32356789101112132343210111213610[[#This Row],[total]]</f>
        <v>0</v>
      </c>
      <c r="V884" s="1">
        <v>3</v>
      </c>
      <c r="W884" s="8">
        <f>Table32356789101112132343210111213610[[#This Row],[international]]/Table32356789101112132343210111213610[[#This Row],[total]]</f>
        <v>0.25</v>
      </c>
      <c r="X8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8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885" spans="1:25" ht="20" customHeight="1">
      <c r="A885" s="12">
        <v>196200</v>
      </c>
      <c r="B885" s="12" t="s">
        <v>626</v>
      </c>
      <c r="C885" s="12">
        <v>12</v>
      </c>
      <c r="D885" s="12">
        <v>11</v>
      </c>
      <c r="E885" s="14">
        <f>Table32356789101112132343210111213610[[#This Row],[men]]/Table32356789101112132343210111213610[[#This Row],[total]]</f>
        <v>0.91666666666666663</v>
      </c>
      <c r="F885" s="12">
        <v>1</v>
      </c>
      <c r="G885" s="14">
        <f>Table32356789101112132343210111213610[[#This Row],[women]]/Table32356789101112132343210111213610[[#This Row],[total]]</f>
        <v>8.3333333333333329E-2</v>
      </c>
      <c r="H885" s="12">
        <v>0</v>
      </c>
      <c r="I885" s="14">
        <f>Table32356789101112132343210111213610[[#This Row],[alaskan_or_native]]/Table32356789101112132343210111213610[[#This Row],[total]]</f>
        <v>0</v>
      </c>
      <c r="J885" s="12">
        <v>0</v>
      </c>
      <c r="K885" s="14">
        <f>Table32356789101112132343210111213610[[#This Row],[asian_american]]/Table32356789101112132343210111213610[[#This Row],[total]]</f>
        <v>0</v>
      </c>
      <c r="L885" s="12">
        <v>1</v>
      </c>
      <c r="M885" s="14">
        <f>Table32356789101112132343210111213610[[#This Row],[african_amercian]]/Table32356789101112132343210111213610[[#This Row],[total]]</f>
        <v>8.3333333333333329E-2</v>
      </c>
      <c r="N885" s="12">
        <v>0</v>
      </c>
      <c r="O885" s="14">
        <f>Table32356789101112132343210111213610[[#This Row],[hispanic_american]]/Table32356789101112132343210111213610[[#This Row],[total]]</f>
        <v>0</v>
      </c>
      <c r="P885" s="12">
        <v>0</v>
      </c>
      <c r="Q885" s="14">
        <f>Table32356789101112132343210111213610[[#This Row],[hawaiian_or_islander]]/Table32356789101112132343210111213610[[#This Row],[total]]</f>
        <v>0</v>
      </c>
      <c r="R885" s="12">
        <v>10</v>
      </c>
      <c r="S885" s="14">
        <f>Table32356789101112132343210111213610[[#This Row],[white]]/Table32356789101112132343210111213610[[#This Row],[total]]</f>
        <v>0.83333333333333337</v>
      </c>
      <c r="T885" s="12">
        <v>0</v>
      </c>
      <c r="U885" s="14">
        <f>Table32356789101112132343210111213610[[#This Row],[muti_racial]]/Table32356789101112132343210111213610[[#This Row],[total]]</f>
        <v>0</v>
      </c>
      <c r="V885" s="12">
        <v>1</v>
      </c>
      <c r="W885" s="14">
        <f>Table32356789101112132343210111213610[[#This Row],[international]]/Table32356789101112132343210111213610[[#This Row],[total]]</f>
        <v>8.3333333333333329E-2</v>
      </c>
      <c r="X8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8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886" spans="1:25" ht="20" customHeight="1">
      <c r="A886" s="1">
        <v>200004</v>
      </c>
      <c r="B886" s="1" t="s">
        <v>210</v>
      </c>
      <c r="C886" s="1">
        <v>12</v>
      </c>
      <c r="D886" s="1">
        <v>10</v>
      </c>
      <c r="E886" s="8">
        <f>Table32356789101112132343210111213610[[#This Row],[men]]/Table32356789101112132343210111213610[[#This Row],[total]]</f>
        <v>0.83333333333333337</v>
      </c>
      <c r="F886" s="1">
        <v>2</v>
      </c>
      <c r="G886" s="8">
        <f>Table32356789101112132343210111213610[[#This Row],[women]]/Table32356789101112132343210111213610[[#This Row],[total]]</f>
        <v>0.16666666666666666</v>
      </c>
      <c r="H886" s="1">
        <v>0</v>
      </c>
      <c r="I886" s="8">
        <f>Table32356789101112132343210111213610[[#This Row],[alaskan_or_native]]/Table32356789101112132343210111213610[[#This Row],[total]]</f>
        <v>0</v>
      </c>
      <c r="J886" s="1">
        <v>0</v>
      </c>
      <c r="K886" s="8">
        <f>Table32356789101112132343210111213610[[#This Row],[asian_american]]/Table32356789101112132343210111213610[[#This Row],[total]]</f>
        <v>0</v>
      </c>
      <c r="L886" s="1">
        <v>1</v>
      </c>
      <c r="M886" s="8">
        <f>Table32356789101112132343210111213610[[#This Row],[african_amercian]]/Table32356789101112132343210111213610[[#This Row],[total]]</f>
        <v>8.3333333333333329E-2</v>
      </c>
      <c r="N886" s="1">
        <v>0</v>
      </c>
      <c r="O886" s="8">
        <f>Table32356789101112132343210111213610[[#This Row],[hispanic_american]]/Table32356789101112132343210111213610[[#This Row],[total]]</f>
        <v>0</v>
      </c>
      <c r="P886" s="1">
        <v>0</v>
      </c>
      <c r="Q886" s="8">
        <f>Table32356789101112132343210111213610[[#This Row],[hawaiian_or_islander]]/Table32356789101112132343210111213610[[#This Row],[total]]</f>
        <v>0</v>
      </c>
      <c r="R886" s="1">
        <v>10</v>
      </c>
      <c r="S886" s="8">
        <f>Table32356789101112132343210111213610[[#This Row],[white]]/Table32356789101112132343210111213610[[#This Row],[total]]</f>
        <v>0.83333333333333337</v>
      </c>
      <c r="T886" s="1">
        <v>0</v>
      </c>
      <c r="U886" s="8">
        <f>Table32356789101112132343210111213610[[#This Row],[muti_racial]]/Table32356789101112132343210111213610[[#This Row],[total]]</f>
        <v>0</v>
      </c>
      <c r="V886" s="1">
        <v>0</v>
      </c>
      <c r="W886" s="8">
        <f>Table32356789101112132343210111213610[[#This Row],[international]]/Table32356789101112132343210111213610[[#This Row],[total]]</f>
        <v>0</v>
      </c>
      <c r="X8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8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887" spans="1:25" ht="20" customHeight="1">
      <c r="A887" s="12">
        <v>200059</v>
      </c>
      <c r="B887" s="12" t="s">
        <v>1032</v>
      </c>
      <c r="C887" s="12">
        <v>12</v>
      </c>
      <c r="D887" s="12">
        <v>12</v>
      </c>
      <c r="E887" s="14">
        <f>Table32356789101112132343210111213610[[#This Row],[men]]/Table32356789101112132343210111213610[[#This Row],[total]]</f>
        <v>1</v>
      </c>
      <c r="F887" s="12">
        <v>0</v>
      </c>
      <c r="G887" s="14">
        <f>Table32356789101112132343210111213610[[#This Row],[women]]/Table32356789101112132343210111213610[[#This Row],[total]]</f>
        <v>0</v>
      </c>
      <c r="H887" s="12">
        <v>0</v>
      </c>
      <c r="I887" s="14">
        <f>Table32356789101112132343210111213610[[#This Row],[alaskan_or_native]]/Table32356789101112132343210111213610[[#This Row],[total]]</f>
        <v>0</v>
      </c>
      <c r="J887" s="12">
        <v>0</v>
      </c>
      <c r="K887" s="14">
        <f>Table32356789101112132343210111213610[[#This Row],[asian_american]]/Table32356789101112132343210111213610[[#This Row],[total]]</f>
        <v>0</v>
      </c>
      <c r="L887" s="12">
        <v>1</v>
      </c>
      <c r="M887" s="14">
        <f>Table32356789101112132343210111213610[[#This Row],[african_amercian]]/Table32356789101112132343210111213610[[#This Row],[total]]</f>
        <v>8.3333333333333329E-2</v>
      </c>
      <c r="N887" s="12">
        <v>0</v>
      </c>
      <c r="O887" s="14">
        <f>Table32356789101112132343210111213610[[#This Row],[hispanic_american]]/Table32356789101112132343210111213610[[#This Row],[total]]</f>
        <v>0</v>
      </c>
      <c r="P887" s="12">
        <v>0</v>
      </c>
      <c r="Q887" s="14">
        <f>Table32356789101112132343210111213610[[#This Row],[hawaiian_or_islander]]/Table32356789101112132343210111213610[[#This Row],[total]]</f>
        <v>0</v>
      </c>
      <c r="R887" s="12">
        <v>9</v>
      </c>
      <c r="S887" s="14">
        <f>Table32356789101112132343210111213610[[#This Row],[white]]/Table32356789101112132343210111213610[[#This Row],[total]]</f>
        <v>0.75</v>
      </c>
      <c r="T887" s="12">
        <v>0</v>
      </c>
      <c r="U887" s="14">
        <f>Table32356789101112132343210111213610[[#This Row],[muti_racial]]/Table32356789101112132343210111213610[[#This Row],[total]]</f>
        <v>0</v>
      </c>
      <c r="V887" s="12">
        <v>2</v>
      </c>
      <c r="W887" s="14">
        <f>Table32356789101112132343210111213610[[#This Row],[international]]/Table32356789101112132343210111213610[[#This Row],[total]]</f>
        <v>0.16666666666666666</v>
      </c>
      <c r="X8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8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888" spans="1:25" ht="20" customHeight="1">
      <c r="A888" s="1">
        <v>212009</v>
      </c>
      <c r="B888" s="1" t="s">
        <v>627</v>
      </c>
      <c r="C888" s="1">
        <v>12</v>
      </c>
      <c r="D888" s="1">
        <v>8</v>
      </c>
      <c r="E888" s="8">
        <f>Table32356789101112132343210111213610[[#This Row],[men]]/Table32356789101112132343210111213610[[#This Row],[total]]</f>
        <v>0.66666666666666663</v>
      </c>
      <c r="F888" s="1">
        <v>4</v>
      </c>
      <c r="G888" s="8">
        <f>Table32356789101112132343210111213610[[#This Row],[women]]/Table32356789101112132343210111213610[[#This Row],[total]]</f>
        <v>0.33333333333333331</v>
      </c>
      <c r="H888" s="1">
        <v>0</v>
      </c>
      <c r="I888" s="8">
        <f>Table32356789101112132343210111213610[[#This Row],[alaskan_or_native]]/Table32356789101112132343210111213610[[#This Row],[total]]</f>
        <v>0</v>
      </c>
      <c r="J888" s="1">
        <v>0</v>
      </c>
      <c r="K888" s="8">
        <f>Table32356789101112132343210111213610[[#This Row],[asian_american]]/Table32356789101112132343210111213610[[#This Row],[total]]</f>
        <v>0</v>
      </c>
      <c r="L888" s="1">
        <v>1</v>
      </c>
      <c r="M888" s="8">
        <f>Table32356789101112132343210111213610[[#This Row],[african_amercian]]/Table32356789101112132343210111213610[[#This Row],[total]]</f>
        <v>8.3333333333333329E-2</v>
      </c>
      <c r="N888" s="1">
        <v>2</v>
      </c>
      <c r="O888" s="8">
        <f>Table32356789101112132343210111213610[[#This Row],[hispanic_american]]/Table32356789101112132343210111213610[[#This Row],[total]]</f>
        <v>0.16666666666666666</v>
      </c>
      <c r="P888" s="1">
        <v>0</v>
      </c>
      <c r="Q888" s="8">
        <f>Table32356789101112132343210111213610[[#This Row],[hawaiian_or_islander]]/Table32356789101112132343210111213610[[#This Row],[total]]</f>
        <v>0</v>
      </c>
      <c r="R888" s="1">
        <v>4</v>
      </c>
      <c r="S888" s="8">
        <f>Table32356789101112132343210111213610[[#This Row],[white]]/Table32356789101112132343210111213610[[#This Row],[total]]</f>
        <v>0.33333333333333331</v>
      </c>
      <c r="T888" s="1">
        <v>0</v>
      </c>
      <c r="U888" s="8">
        <f>Table32356789101112132343210111213610[[#This Row],[muti_racial]]/Table32356789101112132343210111213610[[#This Row],[total]]</f>
        <v>0</v>
      </c>
      <c r="V888" s="1">
        <v>4</v>
      </c>
      <c r="W888" s="8">
        <f>Table32356789101112132343210111213610[[#This Row],[international]]/Table32356789101112132343210111213610[[#This Row],[total]]</f>
        <v>0.33333333333333331</v>
      </c>
      <c r="X8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8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889" spans="1:25" ht="20" customHeight="1">
      <c r="A889" s="12">
        <v>214166</v>
      </c>
      <c r="B889" s="12" t="s">
        <v>1077</v>
      </c>
      <c r="C889" s="12">
        <v>12</v>
      </c>
      <c r="D889" s="12">
        <v>12</v>
      </c>
      <c r="E889" s="14">
        <f>Table32356789101112132343210111213610[[#This Row],[men]]/Table32356789101112132343210111213610[[#This Row],[total]]</f>
        <v>1</v>
      </c>
      <c r="F889" s="12">
        <v>0</v>
      </c>
      <c r="G889" s="14">
        <f>Table32356789101112132343210111213610[[#This Row],[women]]/Table32356789101112132343210111213610[[#This Row],[total]]</f>
        <v>0</v>
      </c>
      <c r="H889" s="12">
        <v>0</v>
      </c>
      <c r="I889" s="14">
        <f>Table32356789101112132343210111213610[[#This Row],[alaskan_or_native]]/Table32356789101112132343210111213610[[#This Row],[total]]</f>
        <v>0</v>
      </c>
      <c r="J889" s="12">
        <v>0</v>
      </c>
      <c r="K889" s="14">
        <f>Table32356789101112132343210111213610[[#This Row],[asian_american]]/Table32356789101112132343210111213610[[#This Row],[total]]</f>
        <v>0</v>
      </c>
      <c r="L889" s="12">
        <v>0</v>
      </c>
      <c r="M889" s="14">
        <f>Table32356789101112132343210111213610[[#This Row],[african_amercian]]/Table32356789101112132343210111213610[[#This Row],[total]]</f>
        <v>0</v>
      </c>
      <c r="N889" s="12">
        <v>0</v>
      </c>
      <c r="O889" s="14">
        <f>Table32356789101112132343210111213610[[#This Row],[hispanic_american]]/Table32356789101112132343210111213610[[#This Row],[total]]</f>
        <v>0</v>
      </c>
      <c r="P889" s="12">
        <v>0</v>
      </c>
      <c r="Q889" s="14">
        <f>Table32356789101112132343210111213610[[#This Row],[hawaiian_or_islander]]/Table32356789101112132343210111213610[[#This Row],[total]]</f>
        <v>0</v>
      </c>
      <c r="R889" s="12">
        <v>10</v>
      </c>
      <c r="S889" s="14">
        <f>Table32356789101112132343210111213610[[#This Row],[white]]/Table32356789101112132343210111213610[[#This Row],[total]]</f>
        <v>0.83333333333333337</v>
      </c>
      <c r="T889" s="12">
        <v>0</v>
      </c>
      <c r="U889" s="14">
        <f>Table32356789101112132343210111213610[[#This Row],[muti_racial]]/Table32356789101112132343210111213610[[#This Row],[total]]</f>
        <v>0</v>
      </c>
      <c r="V889" s="12">
        <v>1</v>
      </c>
      <c r="W889" s="14">
        <f>Table32356789101112132343210111213610[[#This Row],[international]]/Table32356789101112132343210111213610[[#This Row],[total]]</f>
        <v>8.3333333333333329E-2</v>
      </c>
      <c r="X8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8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90" spans="1:25" ht="20" customHeight="1">
      <c r="A890" s="1">
        <v>214670</v>
      </c>
      <c r="B890" s="1" t="s">
        <v>1335</v>
      </c>
      <c r="C890" s="1">
        <v>12</v>
      </c>
      <c r="D890" s="1">
        <v>10</v>
      </c>
      <c r="E890" s="8">
        <f>Table32356789101112132343210111213610[[#This Row],[men]]/Table32356789101112132343210111213610[[#This Row],[total]]</f>
        <v>0.83333333333333337</v>
      </c>
      <c r="F890" s="1">
        <v>2</v>
      </c>
      <c r="G890" s="8">
        <f>Table32356789101112132343210111213610[[#This Row],[women]]/Table32356789101112132343210111213610[[#This Row],[total]]</f>
        <v>0.16666666666666666</v>
      </c>
      <c r="H890" s="1">
        <v>0</v>
      </c>
      <c r="I890" s="8">
        <f>Table32356789101112132343210111213610[[#This Row],[alaskan_or_native]]/Table32356789101112132343210111213610[[#This Row],[total]]</f>
        <v>0</v>
      </c>
      <c r="J890" s="1">
        <v>3</v>
      </c>
      <c r="K890" s="8">
        <f>Table32356789101112132343210111213610[[#This Row],[asian_american]]/Table32356789101112132343210111213610[[#This Row],[total]]</f>
        <v>0.25</v>
      </c>
      <c r="L890" s="1">
        <v>0</v>
      </c>
      <c r="M890" s="8">
        <f>Table32356789101112132343210111213610[[#This Row],[african_amercian]]/Table32356789101112132343210111213610[[#This Row],[total]]</f>
        <v>0</v>
      </c>
      <c r="N890" s="1">
        <v>3</v>
      </c>
      <c r="O890" s="8">
        <f>Table32356789101112132343210111213610[[#This Row],[hispanic_american]]/Table32356789101112132343210111213610[[#This Row],[total]]</f>
        <v>0.25</v>
      </c>
      <c r="P890" s="1">
        <v>0</v>
      </c>
      <c r="Q890" s="8">
        <f>Table32356789101112132343210111213610[[#This Row],[hawaiian_or_islander]]/Table32356789101112132343210111213610[[#This Row],[total]]</f>
        <v>0</v>
      </c>
      <c r="R890" s="1">
        <v>6</v>
      </c>
      <c r="S890" s="8">
        <f>Table32356789101112132343210111213610[[#This Row],[white]]/Table32356789101112132343210111213610[[#This Row],[total]]</f>
        <v>0.5</v>
      </c>
      <c r="T890" s="1">
        <v>0</v>
      </c>
      <c r="U890" s="8">
        <f>Table32356789101112132343210111213610[[#This Row],[muti_racial]]/Table32356789101112132343210111213610[[#This Row],[total]]</f>
        <v>0</v>
      </c>
      <c r="V890" s="1">
        <v>0</v>
      </c>
      <c r="W890" s="8">
        <f>Table32356789101112132343210111213610[[#This Row],[international]]/Table32356789101112132343210111213610[[#This Row],[total]]</f>
        <v>0</v>
      </c>
      <c r="X8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8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891" spans="1:25" ht="20" customHeight="1">
      <c r="A891" s="12">
        <v>215929</v>
      </c>
      <c r="B891" s="12" t="s">
        <v>431</v>
      </c>
      <c r="C891" s="12">
        <v>12</v>
      </c>
      <c r="D891" s="12">
        <v>11</v>
      </c>
      <c r="E891" s="14">
        <f>Table32356789101112132343210111213610[[#This Row],[men]]/Table32356789101112132343210111213610[[#This Row],[total]]</f>
        <v>0.91666666666666663</v>
      </c>
      <c r="F891" s="12">
        <v>1</v>
      </c>
      <c r="G891" s="14">
        <f>Table32356789101112132343210111213610[[#This Row],[women]]/Table32356789101112132343210111213610[[#This Row],[total]]</f>
        <v>8.3333333333333329E-2</v>
      </c>
      <c r="H891" s="12">
        <v>0</v>
      </c>
      <c r="I891" s="14">
        <f>Table32356789101112132343210111213610[[#This Row],[alaskan_or_native]]/Table32356789101112132343210111213610[[#This Row],[total]]</f>
        <v>0</v>
      </c>
      <c r="J891" s="12">
        <v>0</v>
      </c>
      <c r="K891" s="14">
        <f>Table32356789101112132343210111213610[[#This Row],[asian_american]]/Table32356789101112132343210111213610[[#This Row],[total]]</f>
        <v>0</v>
      </c>
      <c r="L891" s="12">
        <v>0</v>
      </c>
      <c r="M891" s="14">
        <f>Table32356789101112132343210111213610[[#This Row],[african_amercian]]/Table32356789101112132343210111213610[[#This Row],[total]]</f>
        <v>0</v>
      </c>
      <c r="N891" s="12">
        <v>0</v>
      </c>
      <c r="O891" s="14">
        <f>Table32356789101112132343210111213610[[#This Row],[hispanic_american]]/Table32356789101112132343210111213610[[#This Row],[total]]</f>
        <v>0</v>
      </c>
      <c r="P891" s="12">
        <v>0</v>
      </c>
      <c r="Q891" s="14">
        <f>Table32356789101112132343210111213610[[#This Row],[hawaiian_or_islander]]/Table32356789101112132343210111213610[[#This Row],[total]]</f>
        <v>0</v>
      </c>
      <c r="R891" s="12">
        <v>10</v>
      </c>
      <c r="S891" s="14">
        <f>Table32356789101112132343210111213610[[#This Row],[white]]/Table32356789101112132343210111213610[[#This Row],[total]]</f>
        <v>0.83333333333333337</v>
      </c>
      <c r="T891" s="12">
        <v>0</v>
      </c>
      <c r="U891" s="14">
        <f>Table32356789101112132343210111213610[[#This Row],[muti_racial]]/Table32356789101112132343210111213610[[#This Row],[total]]</f>
        <v>0</v>
      </c>
      <c r="V891" s="12">
        <v>2</v>
      </c>
      <c r="W891" s="14">
        <f>Table32356789101112132343210111213610[[#This Row],[international]]/Table32356789101112132343210111213610[[#This Row],[total]]</f>
        <v>0.16666666666666666</v>
      </c>
      <c r="X8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8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92" spans="1:25" ht="20" customHeight="1">
      <c r="A892" s="1">
        <v>221892</v>
      </c>
      <c r="B892" s="1" t="s">
        <v>1110</v>
      </c>
      <c r="C892" s="1">
        <v>12</v>
      </c>
      <c r="D892" s="1">
        <v>9</v>
      </c>
      <c r="E892" s="8">
        <f>Table32356789101112132343210111213610[[#This Row],[men]]/Table32356789101112132343210111213610[[#This Row],[total]]</f>
        <v>0.75</v>
      </c>
      <c r="F892" s="1">
        <v>3</v>
      </c>
      <c r="G892" s="8">
        <f>Table32356789101112132343210111213610[[#This Row],[women]]/Table32356789101112132343210111213610[[#This Row],[total]]</f>
        <v>0.25</v>
      </c>
      <c r="H892" s="1">
        <v>0</v>
      </c>
      <c r="I892" s="8">
        <f>Table32356789101112132343210111213610[[#This Row],[alaskan_or_native]]/Table32356789101112132343210111213610[[#This Row],[total]]</f>
        <v>0</v>
      </c>
      <c r="J892" s="1">
        <v>0</v>
      </c>
      <c r="K892" s="8">
        <f>Table32356789101112132343210111213610[[#This Row],[asian_american]]/Table32356789101112132343210111213610[[#This Row],[total]]</f>
        <v>0</v>
      </c>
      <c r="L892" s="1">
        <v>0</v>
      </c>
      <c r="M892" s="8">
        <f>Table32356789101112132343210111213610[[#This Row],[african_amercian]]/Table32356789101112132343210111213610[[#This Row],[total]]</f>
        <v>0</v>
      </c>
      <c r="N892" s="1">
        <v>1</v>
      </c>
      <c r="O892" s="8">
        <f>Table32356789101112132343210111213610[[#This Row],[hispanic_american]]/Table32356789101112132343210111213610[[#This Row],[total]]</f>
        <v>8.3333333333333329E-2</v>
      </c>
      <c r="P892" s="1">
        <v>0</v>
      </c>
      <c r="Q892" s="8">
        <f>Table32356789101112132343210111213610[[#This Row],[hawaiian_or_islander]]/Table32356789101112132343210111213610[[#This Row],[total]]</f>
        <v>0</v>
      </c>
      <c r="R892" s="1">
        <v>10</v>
      </c>
      <c r="S892" s="8">
        <f>Table32356789101112132343210111213610[[#This Row],[white]]/Table32356789101112132343210111213610[[#This Row],[total]]</f>
        <v>0.83333333333333337</v>
      </c>
      <c r="T892" s="1">
        <v>0</v>
      </c>
      <c r="U892" s="8">
        <f>Table32356789101112132343210111213610[[#This Row],[muti_racial]]/Table32356789101112132343210111213610[[#This Row],[total]]</f>
        <v>0</v>
      </c>
      <c r="V892" s="1">
        <v>1</v>
      </c>
      <c r="W892" s="8">
        <f>Table32356789101112132343210111213610[[#This Row],[international]]/Table32356789101112132343210111213610[[#This Row],[total]]</f>
        <v>8.3333333333333329E-2</v>
      </c>
      <c r="X8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  <c r="Y8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8.3333333333333329E-2</v>
      </c>
    </row>
    <row r="893" spans="1:25" ht="20" customHeight="1">
      <c r="A893" s="12">
        <v>231581</v>
      </c>
      <c r="B893" s="12" t="s">
        <v>628</v>
      </c>
      <c r="C893" s="12">
        <v>12</v>
      </c>
      <c r="D893" s="12">
        <v>12</v>
      </c>
      <c r="E893" s="14">
        <f>Table32356789101112132343210111213610[[#This Row],[men]]/Table32356789101112132343210111213610[[#This Row],[total]]</f>
        <v>1</v>
      </c>
      <c r="F893" s="12">
        <v>0</v>
      </c>
      <c r="G893" s="14">
        <f>Table32356789101112132343210111213610[[#This Row],[women]]/Table32356789101112132343210111213610[[#This Row],[total]]</f>
        <v>0</v>
      </c>
      <c r="H893" s="12">
        <v>0</v>
      </c>
      <c r="I893" s="14">
        <f>Table32356789101112132343210111213610[[#This Row],[alaskan_or_native]]/Table32356789101112132343210111213610[[#This Row],[total]]</f>
        <v>0</v>
      </c>
      <c r="J893" s="12">
        <v>1</v>
      </c>
      <c r="K893" s="14">
        <f>Table32356789101112132343210111213610[[#This Row],[asian_american]]/Table32356789101112132343210111213610[[#This Row],[total]]</f>
        <v>8.3333333333333329E-2</v>
      </c>
      <c r="L893" s="12">
        <v>2</v>
      </c>
      <c r="M893" s="14">
        <f>Table32356789101112132343210111213610[[#This Row],[african_amercian]]/Table32356789101112132343210111213610[[#This Row],[total]]</f>
        <v>0.16666666666666666</v>
      </c>
      <c r="N893" s="12">
        <v>0</v>
      </c>
      <c r="O893" s="14">
        <f>Table32356789101112132343210111213610[[#This Row],[hispanic_american]]/Table32356789101112132343210111213610[[#This Row],[total]]</f>
        <v>0</v>
      </c>
      <c r="P893" s="12">
        <v>0</v>
      </c>
      <c r="Q893" s="14">
        <f>Table32356789101112132343210111213610[[#This Row],[hawaiian_or_islander]]/Table32356789101112132343210111213610[[#This Row],[total]]</f>
        <v>0</v>
      </c>
      <c r="R893" s="12">
        <v>7</v>
      </c>
      <c r="S893" s="14">
        <f>Table32356789101112132343210111213610[[#This Row],[white]]/Table32356789101112132343210111213610[[#This Row],[total]]</f>
        <v>0.58333333333333337</v>
      </c>
      <c r="T893" s="12">
        <v>1</v>
      </c>
      <c r="U893" s="14">
        <f>Table32356789101112132343210111213610[[#This Row],[muti_racial]]/Table32356789101112132343210111213610[[#This Row],[total]]</f>
        <v>8.3333333333333329E-2</v>
      </c>
      <c r="V893" s="12">
        <v>1</v>
      </c>
      <c r="W893" s="14">
        <f>Table32356789101112132343210111213610[[#This Row],[international]]/Table32356789101112132343210111213610[[#This Row],[total]]</f>
        <v>8.3333333333333329E-2</v>
      </c>
      <c r="X8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8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894" spans="1:25" ht="20" customHeight="1">
      <c r="A894" s="1">
        <v>234155</v>
      </c>
      <c r="B894" s="1" t="s">
        <v>444</v>
      </c>
      <c r="C894" s="1">
        <v>12</v>
      </c>
      <c r="D894" s="1">
        <v>10</v>
      </c>
      <c r="E894" s="8">
        <f>Table32356789101112132343210111213610[[#This Row],[men]]/Table32356789101112132343210111213610[[#This Row],[total]]</f>
        <v>0.83333333333333337</v>
      </c>
      <c r="F894" s="1">
        <v>2</v>
      </c>
      <c r="G894" s="8">
        <f>Table32356789101112132343210111213610[[#This Row],[women]]/Table32356789101112132343210111213610[[#This Row],[total]]</f>
        <v>0.16666666666666666</v>
      </c>
      <c r="H894" s="1">
        <v>0</v>
      </c>
      <c r="I894" s="8">
        <f>Table32356789101112132343210111213610[[#This Row],[alaskan_or_native]]/Table32356789101112132343210111213610[[#This Row],[total]]</f>
        <v>0</v>
      </c>
      <c r="J894" s="1">
        <v>0</v>
      </c>
      <c r="K894" s="8">
        <f>Table32356789101112132343210111213610[[#This Row],[asian_american]]/Table32356789101112132343210111213610[[#This Row],[total]]</f>
        <v>0</v>
      </c>
      <c r="L894" s="1">
        <v>10</v>
      </c>
      <c r="M894" s="8">
        <f>Table32356789101112132343210111213610[[#This Row],[african_amercian]]/Table32356789101112132343210111213610[[#This Row],[total]]</f>
        <v>0.83333333333333337</v>
      </c>
      <c r="N894" s="1">
        <v>0</v>
      </c>
      <c r="O894" s="8">
        <f>Table32356789101112132343210111213610[[#This Row],[hispanic_american]]/Table32356789101112132343210111213610[[#This Row],[total]]</f>
        <v>0</v>
      </c>
      <c r="P894" s="1">
        <v>0</v>
      </c>
      <c r="Q894" s="8">
        <f>Table32356789101112132343210111213610[[#This Row],[hawaiian_or_islander]]/Table32356789101112132343210111213610[[#This Row],[total]]</f>
        <v>0</v>
      </c>
      <c r="R894" s="1">
        <v>1</v>
      </c>
      <c r="S894" s="8">
        <f>Table32356789101112132343210111213610[[#This Row],[white]]/Table32356789101112132343210111213610[[#This Row],[total]]</f>
        <v>8.3333333333333329E-2</v>
      </c>
      <c r="T894" s="1">
        <v>0</v>
      </c>
      <c r="U894" s="8">
        <f>Table32356789101112132343210111213610[[#This Row],[muti_racial]]/Table32356789101112132343210111213610[[#This Row],[total]]</f>
        <v>0</v>
      </c>
      <c r="V894" s="1">
        <v>0</v>
      </c>
      <c r="W894" s="8">
        <f>Table32356789101112132343210111213610[[#This Row],[international]]/Table32356789101112132343210111213610[[#This Row],[total]]</f>
        <v>0</v>
      </c>
      <c r="X8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0.83333333333333337</v>
      </c>
      <c r="Y8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0.83333333333333337</v>
      </c>
    </row>
    <row r="895" spans="1:25" ht="20" customHeight="1">
      <c r="A895" s="12">
        <v>446640</v>
      </c>
      <c r="B895" s="12" t="s">
        <v>1183</v>
      </c>
      <c r="C895" s="12">
        <v>12</v>
      </c>
      <c r="D895" s="12">
        <v>11</v>
      </c>
      <c r="E895" s="14">
        <f>Table32356789101112132343210111213610[[#This Row],[men]]/Table32356789101112132343210111213610[[#This Row],[total]]</f>
        <v>0.91666666666666663</v>
      </c>
      <c r="F895" s="12">
        <v>1</v>
      </c>
      <c r="G895" s="14">
        <f>Table32356789101112132343210111213610[[#This Row],[women]]/Table32356789101112132343210111213610[[#This Row],[total]]</f>
        <v>8.3333333333333329E-2</v>
      </c>
      <c r="H895" s="12">
        <v>0</v>
      </c>
      <c r="I895" s="14">
        <f>Table32356789101112132343210111213610[[#This Row],[alaskan_or_native]]/Table32356789101112132343210111213610[[#This Row],[total]]</f>
        <v>0</v>
      </c>
      <c r="J895" s="12">
        <v>0</v>
      </c>
      <c r="K895" s="14">
        <f>Table32356789101112132343210111213610[[#This Row],[asian_american]]/Table32356789101112132343210111213610[[#This Row],[total]]</f>
        <v>0</v>
      </c>
      <c r="L895" s="12">
        <v>2</v>
      </c>
      <c r="M895" s="14">
        <f>Table32356789101112132343210111213610[[#This Row],[african_amercian]]/Table32356789101112132343210111213610[[#This Row],[total]]</f>
        <v>0.16666666666666666</v>
      </c>
      <c r="N895" s="12">
        <v>1</v>
      </c>
      <c r="O895" s="14">
        <f>Table32356789101112132343210111213610[[#This Row],[hispanic_american]]/Table32356789101112132343210111213610[[#This Row],[total]]</f>
        <v>8.3333333333333329E-2</v>
      </c>
      <c r="P895" s="12">
        <v>0</v>
      </c>
      <c r="Q895" s="14">
        <f>Table32356789101112132343210111213610[[#This Row],[hawaiian_or_islander]]/Table32356789101112132343210111213610[[#This Row],[total]]</f>
        <v>0</v>
      </c>
      <c r="R895" s="12">
        <v>7</v>
      </c>
      <c r="S895" s="14">
        <f>Table32356789101112132343210111213610[[#This Row],[white]]/Table32356789101112132343210111213610[[#This Row],[total]]</f>
        <v>0.58333333333333337</v>
      </c>
      <c r="T895" s="12">
        <v>1</v>
      </c>
      <c r="U895" s="14">
        <f>Table32356789101112132343210111213610[[#This Row],[muti_racial]]/Table32356789101112132343210111213610[[#This Row],[total]]</f>
        <v>8.3333333333333329E-2</v>
      </c>
      <c r="V895" s="12">
        <v>1</v>
      </c>
      <c r="W895" s="14">
        <f>Table32356789101112132343210111213610[[#This Row],[international]]/Table32356789101112132343210111213610[[#This Row],[total]]</f>
        <v>8.3333333333333329E-2</v>
      </c>
      <c r="X8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8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896" spans="1:25" ht="20" customHeight="1">
      <c r="A896" s="1">
        <v>451820</v>
      </c>
      <c r="B896" s="1" t="s">
        <v>1417</v>
      </c>
      <c r="C896" s="1">
        <v>12</v>
      </c>
      <c r="D896" s="1">
        <v>5</v>
      </c>
      <c r="E896" s="8">
        <f>Table32356789101112132343210111213610[[#This Row],[men]]/Table32356789101112132343210111213610[[#This Row],[total]]</f>
        <v>0.41666666666666669</v>
      </c>
      <c r="F896" s="1">
        <v>7</v>
      </c>
      <c r="G896" s="8">
        <f>Table32356789101112132343210111213610[[#This Row],[women]]/Table32356789101112132343210111213610[[#This Row],[total]]</f>
        <v>0.58333333333333337</v>
      </c>
      <c r="H896" s="1">
        <v>0</v>
      </c>
      <c r="I896" s="8">
        <f>Table32356789101112132343210111213610[[#This Row],[alaskan_or_native]]/Table32356789101112132343210111213610[[#This Row],[total]]</f>
        <v>0</v>
      </c>
      <c r="J896" s="1">
        <v>0</v>
      </c>
      <c r="K896" s="8">
        <f>Table32356789101112132343210111213610[[#This Row],[asian_american]]/Table32356789101112132343210111213610[[#This Row],[total]]</f>
        <v>0</v>
      </c>
      <c r="L896" s="1">
        <v>1</v>
      </c>
      <c r="M896" s="8">
        <f>Table32356789101112132343210111213610[[#This Row],[african_amercian]]/Table32356789101112132343210111213610[[#This Row],[total]]</f>
        <v>8.3333333333333329E-2</v>
      </c>
      <c r="N896" s="1">
        <v>4</v>
      </c>
      <c r="O896" s="8">
        <f>Table32356789101112132343210111213610[[#This Row],[hispanic_american]]/Table32356789101112132343210111213610[[#This Row],[total]]</f>
        <v>0.33333333333333331</v>
      </c>
      <c r="P896" s="1">
        <v>0</v>
      </c>
      <c r="Q896" s="8">
        <f>Table32356789101112132343210111213610[[#This Row],[hawaiian_or_islander]]/Table32356789101112132343210111213610[[#This Row],[total]]</f>
        <v>0</v>
      </c>
      <c r="R896" s="1">
        <v>6</v>
      </c>
      <c r="S896" s="8">
        <f>Table32356789101112132343210111213610[[#This Row],[white]]/Table32356789101112132343210111213610[[#This Row],[total]]</f>
        <v>0.5</v>
      </c>
      <c r="T896" s="1">
        <v>0</v>
      </c>
      <c r="U896" s="8">
        <f>Table32356789101112132343210111213610[[#This Row],[muti_racial]]/Table32356789101112132343210111213610[[#This Row],[total]]</f>
        <v>0</v>
      </c>
      <c r="V896" s="1">
        <v>0</v>
      </c>
      <c r="W896" s="8">
        <f>Table32356789101112132343210111213610[[#This Row],[international]]/Table32356789101112132343210111213610[[#This Row],[total]]</f>
        <v>0</v>
      </c>
      <c r="X8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0.41666666666666669</v>
      </c>
      <c r="Y8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0.41666666666666669</v>
      </c>
    </row>
    <row r="897" spans="1:25" ht="20" customHeight="1">
      <c r="A897" s="12">
        <v>487524</v>
      </c>
      <c r="B897" s="12" t="s">
        <v>1221</v>
      </c>
      <c r="C897" s="12">
        <v>12</v>
      </c>
      <c r="D897" s="12">
        <v>9</v>
      </c>
      <c r="E897" s="14">
        <f>Table32356789101112132343210111213610[[#This Row],[men]]/Table32356789101112132343210111213610[[#This Row],[total]]</f>
        <v>0.75</v>
      </c>
      <c r="F897" s="12">
        <v>3</v>
      </c>
      <c r="G897" s="14">
        <f>Table32356789101112132343210111213610[[#This Row],[women]]/Table32356789101112132343210111213610[[#This Row],[total]]</f>
        <v>0.25</v>
      </c>
      <c r="H897" s="12">
        <v>0</v>
      </c>
      <c r="I897" s="14">
        <f>Table32356789101112132343210111213610[[#This Row],[alaskan_or_native]]/Table32356789101112132343210111213610[[#This Row],[total]]</f>
        <v>0</v>
      </c>
      <c r="J897" s="12">
        <v>0</v>
      </c>
      <c r="K897" s="14">
        <f>Table32356789101112132343210111213610[[#This Row],[asian_american]]/Table32356789101112132343210111213610[[#This Row],[total]]</f>
        <v>0</v>
      </c>
      <c r="L897" s="12">
        <v>0</v>
      </c>
      <c r="M897" s="14">
        <f>Table32356789101112132343210111213610[[#This Row],[african_amercian]]/Table32356789101112132343210111213610[[#This Row],[total]]</f>
        <v>0</v>
      </c>
      <c r="N897" s="12">
        <v>0</v>
      </c>
      <c r="O897" s="14">
        <f>Table32356789101112132343210111213610[[#This Row],[hispanic_american]]/Table32356789101112132343210111213610[[#This Row],[total]]</f>
        <v>0</v>
      </c>
      <c r="P897" s="12">
        <v>0</v>
      </c>
      <c r="Q897" s="14">
        <f>Table32356789101112132343210111213610[[#This Row],[hawaiian_or_islander]]/Table32356789101112132343210111213610[[#This Row],[total]]</f>
        <v>0</v>
      </c>
      <c r="R897" s="12">
        <v>11</v>
      </c>
      <c r="S897" s="14">
        <f>Table32356789101112132343210111213610[[#This Row],[white]]/Table32356789101112132343210111213610[[#This Row],[total]]</f>
        <v>0.91666666666666663</v>
      </c>
      <c r="T897" s="12">
        <v>0</v>
      </c>
      <c r="U897" s="14">
        <f>Table32356789101112132343210111213610[[#This Row],[muti_racial]]/Table32356789101112132343210111213610[[#This Row],[total]]</f>
        <v>0</v>
      </c>
      <c r="V897" s="12">
        <v>1</v>
      </c>
      <c r="W897" s="14">
        <f>Table32356789101112132343210111213610[[#This Row],[international]]/Table32356789101112132343210111213610[[#This Row],[total]]</f>
        <v>8.3333333333333329E-2</v>
      </c>
      <c r="X8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8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898" spans="1:25" ht="20" customHeight="1">
      <c r="A898" s="1">
        <v>106412</v>
      </c>
      <c r="B898" s="1" t="s">
        <v>823</v>
      </c>
      <c r="C898" s="1">
        <v>11</v>
      </c>
      <c r="D898" s="1">
        <v>9</v>
      </c>
      <c r="E898" s="8">
        <f>Table32356789101112132343210111213610[[#This Row],[men]]/Table32356789101112132343210111213610[[#This Row],[total]]</f>
        <v>0.81818181818181823</v>
      </c>
      <c r="F898" s="1">
        <v>2</v>
      </c>
      <c r="G898" s="8">
        <f>Table32356789101112132343210111213610[[#This Row],[women]]/Table32356789101112132343210111213610[[#This Row],[total]]</f>
        <v>0.18181818181818182</v>
      </c>
      <c r="H898" s="1">
        <v>0</v>
      </c>
      <c r="I898" s="8">
        <f>Table32356789101112132343210111213610[[#This Row],[alaskan_or_native]]/Table32356789101112132343210111213610[[#This Row],[total]]</f>
        <v>0</v>
      </c>
      <c r="J898" s="1">
        <v>1</v>
      </c>
      <c r="K898" s="8">
        <f>Table32356789101112132343210111213610[[#This Row],[asian_american]]/Table32356789101112132343210111213610[[#This Row],[total]]</f>
        <v>9.0909090909090912E-2</v>
      </c>
      <c r="L898" s="1">
        <v>7</v>
      </c>
      <c r="M898" s="8">
        <f>Table32356789101112132343210111213610[[#This Row],[african_amercian]]/Table32356789101112132343210111213610[[#This Row],[total]]</f>
        <v>0.63636363636363635</v>
      </c>
      <c r="N898" s="1">
        <v>2</v>
      </c>
      <c r="O898" s="8">
        <f>Table32356789101112132343210111213610[[#This Row],[hispanic_american]]/Table32356789101112132343210111213610[[#This Row],[total]]</f>
        <v>0.18181818181818182</v>
      </c>
      <c r="P898" s="1">
        <v>0</v>
      </c>
      <c r="Q898" s="8">
        <f>Table32356789101112132343210111213610[[#This Row],[hawaiian_or_islander]]/Table32356789101112132343210111213610[[#This Row],[total]]</f>
        <v>0</v>
      </c>
      <c r="R898" s="1">
        <v>0</v>
      </c>
      <c r="S898" s="8">
        <f>Table32356789101112132343210111213610[[#This Row],[white]]/Table32356789101112132343210111213610[[#This Row],[total]]</f>
        <v>0</v>
      </c>
      <c r="T898" s="1">
        <v>0</v>
      </c>
      <c r="U898" s="8">
        <f>Table32356789101112132343210111213610[[#This Row],[muti_racial]]/Table32356789101112132343210111213610[[#This Row],[total]]</f>
        <v>0</v>
      </c>
      <c r="V898" s="1">
        <v>1</v>
      </c>
      <c r="W898" s="8">
        <f>Table32356789101112132343210111213610[[#This Row],[international]]/Table32356789101112132343210111213610[[#This Row],[total]]</f>
        <v>9.0909090909090912E-2</v>
      </c>
      <c r="X8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0.90909090909090906</v>
      </c>
      <c r="Y8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0.81818181818181823</v>
      </c>
    </row>
    <row r="899" spans="1:25" ht="20" customHeight="1">
      <c r="A899" s="12">
        <v>129242</v>
      </c>
      <c r="B899" s="12" t="s">
        <v>108</v>
      </c>
      <c r="C899" s="12">
        <v>11</v>
      </c>
      <c r="D899" s="12">
        <v>8</v>
      </c>
      <c r="E899" s="14">
        <f>Table32356789101112132343210111213610[[#This Row],[men]]/Table32356789101112132343210111213610[[#This Row],[total]]</f>
        <v>0.72727272727272729</v>
      </c>
      <c r="F899" s="12">
        <v>3</v>
      </c>
      <c r="G899" s="14">
        <f>Table32356789101112132343210111213610[[#This Row],[women]]/Table32356789101112132343210111213610[[#This Row],[total]]</f>
        <v>0.27272727272727271</v>
      </c>
      <c r="H899" s="12">
        <v>0</v>
      </c>
      <c r="I899" s="14">
        <f>Table32356789101112132343210111213610[[#This Row],[alaskan_or_native]]/Table32356789101112132343210111213610[[#This Row],[total]]</f>
        <v>0</v>
      </c>
      <c r="J899" s="12">
        <v>0</v>
      </c>
      <c r="K899" s="14">
        <f>Table32356789101112132343210111213610[[#This Row],[asian_american]]/Table32356789101112132343210111213610[[#This Row],[total]]</f>
        <v>0</v>
      </c>
      <c r="L899" s="12">
        <v>2</v>
      </c>
      <c r="M899" s="14">
        <f>Table32356789101112132343210111213610[[#This Row],[african_amercian]]/Table32356789101112132343210111213610[[#This Row],[total]]</f>
        <v>0.18181818181818182</v>
      </c>
      <c r="N899" s="12">
        <v>0</v>
      </c>
      <c r="O899" s="14">
        <f>Table32356789101112132343210111213610[[#This Row],[hispanic_american]]/Table32356789101112132343210111213610[[#This Row],[total]]</f>
        <v>0</v>
      </c>
      <c r="P899" s="12">
        <v>0</v>
      </c>
      <c r="Q899" s="14">
        <f>Table32356789101112132343210111213610[[#This Row],[hawaiian_or_islander]]/Table32356789101112132343210111213610[[#This Row],[total]]</f>
        <v>0</v>
      </c>
      <c r="R899" s="12">
        <v>6</v>
      </c>
      <c r="S899" s="14">
        <f>Table32356789101112132343210111213610[[#This Row],[white]]/Table32356789101112132343210111213610[[#This Row],[total]]</f>
        <v>0.54545454545454541</v>
      </c>
      <c r="T899" s="12">
        <v>0</v>
      </c>
      <c r="U899" s="14">
        <f>Table32356789101112132343210111213610[[#This Row],[muti_racial]]/Table32356789101112132343210111213610[[#This Row],[total]]</f>
        <v>0</v>
      </c>
      <c r="V899" s="12">
        <v>1</v>
      </c>
      <c r="W899" s="14">
        <f>Table32356789101112132343210111213610[[#This Row],[international]]/Table32356789101112132343210111213610[[#This Row],[total]]</f>
        <v>9.0909090909090912E-2</v>
      </c>
      <c r="X8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  <c r="Y8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</row>
    <row r="900" spans="1:25" ht="20" customHeight="1">
      <c r="A900" s="1">
        <v>139579</v>
      </c>
      <c r="B900" s="1" t="s">
        <v>1315</v>
      </c>
      <c r="C900" s="1">
        <v>11</v>
      </c>
      <c r="D900" s="1">
        <v>8</v>
      </c>
      <c r="E900" s="8">
        <f>Table32356789101112132343210111213610[[#This Row],[men]]/Table32356789101112132343210111213610[[#This Row],[total]]</f>
        <v>0.72727272727272729</v>
      </c>
      <c r="F900" s="1">
        <v>3</v>
      </c>
      <c r="G900" s="8">
        <f>Table32356789101112132343210111213610[[#This Row],[women]]/Table32356789101112132343210111213610[[#This Row],[total]]</f>
        <v>0.27272727272727271</v>
      </c>
      <c r="H900" s="1">
        <v>0</v>
      </c>
      <c r="I900" s="8">
        <f>Table32356789101112132343210111213610[[#This Row],[alaskan_or_native]]/Table32356789101112132343210111213610[[#This Row],[total]]</f>
        <v>0</v>
      </c>
      <c r="J900" s="1">
        <v>1</v>
      </c>
      <c r="K900" s="8">
        <f>Table32356789101112132343210111213610[[#This Row],[asian_american]]/Table32356789101112132343210111213610[[#This Row],[total]]</f>
        <v>9.0909090909090912E-2</v>
      </c>
      <c r="L900" s="1">
        <v>5</v>
      </c>
      <c r="M900" s="8">
        <f>Table32356789101112132343210111213610[[#This Row],[african_amercian]]/Table32356789101112132343210111213610[[#This Row],[total]]</f>
        <v>0.45454545454545453</v>
      </c>
      <c r="N900" s="1">
        <v>0</v>
      </c>
      <c r="O900" s="8">
        <f>Table32356789101112132343210111213610[[#This Row],[hispanic_american]]/Table32356789101112132343210111213610[[#This Row],[total]]</f>
        <v>0</v>
      </c>
      <c r="P900" s="1">
        <v>0</v>
      </c>
      <c r="Q900" s="8">
        <f>Table32356789101112132343210111213610[[#This Row],[hawaiian_or_islander]]/Table32356789101112132343210111213610[[#This Row],[total]]</f>
        <v>0</v>
      </c>
      <c r="R900" s="1">
        <v>5</v>
      </c>
      <c r="S900" s="8">
        <f>Table32356789101112132343210111213610[[#This Row],[white]]/Table32356789101112132343210111213610[[#This Row],[total]]</f>
        <v>0.45454545454545453</v>
      </c>
      <c r="T900" s="1">
        <v>0</v>
      </c>
      <c r="U900" s="8">
        <f>Table32356789101112132343210111213610[[#This Row],[muti_racial]]/Table32356789101112132343210111213610[[#This Row],[total]]</f>
        <v>0</v>
      </c>
      <c r="V900" s="1">
        <v>0</v>
      </c>
      <c r="W900" s="8">
        <f>Table32356789101112132343210111213610[[#This Row],[international]]/Table32356789101112132343210111213610[[#This Row],[total]]</f>
        <v>0</v>
      </c>
      <c r="X9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0.54545454545454541</v>
      </c>
      <c r="Y9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0.45454545454545453</v>
      </c>
    </row>
    <row r="901" spans="1:25" ht="20" customHeight="1">
      <c r="A901" s="12">
        <v>141060</v>
      </c>
      <c r="B901" s="12" t="s">
        <v>864</v>
      </c>
      <c r="C901" s="12">
        <v>11</v>
      </c>
      <c r="D901" s="12">
        <v>0</v>
      </c>
      <c r="E901" s="14">
        <f>Table32356789101112132343210111213610[[#This Row],[men]]/Table32356789101112132343210111213610[[#This Row],[total]]</f>
        <v>0</v>
      </c>
      <c r="F901" s="12">
        <v>11</v>
      </c>
      <c r="G901" s="14">
        <f>Table32356789101112132343210111213610[[#This Row],[women]]/Table32356789101112132343210111213610[[#This Row],[total]]</f>
        <v>1</v>
      </c>
      <c r="H901" s="12">
        <v>0</v>
      </c>
      <c r="I901" s="14">
        <f>Table32356789101112132343210111213610[[#This Row],[alaskan_or_native]]/Table32356789101112132343210111213610[[#This Row],[total]]</f>
        <v>0</v>
      </c>
      <c r="J901" s="12">
        <v>0</v>
      </c>
      <c r="K901" s="14">
        <f>Table32356789101112132343210111213610[[#This Row],[asian_american]]/Table32356789101112132343210111213610[[#This Row],[total]]</f>
        <v>0</v>
      </c>
      <c r="L901" s="12">
        <v>10</v>
      </c>
      <c r="M901" s="14">
        <f>Table32356789101112132343210111213610[[#This Row],[african_amercian]]/Table32356789101112132343210111213610[[#This Row],[total]]</f>
        <v>0.90909090909090906</v>
      </c>
      <c r="N901" s="12">
        <v>0</v>
      </c>
      <c r="O901" s="14">
        <f>Table32356789101112132343210111213610[[#This Row],[hispanic_american]]/Table32356789101112132343210111213610[[#This Row],[total]]</f>
        <v>0</v>
      </c>
      <c r="P901" s="12">
        <v>0</v>
      </c>
      <c r="Q901" s="14">
        <f>Table32356789101112132343210111213610[[#This Row],[hawaiian_or_islander]]/Table32356789101112132343210111213610[[#This Row],[total]]</f>
        <v>0</v>
      </c>
      <c r="R901" s="12">
        <v>0</v>
      </c>
      <c r="S901" s="14">
        <f>Table32356789101112132343210111213610[[#This Row],[white]]/Table32356789101112132343210111213610[[#This Row],[total]]</f>
        <v>0</v>
      </c>
      <c r="T901" s="12">
        <v>0</v>
      </c>
      <c r="U901" s="14">
        <f>Table32356789101112132343210111213610[[#This Row],[muti_racial]]/Table32356789101112132343210111213610[[#This Row],[total]]</f>
        <v>0</v>
      </c>
      <c r="V901" s="12">
        <v>1</v>
      </c>
      <c r="W901" s="14">
        <f>Table32356789101112132343210111213610[[#This Row],[international]]/Table32356789101112132343210111213610[[#This Row],[total]]</f>
        <v>9.0909090909090912E-2</v>
      </c>
      <c r="X9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0.90909090909090906</v>
      </c>
      <c r="Y9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0.90909090909090906</v>
      </c>
    </row>
    <row r="902" spans="1:25" ht="20" customHeight="1">
      <c r="A902" s="1">
        <v>144883</v>
      </c>
      <c r="B902" s="1" t="s">
        <v>869</v>
      </c>
      <c r="C902" s="1">
        <v>11</v>
      </c>
      <c r="D902" s="1">
        <v>9</v>
      </c>
      <c r="E902" s="8">
        <f>Table32356789101112132343210111213610[[#This Row],[men]]/Table32356789101112132343210111213610[[#This Row],[total]]</f>
        <v>0.81818181818181823</v>
      </c>
      <c r="F902" s="1">
        <v>2</v>
      </c>
      <c r="G902" s="8">
        <f>Table32356789101112132343210111213610[[#This Row],[women]]/Table32356789101112132343210111213610[[#This Row],[total]]</f>
        <v>0.18181818181818182</v>
      </c>
      <c r="H902" s="1">
        <v>0</v>
      </c>
      <c r="I902" s="8">
        <f>Table32356789101112132343210111213610[[#This Row],[alaskan_or_native]]/Table32356789101112132343210111213610[[#This Row],[total]]</f>
        <v>0</v>
      </c>
      <c r="J902" s="1">
        <v>1</v>
      </c>
      <c r="K902" s="8">
        <f>Table32356789101112132343210111213610[[#This Row],[asian_american]]/Table32356789101112132343210111213610[[#This Row],[total]]</f>
        <v>9.0909090909090912E-2</v>
      </c>
      <c r="L902" s="1">
        <v>1</v>
      </c>
      <c r="M902" s="8">
        <f>Table32356789101112132343210111213610[[#This Row],[african_amercian]]/Table32356789101112132343210111213610[[#This Row],[total]]</f>
        <v>9.0909090909090912E-2</v>
      </c>
      <c r="N902" s="1">
        <v>2</v>
      </c>
      <c r="O902" s="8">
        <f>Table32356789101112132343210111213610[[#This Row],[hispanic_american]]/Table32356789101112132343210111213610[[#This Row],[total]]</f>
        <v>0.18181818181818182</v>
      </c>
      <c r="P902" s="1">
        <v>0</v>
      </c>
      <c r="Q902" s="8">
        <f>Table32356789101112132343210111213610[[#This Row],[hawaiian_or_islander]]/Table32356789101112132343210111213610[[#This Row],[total]]</f>
        <v>0</v>
      </c>
      <c r="R902" s="1">
        <v>1</v>
      </c>
      <c r="S902" s="8">
        <f>Table32356789101112132343210111213610[[#This Row],[white]]/Table32356789101112132343210111213610[[#This Row],[total]]</f>
        <v>9.0909090909090912E-2</v>
      </c>
      <c r="T902" s="1">
        <v>0</v>
      </c>
      <c r="U902" s="8">
        <f>Table32356789101112132343210111213610[[#This Row],[muti_racial]]/Table32356789101112132343210111213610[[#This Row],[total]]</f>
        <v>0</v>
      </c>
      <c r="V902" s="1">
        <v>6</v>
      </c>
      <c r="W902" s="8">
        <f>Table32356789101112132343210111213610[[#This Row],[international]]/Table32356789101112132343210111213610[[#This Row],[total]]</f>
        <v>0.54545454545454541</v>
      </c>
      <c r="X9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  <c r="Y9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</row>
    <row r="903" spans="1:25" ht="20" customHeight="1">
      <c r="A903" s="12">
        <v>150163</v>
      </c>
      <c r="B903" s="12" t="s">
        <v>875</v>
      </c>
      <c r="C903" s="12">
        <v>11</v>
      </c>
      <c r="D903" s="12">
        <v>11</v>
      </c>
      <c r="E903" s="14">
        <f>Table32356789101112132343210111213610[[#This Row],[men]]/Table32356789101112132343210111213610[[#This Row],[total]]</f>
        <v>1</v>
      </c>
      <c r="F903" s="12">
        <v>0</v>
      </c>
      <c r="G903" s="14">
        <f>Table32356789101112132343210111213610[[#This Row],[women]]/Table32356789101112132343210111213610[[#This Row],[total]]</f>
        <v>0</v>
      </c>
      <c r="H903" s="12">
        <v>0</v>
      </c>
      <c r="I903" s="14">
        <f>Table32356789101112132343210111213610[[#This Row],[alaskan_or_native]]/Table32356789101112132343210111213610[[#This Row],[total]]</f>
        <v>0</v>
      </c>
      <c r="J903" s="12">
        <v>0</v>
      </c>
      <c r="K903" s="14">
        <f>Table32356789101112132343210111213610[[#This Row],[asian_american]]/Table32356789101112132343210111213610[[#This Row],[total]]</f>
        <v>0</v>
      </c>
      <c r="L903" s="12">
        <v>1</v>
      </c>
      <c r="M903" s="14">
        <f>Table32356789101112132343210111213610[[#This Row],[african_amercian]]/Table32356789101112132343210111213610[[#This Row],[total]]</f>
        <v>9.0909090909090912E-2</v>
      </c>
      <c r="N903" s="12">
        <v>0</v>
      </c>
      <c r="O903" s="14">
        <f>Table32356789101112132343210111213610[[#This Row],[hispanic_american]]/Table32356789101112132343210111213610[[#This Row],[total]]</f>
        <v>0</v>
      </c>
      <c r="P903" s="12">
        <v>0</v>
      </c>
      <c r="Q903" s="14">
        <f>Table32356789101112132343210111213610[[#This Row],[hawaiian_or_islander]]/Table32356789101112132343210111213610[[#This Row],[total]]</f>
        <v>0</v>
      </c>
      <c r="R903" s="12">
        <v>9</v>
      </c>
      <c r="S903" s="14">
        <f>Table32356789101112132343210111213610[[#This Row],[white]]/Table32356789101112132343210111213610[[#This Row],[total]]</f>
        <v>0.81818181818181823</v>
      </c>
      <c r="T903" s="12">
        <v>0</v>
      </c>
      <c r="U903" s="14">
        <f>Table32356789101112132343210111213610[[#This Row],[muti_racial]]/Table32356789101112132343210111213610[[#This Row],[total]]</f>
        <v>0</v>
      </c>
      <c r="V903" s="12">
        <v>1</v>
      </c>
      <c r="W903" s="14">
        <f>Table32356789101112132343210111213610[[#This Row],[international]]/Table32356789101112132343210111213610[[#This Row],[total]]</f>
        <v>9.0909090909090912E-2</v>
      </c>
      <c r="X9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9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904" spans="1:25" ht="20" customHeight="1">
      <c r="A904" s="1">
        <v>152600</v>
      </c>
      <c r="B904" s="1" t="s">
        <v>147</v>
      </c>
      <c r="C904" s="1">
        <v>11</v>
      </c>
      <c r="D904" s="1">
        <v>10</v>
      </c>
      <c r="E904" s="8">
        <f>Table32356789101112132343210111213610[[#This Row],[men]]/Table32356789101112132343210111213610[[#This Row],[total]]</f>
        <v>0.90909090909090906</v>
      </c>
      <c r="F904" s="1">
        <v>1</v>
      </c>
      <c r="G904" s="8">
        <f>Table32356789101112132343210111213610[[#This Row],[women]]/Table32356789101112132343210111213610[[#This Row],[total]]</f>
        <v>9.0909090909090912E-2</v>
      </c>
      <c r="H904" s="1">
        <v>0</v>
      </c>
      <c r="I904" s="8">
        <f>Table32356789101112132343210111213610[[#This Row],[alaskan_or_native]]/Table32356789101112132343210111213610[[#This Row],[total]]</f>
        <v>0</v>
      </c>
      <c r="J904" s="1">
        <v>1</v>
      </c>
      <c r="K904" s="8">
        <f>Table32356789101112132343210111213610[[#This Row],[asian_american]]/Table32356789101112132343210111213610[[#This Row],[total]]</f>
        <v>9.0909090909090912E-2</v>
      </c>
      <c r="L904" s="1">
        <v>0</v>
      </c>
      <c r="M904" s="8">
        <f>Table32356789101112132343210111213610[[#This Row],[african_amercian]]/Table32356789101112132343210111213610[[#This Row],[total]]</f>
        <v>0</v>
      </c>
      <c r="N904" s="1">
        <v>1</v>
      </c>
      <c r="O904" s="8">
        <f>Table32356789101112132343210111213610[[#This Row],[hispanic_american]]/Table32356789101112132343210111213610[[#This Row],[total]]</f>
        <v>9.0909090909090912E-2</v>
      </c>
      <c r="P904" s="1">
        <v>0</v>
      </c>
      <c r="Q904" s="8">
        <f>Table32356789101112132343210111213610[[#This Row],[hawaiian_or_islander]]/Table32356789101112132343210111213610[[#This Row],[total]]</f>
        <v>0</v>
      </c>
      <c r="R904" s="1">
        <v>9</v>
      </c>
      <c r="S904" s="8">
        <f>Table32356789101112132343210111213610[[#This Row],[white]]/Table32356789101112132343210111213610[[#This Row],[total]]</f>
        <v>0.81818181818181823</v>
      </c>
      <c r="T904" s="1">
        <v>0</v>
      </c>
      <c r="U904" s="8">
        <f>Table32356789101112132343210111213610[[#This Row],[muti_racial]]/Table32356789101112132343210111213610[[#This Row],[total]]</f>
        <v>0</v>
      </c>
      <c r="V904" s="1">
        <v>0</v>
      </c>
      <c r="W904" s="8">
        <f>Table32356789101112132343210111213610[[#This Row],[international]]/Table32356789101112132343210111213610[[#This Row],[total]]</f>
        <v>0</v>
      </c>
      <c r="X9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  <c r="Y9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905" spans="1:25" ht="20" customHeight="1">
      <c r="A905" s="12">
        <v>161086</v>
      </c>
      <c r="B905" s="12" t="s">
        <v>631</v>
      </c>
      <c r="C905" s="12">
        <v>11</v>
      </c>
      <c r="D905" s="12">
        <v>8</v>
      </c>
      <c r="E905" s="14">
        <f>Table32356789101112132343210111213610[[#This Row],[men]]/Table32356789101112132343210111213610[[#This Row],[total]]</f>
        <v>0.72727272727272729</v>
      </c>
      <c r="F905" s="12">
        <v>3</v>
      </c>
      <c r="G905" s="14">
        <f>Table32356789101112132343210111213610[[#This Row],[women]]/Table32356789101112132343210111213610[[#This Row],[total]]</f>
        <v>0.27272727272727271</v>
      </c>
      <c r="H905" s="12">
        <v>0</v>
      </c>
      <c r="I905" s="14">
        <f>Table32356789101112132343210111213610[[#This Row],[alaskan_or_native]]/Table32356789101112132343210111213610[[#This Row],[total]]</f>
        <v>0</v>
      </c>
      <c r="J905" s="12">
        <v>0</v>
      </c>
      <c r="K905" s="14">
        <f>Table32356789101112132343210111213610[[#This Row],[asian_american]]/Table32356789101112132343210111213610[[#This Row],[total]]</f>
        <v>0</v>
      </c>
      <c r="L905" s="12">
        <v>1</v>
      </c>
      <c r="M905" s="14">
        <f>Table32356789101112132343210111213610[[#This Row],[african_amercian]]/Table32356789101112132343210111213610[[#This Row],[total]]</f>
        <v>9.0909090909090912E-2</v>
      </c>
      <c r="N905" s="12">
        <v>0</v>
      </c>
      <c r="O905" s="14">
        <f>Table32356789101112132343210111213610[[#This Row],[hispanic_american]]/Table32356789101112132343210111213610[[#This Row],[total]]</f>
        <v>0</v>
      </c>
      <c r="P905" s="12">
        <v>0</v>
      </c>
      <c r="Q905" s="14">
        <f>Table32356789101112132343210111213610[[#This Row],[hawaiian_or_islander]]/Table32356789101112132343210111213610[[#This Row],[total]]</f>
        <v>0</v>
      </c>
      <c r="R905" s="12">
        <v>8</v>
      </c>
      <c r="S905" s="14">
        <f>Table32356789101112132343210111213610[[#This Row],[white]]/Table32356789101112132343210111213610[[#This Row],[total]]</f>
        <v>0.72727272727272729</v>
      </c>
      <c r="T905" s="12">
        <v>1</v>
      </c>
      <c r="U905" s="14">
        <f>Table32356789101112132343210111213610[[#This Row],[muti_racial]]/Table32356789101112132343210111213610[[#This Row],[total]]</f>
        <v>9.0909090909090912E-2</v>
      </c>
      <c r="V905" s="12">
        <v>1</v>
      </c>
      <c r="W905" s="14">
        <f>Table32356789101112132343210111213610[[#This Row],[international]]/Table32356789101112132343210111213610[[#This Row],[total]]</f>
        <v>9.0909090909090912E-2</v>
      </c>
      <c r="X9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  <c r="Y9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</row>
    <row r="906" spans="1:25" ht="20" customHeight="1">
      <c r="A906" s="1">
        <v>167288</v>
      </c>
      <c r="B906" s="1" t="s">
        <v>929</v>
      </c>
      <c r="C906" s="1">
        <v>11</v>
      </c>
      <c r="D906" s="1">
        <v>11</v>
      </c>
      <c r="E906" s="8">
        <f>Table32356789101112132343210111213610[[#This Row],[men]]/Table32356789101112132343210111213610[[#This Row],[total]]</f>
        <v>1</v>
      </c>
      <c r="F906" s="1">
        <v>0</v>
      </c>
      <c r="G906" s="8">
        <f>Table32356789101112132343210111213610[[#This Row],[women]]/Table32356789101112132343210111213610[[#This Row],[total]]</f>
        <v>0</v>
      </c>
      <c r="H906" s="1">
        <v>0</v>
      </c>
      <c r="I906" s="8">
        <f>Table32356789101112132343210111213610[[#This Row],[alaskan_or_native]]/Table32356789101112132343210111213610[[#This Row],[total]]</f>
        <v>0</v>
      </c>
      <c r="J906" s="1">
        <v>1</v>
      </c>
      <c r="K906" s="8">
        <f>Table32356789101112132343210111213610[[#This Row],[asian_american]]/Table32356789101112132343210111213610[[#This Row],[total]]</f>
        <v>9.0909090909090912E-2</v>
      </c>
      <c r="L906" s="1">
        <v>0</v>
      </c>
      <c r="M906" s="8">
        <f>Table32356789101112132343210111213610[[#This Row],[african_amercian]]/Table32356789101112132343210111213610[[#This Row],[total]]</f>
        <v>0</v>
      </c>
      <c r="N906" s="1">
        <v>2</v>
      </c>
      <c r="O906" s="8">
        <f>Table32356789101112132343210111213610[[#This Row],[hispanic_american]]/Table32356789101112132343210111213610[[#This Row],[total]]</f>
        <v>0.18181818181818182</v>
      </c>
      <c r="P906" s="1">
        <v>0</v>
      </c>
      <c r="Q906" s="8">
        <f>Table32356789101112132343210111213610[[#This Row],[hawaiian_or_islander]]/Table32356789101112132343210111213610[[#This Row],[total]]</f>
        <v>0</v>
      </c>
      <c r="R906" s="1">
        <v>7</v>
      </c>
      <c r="S906" s="8">
        <f>Table32356789101112132343210111213610[[#This Row],[white]]/Table32356789101112132343210111213610[[#This Row],[total]]</f>
        <v>0.63636363636363635</v>
      </c>
      <c r="T906" s="1">
        <v>1</v>
      </c>
      <c r="U906" s="8">
        <f>Table32356789101112132343210111213610[[#This Row],[muti_racial]]/Table32356789101112132343210111213610[[#This Row],[total]]</f>
        <v>9.0909090909090912E-2</v>
      </c>
      <c r="V906" s="1">
        <v>0</v>
      </c>
      <c r="W906" s="8">
        <f>Table32356789101112132343210111213610[[#This Row],[international]]/Table32356789101112132343210111213610[[#This Row],[total]]</f>
        <v>0</v>
      </c>
      <c r="X9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  <c r="Y9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</row>
    <row r="907" spans="1:25" ht="20" customHeight="1">
      <c r="A907" s="12">
        <v>182980</v>
      </c>
      <c r="B907" s="12" t="s">
        <v>970</v>
      </c>
      <c r="C907" s="12">
        <v>11</v>
      </c>
      <c r="D907" s="12">
        <v>9</v>
      </c>
      <c r="E907" s="14">
        <f>Table32356789101112132343210111213610[[#This Row],[men]]/Table32356789101112132343210111213610[[#This Row],[total]]</f>
        <v>0.81818181818181823</v>
      </c>
      <c r="F907" s="12">
        <v>2</v>
      </c>
      <c r="G907" s="14">
        <f>Table32356789101112132343210111213610[[#This Row],[women]]/Table32356789101112132343210111213610[[#This Row],[total]]</f>
        <v>0.18181818181818182</v>
      </c>
      <c r="H907" s="12">
        <v>0</v>
      </c>
      <c r="I907" s="14">
        <f>Table32356789101112132343210111213610[[#This Row],[alaskan_or_native]]/Table32356789101112132343210111213610[[#This Row],[total]]</f>
        <v>0</v>
      </c>
      <c r="J907" s="12">
        <v>0</v>
      </c>
      <c r="K907" s="14">
        <f>Table32356789101112132343210111213610[[#This Row],[asian_american]]/Table32356789101112132343210111213610[[#This Row],[total]]</f>
        <v>0</v>
      </c>
      <c r="L907" s="12">
        <v>3</v>
      </c>
      <c r="M907" s="14">
        <f>Table32356789101112132343210111213610[[#This Row],[african_amercian]]/Table32356789101112132343210111213610[[#This Row],[total]]</f>
        <v>0.27272727272727271</v>
      </c>
      <c r="N907" s="12">
        <v>1</v>
      </c>
      <c r="O907" s="14">
        <f>Table32356789101112132343210111213610[[#This Row],[hispanic_american]]/Table32356789101112132343210111213610[[#This Row],[total]]</f>
        <v>9.0909090909090912E-2</v>
      </c>
      <c r="P907" s="12">
        <v>0</v>
      </c>
      <c r="Q907" s="14">
        <f>Table32356789101112132343210111213610[[#This Row],[hawaiian_or_islander]]/Table32356789101112132343210111213610[[#This Row],[total]]</f>
        <v>0</v>
      </c>
      <c r="R907" s="12">
        <v>5</v>
      </c>
      <c r="S907" s="14">
        <f>Table32356789101112132343210111213610[[#This Row],[white]]/Table32356789101112132343210111213610[[#This Row],[total]]</f>
        <v>0.45454545454545453</v>
      </c>
      <c r="T907" s="12">
        <v>0</v>
      </c>
      <c r="U907" s="14">
        <f>Table32356789101112132343210111213610[[#This Row],[muti_racial]]/Table32356789101112132343210111213610[[#This Row],[total]]</f>
        <v>0</v>
      </c>
      <c r="V907" s="12">
        <v>1</v>
      </c>
      <c r="W907" s="14">
        <f>Table32356789101112132343210111213610[[#This Row],[international]]/Table32356789101112132343210111213610[[#This Row],[total]]</f>
        <v>9.0909090909090912E-2</v>
      </c>
      <c r="X9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  <c r="Y9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</row>
    <row r="908" spans="1:25" ht="20" customHeight="1">
      <c r="A908" s="1">
        <v>183239</v>
      </c>
      <c r="B908" s="1" t="s">
        <v>633</v>
      </c>
      <c r="C908" s="1">
        <v>11</v>
      </c>
      <c r="D908" s="1">
        <v>8</v>
      </c>
      <c r="E908" s="8">
        <f>Table32356789101112132343210111213610[[#This Row],[men]]/Table32356789101112132343210111213610[[#This Row],[total]]</f>
        <v>0.72727272727272729</v>
      </c>
      <c r="F908" s="1">
        <v>3</v>
      </c>
      <c r="G908" s="8">
        <f>Table32356789101112132343210111213610[[#This Row],[women]]/Table32356789101112132343210111213610[[#This Row],[total]]</f>
        <v>0.27272727272727271</v>
      </c>
      <c r="H908" s="1">
        <v>0</v>
      </c>
      <c r="I908" s="8">
        <f>Table32356789101112132343210111213610[[#This Row],[alaskan_or_native]]/Table32356789101112132343210111213610[[#This Row],[total]]</f>
        <v>0</v>
      </c>
      <c r="J908" s="1">
        <v>0</v>
      </c>
      <c r="K908" s="8">
        <f>Table32356789101112132343210111213610[[#This Row],[asian_american]]/Table32356789101112132343210111213610[[#This Row],[total]]</f>
        <v>0</v>
      </c>
      <c r="L908" s="1">
        <v>2</v>
      </c>
      <c r="M908" s="8">
        <f>Table32356789101112132343210111213610[[#This Row],[african_amercian]]/Table32356789101112132343210111213610[[#This Row],[total]]</f>
        <v>0.18181818181818182</v>
      </c>
      <c r="N908" s="1">
        <v>0</v>
      </c>
      <c r="O908" s="8">
        <f>Table32356789101112132343210111213610[[#This Row],[hispanic_american]]/Table32356789101112132343210111213610[[#This Row],[total]]</f>
        <v>0</v>
      </c>
      <c r="P908" s="1">
        <v>0</v>
      </c>
      <c r="Q908" s="8">
        <f>Table32356789101112132343210111213610[[#This Row],[hawaiian_or_islander]]/Table32356789101112132343210111213610[[#This Row],[total]]</f>
        <v>0</v>
      </c>
      <c r="R908" s="1">
        <v>7</v>
      </c>
      <c r="S908" s="8">
        <f>Table32356789101112132343210111213610[[#This Row],[white]]/Table32356789101112132343210111213610[[#This Row],[total]]</f>
        <v>0.63636363636363635</v>
      </c>
      <c r="T908" s="1">
        <v>0</v>
      </c>
      <c r="U908" s="8">
        <f>Table32356789101112132343210111213610[[#This Row],[muti_racial]]/Table32356789101112132343210111213610[[#This Row],[total]]</f>
        <v>0</v>
      </c>
      <c r="V908" s="1">
        <v>0</v>
      </c>
      <c r="W908" s="8">
        <f>Table32356789101112132343210111213610[[#This Row],[international]]/Table32356789101112132343210111213610[[#This Row],[total]]</f>
        <v>0</v>
      </c>
      <c r="X9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  <c r="Y9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</row>
    <row r="909" spans="1:25" ht="20" customHeight="1">
      <c r="A909" s="12">
        <v>184348</v>
      </c>
      <c r="B909" s="12" t="s">
        <v>634</v>
      </c>
      <c r="C909" s="12">
        <v>11</v>
      </c>
      <c r="D909" s="12">
        <v>6</v>
      </c>
      <c r="E909" s="14">
        <f>Table32356789101112132343210111213610[[#This Row],[men]]/Table32356789101112132343210111213610[[#This Row],[total]]</f>
        <v>0.54545454545454541</v>
      </c>
      <c r="F909" s="12">
        <v>5</v>
      </c>
      <c r="G909" s="14">
        <f>Table32356789101112132343210111213610[[#This Row],[women]]/Table32356789101112132343210111213610[[#This Row],[total]]</f>
        <v>0.45454545454545453</v>
      </c>
      <c r="H909" s="12">
        <v>0</v>
      </c>
      <c r="I909" s="14">
        <f>Table32356789101112132343210111213610[[#This Row],[alaskan_or_native]]/Table32356789101112132343210111213610[[#This Row],[total]]</f>
        <v>0</v>
      </c>
      <c r="J909" s="12">
        <v>1</v>
      </c>
      <c r="K909" s="14">
        <f>Table32356789101112132343210111213610[[#This Row],[asian_american]]/Table32356789101112132343210111213610[[#This Row],[total]]</f>
        <v>9.0909090909090912E-2</v>
      </c>
      <c r="L909" s="12">
        <v>0</v>
      </c>
      <c r="M909" s="14">
        <f>Table32356789101112132343210111213610[[#This Row],[african_amercian]]/Table32356789101112132343210111213610[[#This Row],[total]]</f>
        <v>0</v>
      </c>
      <c r="N909" s="12">
        <v>3</v>
      </c>
      <c r="O909" s="14">
        <f>Table32356789101112132343210111213610[[#This Row],[hispanic_american]]/Table32356789101112132343210111213610[[#This Row],[total]]</f>
        <v>0.27272727272727271</v>
      </c>
      <c r="P909" s="12">
        <v>0</v>
      </c>
      <c r="Q909" s="14">
        <f>Table32356789101112132343210111213610[[#This Row],[hawaiian_or_islander]]/Table32356789101112132343210111213610[[#This Row],[total]]</f>
        <v>0</v>
      </c>
      <c r="R909" s="12">
        <v>5</v>
      </c>
      <c r="S909" s="14">
        <f>Table32356789101112132343210111213610[[#This Row],[white]]/Table32356789101112132343210111213610[[#This Row],[total]]</f>
        <v>0.45454545454545453</v>
      </c>
      <c r="T909" s="12">
        <v>0</v>
      </c>
      <c r="U909" s="14">
        <f>Table32356789101112132343210111213610[[#This Row],[muti_racial]]/Table32356789101112132343210111213610[[#This Row],[total]]</f>
        <v>0</v>
      </c>
      <c r="V909" s="12">
        <v>1</v>
      </c>
      <c r="W909" s="14">
        <f>Table32356789101112132343210111213610[[#This Row],[international]]/Table32356789101112132343210111213610[[#This Row],[total]]</f>
        <v>9.0909090909090912E-2</v>
      </c>
      <c r="X9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  <c r="Y9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</row>
    <row r="910" spans="1:25" ht="20" customHeight="1">
      <c r="A910" s="1">
        <v>191968</v>
      </c>
      <c r="B910" s="1" t="s">
        <v>635</v>
      </c>
      <c r="C910" s="1">
        <v>11</v>
      </c>
      <c r="D910" s="1">
        <v>7</v>
      </c>
      <c r="E910" s="8">
        <f>Table32356789101112132343210111213610[[#This Row],[men]]/Table32356789101112132343210111213610[[#This Row],[total]]</f>
        <v>0.63636363636363635</v>
      </c>
      <c r="F910" s="1">
        <v>4</v>
      </c>
      <c r="G910" s="8">
        <f>Table32356789101112132343210111213610[[#This Row],[women]]/Table32356789101112132343210111213610[[#This Row],[total]]</f>
        <v>0.36363636363636365</v>
      </c>
      <c r="H910" s="1">
        <v>0</v>
      </c>
      <c r="I910" s="8">
        <f>Table32356789101112132343210111213610[[#This Row],[alaskan_or_native]]/Table32356789101112132343210111213610[[#This Row],[total]]</f>
        <v>0</v>
      </c>
      <c r="J910" s="1">
        <v>2</v>
      </c>
      <c r="K910" s="8">
        <f>Table32356789101112132343210111213610[[#This Row],[asian_american]]/Table32356789101112132343210111213610[[#This Row],[total]]</f>
        <v>0.18181818181818182</v>
      </c>
      <c r="L910" s="1">
        <v>1</v>
      </c>
      <c r="M910" s="8">
        <f>Table32356789101112132343210111213610[[#This Row],[african_amercian]]/Table32356789101112132343210111213610[[#This Row],[total]]</f>
        <v>9.0909090909090912E-2</v>
      </c>
      <c r="N910" s="1">
        <v>0</v>
      </c>
      <c r="O910" s="8">
        <f>Table32356789101112132343210111213610[[#This Row],[hispanic_american]]/Table32356789101112132343210111213610[[#This Row],[total]]</f>
        <v>0</v>
      </c>
      <c r="P910" s="1">
        <v>0</v>
      </c>
      <c r="Q910" s="8">
        <f>Table32356789101112132343210111213610[[#This Row],[hawaiian_or_islander]]/Table32356789101112132343210111213610[[#This Row],[total]]</f>
        <v>0</v>
      </c>
      <c r="R910" s="1">
        <v>7</v>
      </c>
      <c r="S910" s="8">
        <f>Table32356789101112132343210111213610[[#This Row],[white]]/Table32356789101112132343210111213610[[#This Row],[total]]</f>
        <v>0.63636363636363635</v>
      </c>
      <c r="T910" s="1">
        <v>0</v>
      </c>
      <c r="U910" s="8">
        <f>Table32356789101112132343210111213610[[#This Row],[muti_racial]]/Table32356789101112132343210111213610[[#This Row],[total]]</f>
        <v>0</v>
      </c>
      <c r="V910" s="1">
        <v>1</v>
      </c>
      <c r="W910" s="8">
        <f>Table32356789101112132343210111213610[[#This Row],[international]]/Table32356789101112132343210111213610[[#This Row],[total]]</f>
        <v>9.0909090909090912E-2</v>
      </c>
      <c r="X9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  <c r="Y9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911" spans="1:25" ht="20" customHeight="1">
      <c r="A911" s="12">
        <v>198561</v>
      </c>
      <c r="B911" s="12" t="s">
        <v>636</v>
      </c>
      <c r="C911" s="12">
        <v>11</v>
      </c>
      <c r="D911" s="12">
        <v>7</v>
      </c>
      <c r="E911" s="14">
        <f>Table32356789101112132343210111213610[[#This Row],[men]]/Table32356789101112132343210111213610[[#This Row],[total]]</f>
        <v>0.63636363636363635</v>
      </c>
      <c r="F911" s="12">
        <v>4</v>
      </c>
      <c r="G911" s="14">
        <f>Table32356789101112132343210111213610[[#This Row],[women]]/Table32356789101112132343210111213610[[#This Row],[total]]</f>
        <v>0.36363636363636365</v>
      </c>
      <c r="H911" s="12">
        <v>0</v>
      </c>
      <c r="I911" s="14">
        <f>Table32356789101112132343210111213610[[#This Row],[alaskan_or_native]]/Table32356789101112132343210111213610[[#This Row],[total]]</f>
        <v>0</v>
      </c>
      <c r="J911" s="12">
        <v>0</v>
      </c>
      <c r="K911" s="14">
        <f>Table32356789101112132343210111213610[[#This Row],[asian_american]]/Table32356789101112132343210111213610[[#This Row],[total]]</f>
        <v>0</v>
      </c>
      <c r="L911" s="12">
        <v>2</v>
      </c>
      <c r="M911" s="14">
        <f>Table32356789101112132343210111213610[[#This Row],[african_amercian]]/Table32356789101112132343210111213610[[#This Row],[total]]</f>
        <v>0.18181818181818182</v>
      </c>
      <c r="N911" s="12">
        <v>0</v>
      </c>
      <c r="O911" s="14">
        <f>Table32356789101112132343210111213610[[#This Row],[hispanic_american]]/Table32356789101112132343210111213610[[#This Row],[total]]</f>
        <v>0</v>
      </c>
      <c r="P911" s="12">
        <v>0</v>
      </c>
      <c r="Q911" s="14">
        <f>Table32356789101112132343210111213610[[#This Row],[hawaiian_or_islander]]/Table32356789101112132343210111213610[[#This Row],[total]]</f>
        <v>0</v>
      </c>
      <c r="R911" s="12">
        <v>8</v>
      </c>
      <c r="S911" s="14">
        <f>Table32356789101112132343210111213610[[#This Row],[white]]/Table32356789101112132343210111213610[[#This Row],[total]]</f>
        <v>0.72727272727272729</v>
      </c>
      <c r="T911" s="12">
        <v>0</v>
      </c>
      <c r="U911" s="14">
        <f>Table32356789101112132343210111213610[[#This Row],[muti_racial]]/Table32356789101112132343210111213610[[#This Row],[total]]</f>
        <v>0</v>
      </c>
      <c r="V911" s="12">
        <v>0</v>
      </c>
      <c r="W911" s="14">
        <f>Table32356789101112132343210111213610[[#This Row],[international]]/Table32356789101112132343210111213610[[#This Row],[total]]</f>
        <v>0</v>
      </c>
      <c r="X9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  <c r="Y9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</row>
    <row r="912" spans="1:25" ht="20" customHeight="1">
      <c r="A912" s="1">
        <v>204006</v>
      </c>
      <c r="B912" s="1" t="s">
        <v>1037</v>
      </c>
      <c r="C912" s="1">
        <v>11</v>
      </c>
      <c r="D912" s="1">
        <v>8</v>
      </c>
      <c r="E912" s="8">
        <f>Table32356789101112132343210111213610[[#This Row],[men]]/Table32356789101112132343210111213610[[#This Row],[total]]</f>
        <v>0.72727272727272729</v>
      </c>
      <c r="F912" s="1">
        <v>3</v>
      </c>
      <c r="G912" s="8">
        <f>Table32356789101112132343210111213610[[#This Row],[women]]/Table32356789101112132343210111213610[[#This Row],[total]]</f>
        <v>0.27272727272727271</v>
      </c>
      <c r="H912" s="1">
        <v>1</v>
      </c>
      <c r="I912" s="8">
        <f>Table32356789101112132343210111213610[[#This Row],[alaskan_or_native]]/Table32356789101112132343210111213610[[#This Row],[total]]</f>
        <v>9.0909090909090912E-2</v>
      </c>
      <c r="J912" s="1">
        <v>0</v>
      </c>
      <c r="K912" s="8">
        <f>Table32356789101112132343210111213610[[#This Row],[asian_american]]/Table32356789101112132343210111213610[[#This Row],[total]]</f>
        <v>0</v>
      </c>
      <c r="L912" s="1">
        <v>0</v>
      </c>
      <c r="M912" s="8">
        <f>Table32356789101112132343210111213610[[#This Row],[african_amercian]]/Table32356789101112132343210111213610[[#This Row],[total]]</f>
        <v>0</v>
      </c>
      <c r="N912" s="1">
        <v>0</v>
      </c>
      <c r="O912" s="8">
        <f>Table32356789101112132343210111213610[[#This Row],[hispanic_american]]/Table32356789101112132343210111213610[[#This Row],[total]]</f>
        <v>0</v>
      </c>
      <c r="P912" s="1">
        <v>0</v>
      </c>
      <c r="Q912" s="8">
        <f>Table32356789101112132343210111213610[[#This Row],[hawaiian_or_islander]]/Table32356789101112132343210111213610[[#This Row],[total]]</f>
        <v>0</v>
      </c>
      <c r="R912" s="1">
        <v>9</v>
      </c>
      <c r="S912" s="8">
        <f>Table32356789101112132343210111213610[[#This Row],[white]]/Table32356789101112132343210111213610[[#This Row],[total]]</f>
        <v>0.81818181818181823</v>
      </c>
      <c r="T912" s="1">
        <v>0</v>
      </c>
      <c r="U912" s="8">
        <f>Table32356789101112132343210111213610[[#This Row],[muti_racial]]/Table32356789101112132343210111213610[[#This Row],[total]]</f>
        <v>0</v>
      </c>
      <c r="V912" s="1">
        <v>0</v>
      </c>
      <c r="W912" s="8">
        <f>Table32356789101112132343210111213610[[#This Row],[international]]/Table32356789101112132343210111213610[[#This Row],[total]]</f>
        <v>0</v>
      </c>
      <c r="X9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9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913" spans="1:25" ht="20" customHeight="1">
      <c r="A913" s="12">
        <v>204194</v>
      </c>
      <c r="B913" s="12" t="s">
        <v>480</v>
      </c>
      <c r="C913" s="12">
        <v>11</v>
      </c>
      <c r="D913" s="12">
        <v>11</v>
      </c>
      <c r="E913" s="14">
        <f>Table32356789101112132343210111213610[[#This Row],[men]]/Table32356789101112132343210111213610[[#This Row],[total]]</f>
        <v>1</v>
      </c>
      <c r="F913" s="12">
        <v>0</v>
      </c>
      <c r="G913" s="14">
        <f>Table32356789101112132343210111213610[[#This Row],[women]]/Table32356789101112132343210111213610[[#This Row],[total]]</f>
        <v>0</v>
      </c>
      <c r="H913" s="12">
        <v>0</v>
      </c>
      <c r="I913" s="14">
        <f>Table32356789101112132343210111213610[[#This Row],[alaskan_or_native]]/Table32356789101112132343210111213610[[#This Row],[total]]</f>
        <v>0</v>
      </c>
      <c r="J913" s="12">
        <v>0</v>
      </c>
      <c r="K913" s="14">
        <f>Table32356789101112132343210111213610[[#This Row],[asian_american]]/Table32356789101112132343210111213610[[#This Row],[total]]</f>
        <v>0</v>
      </c>
      <c r="L913" s="12">
        <v>0</v>
      </c>
      <c r="M913" s="14">
        <f>Table32356789101112132343210111213610[[#This Row],[african_amercian]]/Table32356789101112132343210111213610[[#This Row],[total]]</f>
        <v>0</v>
      </c>
      <c r="N913" s="12">
        <v>0</v>
      </c>
      <c r="O913" s="14">
        <f>Table32356789101112132343210111213610[[#This Row],[hispanic_american]]/Table32356789101112132343210111213610[[#This Row],[total]]</f>
        <v>0</v>
      </c>
      <c r="P913" s="12">
        <v>0</v>
      </c>
      <c r="Q913" s="14">
        <f>Table32356789101112132343210111213610[[#This Row],[hawaiian_or_islander]]/Table32356789101112132343210111213610[[#This Row],[total]]</f>
        <v>0</v>
      </c>
      <c r="R913" s="12">
        <v>9</v>
      </c>
      <c r="S913" s="14">
        <f>Table32356789101112132343210111213610[[#This Row],[white]]/Table32356789101112132343210111213610[[#This Row],[total]]</f>
        <v>0.81818181818181823</v>
      </c>
      <c r="T913" s="12">
        <v>0</v>
      </c>
      <c r="U913" s="14">
        <f>Table32356789101112132343210111213610[[#This Row],[muti_racial]]/Table32356789101112132343210111213610[[#This Row],[total]]</f>
        <v>0</v>
      </c>
      <c r="V913" s="12">
        <v>0</v>
      </c>
      <c r="W913" s="14">
        <f>Table32356789101112132343210111213610[[#This Row],[international]]/Table32356789101112132343210111213610[[#This Row],[total]]</f>
        <v>0</v>
      </c>
      <c r="X9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9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14" spans="1:25" ht="20" customHeight="1">
      <c r="A914" s="1">
        <v>207324</v>
      </c>
      <c r="B914" s="1" t="s">
        <v>428</v>
      </c>
      <c r="C914" s="1">
        <v>11</v>
      </c>
      <c r="D914" s="1">
        <v>11</v>
      </c>
      <c r="E914" s="8">
        <f>Table32356789101112132343210111213610[[#This Row],[men]]/Table32356789101112132343210111213610[[#This Row],[total]]</f>
        <v>1</v>
      </c>
      <c r="F914" s="1">
        <v>0</v>
      </c>
      <c r="G914" s="8">
        <f>Table32356789101112132343210111213610[[#This Row],[women]]/Table32356789101112132343210111213610[[#This Row],[total]]</f>
        <v>0</v>
      </c>
      <c r="H914" s="1">
        <v>0</v>
      </c>
      <c r="I914" s="8">
        <f>Table32356789101112132343210111213610[[#This Row],[alaskan_or_native]]/Table32356789101112132343210111213610[[#This Row],[total]]</f>
        <v>0</v>
      </c>
      <c r="J914" s="1">
        <v>0</v>
      </c>
      <c r="K914" s="8">
        <f>Table32356789101112132343210111213610[[#This Row],[asian_american]]/Table32356789101112132343210111213610[[#This Row],[total]]</f>
        <v>0</v>
      </c>
      <c r="L914" s="1">
        <v>1</v>
      </c>
      <c r="M914" s="8">
        <f>Table32356789101112132343210111213610[[#This Row],[african_amercian]]/Table32356789101112132343210111213610[[#This Row],[total]]</f>
        <v>9.0909090909090912E-2</v>
      </c>
      <c r="N914" s="1">
        <v>0</v>
      </c>
      <c r="O914" s="8">
        <f>Table32356789101112132343210111213610[[#This Row],[hispanic_american]]/Table32356789101112132343210111213610[[#This Row],[total]]</f>
        <v>0</v>
      </c>
      <c r="P914" s="1">
        <v>0</v>
      </c>
      <c r="Q914" s="8">
        <f>Table32356789101112132343210111213610[[#This Row],[hawaiian_or_islander]]/Table32356789101112132343210111213610[[#This Row],[total]]</f>
        <v>0</v>
      </c>
      <c r="R914" s="1">
        <v>10</v>
      </c>
      <c r="S914" s="8">
        <f>Table32356789101112132343210111213610[[#This Row],[white]]/Table32356789101112132343210111213610[[#This Row],[total]]</f>
        <v>0.90909090909090906</v>
      </c>
      <c r="T914" s="1">
        <v>0</v>
      </c>
      <c r="U914" s="8">
        <f>Table32356789101112132343210111213610[[#This Row],[muti_racial]]/Table32356789101112132343210111213610[[#This Row],[total]]</f>
        <v>0</v>
      </c>
      <c r="V914" s="1">
        <v>0</v>
      </c>
      <c r="W914" s="8">
        <f>Table32356789101112132343210111213610[[#This Row],[international]]/Table32356789101112132343210111213610[[#This Row],[total]]</f>
        <v>0</v>
      </c>
      <c r="X9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9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915" spans="1:25" ht="20" customHeight="1">
      <c r="A915" s="12">
        <v>210401</v>
      </c>
      <c r="B915" s="12" t="s">
        <v>637</v>
      </c>
      <c r="C915" s="12">
        <v>11</v>
      </c>
      <c r="D915" s="12">
        <v>8</v>
      </c>
      <c r="E915" s="14">
        <f>Table32356789101112132343210111213610[[#This Row],[men]]/Table32356789101112132343210111213610[[#This Row],[total]]</f>
        <v>0.72727272727272729</v>
      </c>
      <c r="F915" s="12">
        <v>3</v>
      </c>
      <c r="G915" s="14">
        <f>Table32356789101112132343210111213610[[#This Row],[women]]/Table32356789101112132343210111213610[[#This Row],[total]]</f>
        <v>0.27272727272727271</v>
      </c>
      <c r="H915" s="12">
        <v>0</v>
      </c>
      <c r="I915" s="14">
        <f>Table32356789101112132343210111213610[[#This Row],[alaskan_or_native]]/Table32356789101112132343210111213610[[#This Row],[total]]</f>
        <v>0</v>
      </c>
      <c r="J915" s="12">
        <v>2</v>
      </c>
      <c r="K915" s="14">
        <f>Table32356789101112132343210111213610[[#This Row],[asian_american]]/Table32356789101112132343210111213610[[#This Row],[total]]</f>
        <v>0.18181818181818182</v>
      </c>
      <c r="L915" s="12">
        <v>0</v>
      </c>
      <c r="M915" s="14">
        <f>Table32356789101112132343210111213610[[#This Row],[african_amercian]]/Table32356789101112132343210111213610[[#This Row],[total]]</f>
        <v>0</v>
      </c>
      <c r="N915" s="12">
        <v>1</v>
      </c>
      <c r="O915" s="14">
        <f>Table32356789101112132343210111213610[[#This Row],[hispanic_american]]/Table32356789101112132343210111213610[[#This Row],[total]]</f>
        <v>9.0909090909090912E-2</v>
      </c>
      <c r="P915" s="12">
        <v>0</v>
      </c>
      <c r="Q915" s="14">
        <f>Table32356789101112132343210111213610[[#This Row],[hawaiian_or_islander]]/Table32356789101112132343210111213610[[#This Row],[total]]</f>
        <v>0</v>
      </c>
      <c r="R915" s="12">
        <v>6</v>
      </c>
      <c r="S915" s="14">
        <f>Table32356789101112132343210111213610[[#This Row],[white]]/Table32356789101112132343210111213610[[#This Row],[total]]</f>
        <v>0.54545454545454541</v>
      </c>
      <c r="T915" s="12">
        <v>2</v>
      </c>
      <c r="U915" s="14">
        <f>Table32356789101112132343210111213610[[#This Row],[muti_racial]]/Table32356789101112132343210111213610[[#This Row],[total]]</f>
        <v>0.18181818181818182</v>
      </c>
      <c r="V915" s="12">
        <v>0</v>
      </c>
      <c r="W915" s="14">
        <f>Table32356789101112132343210111213610[[#This Row],[international]]/Table32356789101112132343210111213610[[#This Row],[total]]</f>
        <v>0</v>
      </c>
      <c r="X9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0.45454545454545453</v>
      </c>
      <c r="Y9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0.27272727272727271</v>
      </c>
    </row>
    <row r="916" spans="1:25" ht="20" customHeight="1">
      <c r="A916" s="1">
        <v>212577</v>
      </c>
      <c r="B916" s="1" t="s">
        <v>638</v>
      </c>
      <c r="C916" s="1">
        <v>11</v>
      </c>
      <c r="D916" s="1">
        <v>8</v>
      </c>
      <c r="E916" s="8">
        <f>Table32356789101112132343210111213610[[#This Row],[men]]/Table32356789101112132343210111213610[[#This Row],[total]]</f>
        <v>0.72727272727272729</v>
      </c>
      <c r="F916" s="1">
        <v>3</v>
      </c>
      <c r="G916" s="8">
        <f>Table32356789101112132343210111213610[[#This Row],[women]]/Table32356789101112132343210111213610[[#This Row],[total]]</f>
        <v>0.27272727272727271</v>
      </c>
      <c r="H916" s="1">
        <v>0</v>
      </c>
      <c r="I916" s="8">
        <f>Table32356789101112132343210111213610[[#This Row],[alaskan_or_native]]/Table32356789101112132343210111213610[[#This Row],[total]]</f>
        <v>0</v>
      </c>
      <c r="J916" s="1">
        <v>1</v>
      </c>
      <c r="K916" s="8">
        <f>Table32356789101112132343210111213610[[#This Row],[asian_american]]/Table32356789101112132343210111213610[[#This Row],[total]]</f>
        <v>9.0909090909090912E-2</v>
      </c>
      <c r="L916" s="1">
        <v>0</v>
      </c>
      <c r="M916" s="8">
        <f>Table32356789101112132343210111213610[[#This Row],[african_amercian]]/Table32356789101112132343210111213610[[#This Row],[total]]</f>
        <v>0</v>
      </c>
      <c r="N916" s="1">
        <v>0</v>
      </c>
      <c r="O916" s="8">
        <f>Table32356789101112132343210111213610[[#This Row],[hispanic_american]]/Table32356789101112132343210111213610[[#This Row],[total]]</f>
        <v>0</v>
      </c>
      <c r="P916" s="1">
        <v>0</v>
      </c>
      <c r="Q916" s="8">
        <f>Table32356789101112132343210111213610[[#This Row],[hawaiian_or_islander]]/Table32356789101112132343210111213610[[#This Row],[total]]</f>
        <v>0</v>
      </c>
      <c r="R916" s="1">
        <v>5</v>
      </c>
      <c r="S916" s="8">
        <f>Table32356789101112132343210111213610[[#This Row],[white]]/Table32356789101112132343210111213610[[#This Row],[total]]</f>
        <v>0.45454545454545453</v>
      </c>
      <c r="T916" s="1">
        <v>0</v>
      </c>
      <c r="U916" s="8">
        <f>Table32356789101112132343210111213610[[#This Row],[muti_racial]]/Table32356789101112132343210111213610[[#This Row],[total]]</f>
        <v>0</v>
      </c>
      <c r="V916" s="1">
        <v>5</v>
      </c>
      <c r="W916" s="8">
        <f>Table32356789101112132343210111213610[[#This Row],[international]]/Table32356789101112132343210111213610[[#This Row],[total]]</f>
        <v>0.45454545454545453</v>
      </c>
      <c r="X9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9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17" spans="1:25" ht="20" customHeight="1">
      <c r="A917" s="12">
        <v>214643</v>
      </c>
      <c r="B917" s="12" t="s">
        <v>1333</v>
      </c>
      <c r="C917" s="12">
        <v>11</v>
      </c>
      <c r="D917" s="12">
        <v>9</v>
      </c>
      <c r="E917" s="14">
        <f>Table32356789101112132343210111213610[[#This Row],[men]]/Table32356789101112132343210111213610[[#This Row],[total]]</f>
        <v>0.81818181818181823</v>
      </c>
      <c r="F917" s="12">
        <v>2</v>
      </c>
      <c r="G917" s="14">
        <f>Table32356789101112132343210111213610[[#This Row],[women]]/Table32356789101112132343210111213610[[#This Row],[total]]</f>
        <v>0.18181818181818182</v>
      </c>
      <c r="H917" s="12">
        <v>0</v>
      </c>
      <c r="I917" s="14">
        <f>Table32356789101112132343210111213610[[#This Row],[alaskan_or_native]]/Table32356789101112132343210111213610[[#This Row],[total]]</f>
        <v>0</v>
      </c>
      <c r="J917" s="12">
        <v>0</v>
      </c>
      <c r="K917" s="14">
        <f>Table32356789101112132343210111213610[[#This Row],[asian_american]]/Table32356789101112132343210111213610[[#This Row],[total]]</f>
        <v>0</v>
      </c>
      <c r="L917" s="12">
        <v>0</v>
      </c>
      <c r="M917" s="14">
        <f>Table32356789101112132343210111213610[[#This Row],[african_amercian]]/Table32356789101112132343210111213610[[#This Row],[total]]</f>
        <v>0</v>
      </c>
      <c r="N917" s="12">
        <v>0</v>
      </c>
      <c r="O917" s="14">
        <f>Table32356789101112132343210111213610[[#This Row],[hispanic_american]]/Table32356789101112132343210111213610[[#This Row],[total]]</f>
        <v>0</v>
      </c>
      <c r="P917" s="12">
        <v>0</v>
      </c>
      <c r="Q917" s="14">
        <f>Table32356789101112132343210111213610[[#This Row],[hawaiian_or_islander]]/Table32356789101112132343210111213610[[#This Row],[total]]</f>
        <v>0</v>
      </c>
      <c r="R917" s="12">
        <v>10</v>
      </c>
      <c r="S917" s="14">
        <f>Table32356789101112132343210111213610[[#This Row],[white]]/Table32356789101112132343210111213610[[#This Row],[total]]</f>
        <v>0.90909090909090906</v>
      </c>
      <c r="T917" s="12">
        <v>1</v>
      </c>
      <c r="U917" s="14">
        <f>Table32356789101112132343210111213610[[#This Row],[muti_racial]]/Table32356789101112132343210111213610[[#This Row],[total]]</f>
        <v>9.0909090909090912E-2</v>
      </c>
      <c r="V917" s="12">
        <v>0</v>
      </c>
      <c r="W917" s="14">
        <f>Table32356789101112132343210111213610[[#This Row],[international]]/Table32356789101112132343210111213610[[#This Row],[total]]</f>
        <v>0</v>
      </c>
      <c r="X9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  <c r="Y9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918" spans="1:25" ht="20" customHeight="1">
      <c r="A918" s="1">
        <v>218733</v>
      </c>
      <c r="B918" s="1" t="s">
        <v>1096</v>
      </c>
      <c r="C918" s="1">
        <v>11</v>
      </c>
      <c r="D918" s="1">
        <v>9</v>
      </c>
      <c r="E918" s="8">
        <f>Table32356789101112132343210111213610[[#This Row],[men]]/Table32356789101112132343210111213610[[#This Row],[total]]</f>
        <v>0.81818181818181823</v>
      </c>
      <c r="F918" s="1">
        <v>2</v>
      </c>
      <c r="G918" s="8">
        <f>Table32356789101112132343210111213610[[#This Row],[women]]/Table32356789101112132343210111213610[[#This Row],[total]]</f>
        <v>0.18181818181818182</v>
      </c>
      <c r="H918" s="1">
        <v>0</v>
      </c>
      <c r="I918" s="8">
        <f>Table32356789101112132343210111213610[[#This Row],[alaskan_or_native]]/Table32356789101112132343210111213610[[#This Row],[total]]</f>
        <v>0</v>
      </c>
      <c r="J918" s="1">
        <v>3</v>
      </c>
      <c r="K918" s="8">
        <f>Table32356789101112132343210111213610[[#This Row],[asian_american]]/Table32356789101112132343210111213610[[#This Row],[total]]</f>
        <v>0.27272727272727271</v>
      </c>
      <c r="L918" s="1">
        <v>8</v>
      </c>
      <c r="M918" s="8">
        <f>Table32356789101112132343210111213610[[#This Row],[african_amercian]]/Table32356789101112132343210111213610[[#This Row],[total]]</f>
        <v>0.72727272727272729</v>
      </c>
      <c r="N918" s="1">
        <v>0</v>
      </c>
      <c r="O918" s="8">
        <f>Table32356789101112132343210111213610[[#This Row],[hispanic_american]]/Table32356789101112132343210111213610[[#This Row],[total]]</f>
        <v>0</v>
      </c>
      <c r="P918" s="1">
        <v>0</v>
      </c>
      <c r="Q918" s="8">
        <f>Table32356789101112132343210111213610[[#This Row],[hawaiian_or_islander]]/Table32356789101112132343210111213610[[#This Row],[total]]</f>
        <v>0</v>
      </c>
      <c r="R918" s="1">
        <v>0</v>
      </c>
      <c r="S918" s="8">
        <f>Table32356789101112132343210111213610[[#This Row],[white]]/Table32356789101112132343210111213610[[#This Row],[total]]</f>
        <v>0</v>
      </c>
      <c r="T918" s="1">
        <v>0</v>
      </c>
      <c r="U918" s="8">
        <f>Table32356789101112132343210111213610[[#This Row],[muti_racial]]/Table32356789101112132343210111213610[[#This Row],[total]]</f>
        <v>0</v>
      </c>
      <c r="V918" s="1">
        <v>0</v>
      </c>
      <c r="W918" s="8">
        <f>Table32356789101112132343210111213610[[#This Row],[international]]/Table32356789101112132343210111213610[[#This Row],[total]]</f>
        <v>0</v>
      </c>
      <c r="X9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9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0.72727272727272729</v>
      </c>
    </row>
    <row r="919" spans="1:25" ht="20" customHeight="1">
      <c r="A919" s="12">
        <v>219709</v>
      </c>
      <c r="B919" s="12" t="s">
        <v>1104</v>
      </c>
      <c r="C919" s="12">
        <v>11</v>
      </c>
      <c r="D919" s="12">
        <v>8</v>
      </c>
      <c r="E919" s="14">
        <f>Table32356789101112132343210111213610[[#This Row],[men]]/Table32356789101112132343210111213610[[#This Row],[total]]</f>
        <v>0.72727272727272729</v>
      </c>
      <c r="F919" s="12">
        <v>3</v>
      </c>
      <c r="G919" s="14">
        <f>Table32356789101112132343210111213610[[#This Row],[women]]/Table32356789101112132343210111213610[[#This Row],[total]]</f>
        <v>0.27272727272727271</v>
      </c>
      <c r="H919" s="12">
        <v>0</v>
      </c>
      <c r="I919" s="14">
        <f>Table32356789101112132343210111213610[[#This Row],[alaskan_or_native]]/Table32356789101112132343210111213610[[#This Row],[total]]</f>
        <v>0</v>
      </c>
      <c r="J919" s="12">
        <v>1</v>
      </c>
      <c r="K919" s="14">
        <f>Table32356789101112132343210111213610[[#This Row],[asian_american]]/Table32356789101112132343210111213610[[#This Row],[total]]</f>
        <v>9.0909090909090912E-2</v>
      </c>
      <c r="L919" s="12">
        <v>1</v>
      </c>
      <c r="M919" s="14">
        <f>Table32356789101112132343210111213610[[#This Row],[african_amercian]]/Table32356789101112132343210111213610[[#This Row],[total]]</f>
        <v>9.0909090909090912E-2</v>
      </c>
      <c r="N919" s="12">
        <v>4</v>
      </c>
      <c r="O919" s="14">
        <f>Table32356789101112132343210111213610[[#This Row],[hispanic_american]]/Table32356789101112132343210111213610[[#This Row],[total]]</f>
        <v>0.36363636363636365</v>
      </c>
      <c r="P919" s="12">
        <v>0</v>
      </c>
      <c r="Q919" s="14">
        <f>Table32356789101112132343210111213610[[#This Row],[hawaiian_or_islander]]/Table32356789101112132343210111213610[[#This Row],[total]]</f>
        <v>0</v>
      </c>
      <c r="R919" s="12">
        <v>4</v>
      </c>
      <c r="S919" s="14">
        <f>Table32356789101112132343210111213610[[#This Row],[white]]/Table32356789101112132343210111213610[[#This Row],[total]]</f>
        <v>0.36363636363636365</v>
      </c>
      <c r="T919" s="12">
        <v>1</v>
      </c>
      <c r="U919" s="14">
        <f>Table32356789101112132343210111213610[[#This Row],[muti_racial]]/Table32356789101112132343210111213610[[#This Row],[total]]</f>
        <v>9.0909090909090912E-2</v>
      </c>
      <c r="V919" s="12">
        <v>0</v>
      </c>
      <c r="W919" s="14">
        <f>Table32356789101112132343210111213610[[#This Row],[international]]/Table32356789101112132343210111213610[[#This Row],[total]]</f>
        <v>0</v>
      </c>
      <c r="X9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0.63636363636363635</v>
      </c>
      <c r="Y9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0.54545454545454541</v>
      </c>
    </row>
    <row r="920" spans="1:25" ht="20" customHeight="1">
      <c r="A920" s="1">
        <v>224226</v>
      </c>
      <c r="B920" s="1" t="s">
        <v>703</v>
      </c>
      <c r="C920" s="1">
        <v>11</v>
      </c>
      <c r="D920" s="1">
        <v>9</v>
      </c>
      <c r="E920" s="8">
        <f>Table32356789101112132343210111213610[[#This Row],[men]]/Table32356789101112132343210111213610[[#This Row],[total]]</f>
        <v>0.81818181818181823</v>
      </c>
      <c r="F920" s="1">
        <v>2</v>
      </c>
      <c r="G920" s="8">
        <f>Table32356789101112132343210111213610[[#This Row],[women]]/Table32356789101112132343210111213610[[#This Row],[total]]</f>
        <v>0.18181818181818182</v>
      </c>
      <c r="H920" s="1">
        <v>0</v>
      </c>
      <c r="I920" s="8">
        <f>Table32356789101112132343210111213610[[#This Row],[alaskan_or_native]]/Table32356789101112132343210111213610[[#This Row],[total]]</f>
        <v>0</v>
      </c>
      <c r="J920" s="1">
        <v>0</v>
      </c>
      <c r="K920" s="8">
        <f>Table32356789101112132343210111213610[[#This Row],[asian_american]]/Table32356789101112132343210111213610[[#This Row],[total]]</f>
        <v>0</v>
      </c>
      <c r="L920" s="1">
        <v>0</v>
      </c>
      <c r="M920" s="8">
        <f>Table32356789101112132343210111213610[[#This Row],[african_amercian]]/Table32356789101112132343210111213610[[#This Row],[total]]</f>
        <v>0</v>
      </c>
      <c r="N920" s="1">
        <v>2</v>
      </c>
      <c r="O920" s="8">
        <f>Table32356789101112132343210111213610[[#This Row],[hispanic_american]]/Table32356789101112132343210111213610[[#This Row],[total]]</f>
        <v>0.18181818181818182</v>
      </c>
      <c r="P920" s="1">
        <v>0</v>
      </c>
      <c r="Q920" s="8">
        <f>Table32356789101112132343210111213610[[#This Row],[hawaiian_or_islander]]/Table32356789101112132343210111213610[[#This Row],[total]]</f>
        <v>0</v>
      </c>
      <c r="R920" s="1">
        <v>5</v>
      </c>
      <c r="S920" s="8">
        <f>Table32356789101112132343210111213610[[#This Row],[white]]/Table32356789101112132343210111213610[[#This Row],[total]]</f>
        <v>0.45454545454545453</v>
      </c>
      <c r="T920" s="1">
        <v>0</v>
      </c>
      <c r="U920" s="8">
        <f>Table32356789101112132343210111213610[[#This Row],[muti_racial]]/Table32356789101112132343210111213610[[#This Row],[total]]</f>
        <v>0</v>
      </c>
      <c r="V920" s="1">
        <v>4</v>
      </c>
      <c r="W920" s="8">
        <f>Table32356789101112132343210111213610[[#This Row],[international]]/Table32356789101112132343210111213610[[#This Row],[total]]</f>
        <v>0.36363636363636365</v>
      </c>
      <c r="X9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  <c r="Y9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</row>
    <row r="921" spans="1:25" ht="20" customHeight="1">
      <c r="A921" s="12">
        <v>226231</v>
      </c>
      <c r="B921" s="12" t="s">
        <v>264</v>
      </c>
      <c r="C921" s="12">
        <v>11</v>
      </c>
      <c r="D921" s="12">
        <v>8</v>
      </c>
      <c r="E921" s="14">
        <f>Table32356789101112132343210111213610[[#This Row],[men]]/Table32356789101112132343210111213610[[#This Row],[total]]</f>
        <v>0.72727272727272729</v>
      </c>
      <c r="F921" s="12">
        <v>3</v>
      </c>
      <c r="G921" s="14">
        <f>Table32356789101112132343210111213610[[#This Row],[women]]/Table32356789101112132343210111213610[[#This Row],[total]]</f>
        <v>0.27272727272727271</v>
      </c>
      <c r="H921" s="12">
        <v>0</v>
      </c>
      <c r="I921" s="14">
        <f>Table32356789101112132343210111213610[[#This Row],[alaskan_or_native]]/Table32356789101112132343210111213610[[#This Row],[total]]</f>
        <v>0</v>
      </c>
      <c r="J921" s="12">
        <v>1</v>
      </c>
      <c r="K921" s="14">
        <f>Table32356789101112132343210111213610[[#This Row],[asian_american]]/Table32356789101112132343210111213610[[#This Row],[total]]</f>
        <v>9.0909090909090912E-2</v>
      </c>
      <c r="L921" s="12">
        <v>0</v>
      </c>
      <c r="M921" s="14">
        <f>Table32356789101112132343210111213610[[#This Row],[african_amercian]]/Table32356789101112132343210111213610[[#This Row],[total]]</f>
        <v>0</v>
      </c>
      <c r="N921" s="12">
        <v>1</v>
      </c>
      <c r="O921" s="14">
        <f>Table32356789101112132343210111213610[[#This Row],[hispanic_american]]/Table32356789101112132343210111213610[[#This Row],[total]]</f>
        <v>9.0909090909090912E-2</v>
      </c>
      <c r="P921" s="12">
        <v>0</v>
      </c>
      <c r="Q921" s="14">
        <f>Table32356789101112132343210111213610[[#This Row],[hawaiian_or_islander]]/Table32356789101112132343210111213610[[#This Row],[total]]</f>
        <v>0</v>
      </c>
      <c r="R921" s="12">
        <v>8</v>
      </c>
      <c r="S921" s="14">
        <f>Table32356789101112132343210111213610[[#This Row],[white]]/Table32356789101112132343210111213610[[#This Row],[total]]</f>
        <v>0.72727272727272729</v>
      </c>
      <c r="T921" s="12">
        <v>0</v>
      </c>
      <c r="U921" s="14">
        <f>Table32356789101112132343210111213610[[#This Row],[muti_racial]]/Table32356789101112132343210111213610[[#This Row],[total]]</f>
        <v>0</v>
      </c>
      <c r="V921" s="12">
        <v>0</v>
      </c>
      <c r="W921" s="14">
        <f>Table32356789101112132343210111213610[[#This Row],[international]]/Table32356789101112132343210111213610[[#This Row],[total]]</f>
        <v>0</v>
      </c>
      <c r="X9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  <c r="Y9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9.0909090909090912E-2</v>
      </c>
    </row>
    <row r="922" spans="1:25" ht="20" customHeight="1">
      <c r="A922" s="1">
        <v>233897</v>
      </c>
      <c r="B922" s="1" t="s">
        <v>443</v>
      </c>
      <c r="C922" s="1">
        <v>11</v>
      </c>
      <c r="D922" s="1">
        <v>10</v>
      </c>
      <c r="E922" s="8">
        <f>Table32356789101112132343210111213610[[#This Row],[men]]/Table32356789101112132343210111213610[[#This Row],[total]]</f>
        <v>0.90909090909090906</v>
      </c>
      <c r="F922" s="1">
        <v>1</v>
      </c>
      <c r="G922" s="8">
        <f>Table32356789101112132343210111213610[[#This Row],[women]]/Table32356789101112132343210111213610[[#This Row],[total]]</f>
        <v>9.0909090909090912E-2</v>
      </c>
      <c r="H922" s="1">
        <v>0</v>
      </c>
      <c r="I922" s="8">
        <f>Table32356789101112132343210111213610[[#This Row],[alaskan_or_native]]/Table32356789101112132343210111213610[[#This Row],[total]]</f>
        <v>0</v>
      </c>
      <c r="J922" s="1">
        <v>0</v>
      </c>
      <c r="K922" s="8">
        <f>Table32356789101112132343210111213610[[#This Row],[asian_american]]/Table32356789101112132343210111213610[[#This Row],[total]]</f>
        <v>0</v>
      </c>
      <c r="L922" s="1">
        <v>2</v>
      </c>
      <c r="M922" s="8">
        <f>Table32356789101112132343210111213610[[#This Row],[african_amercian]]/Table32356789101112132343210111213610[[#This Row],[total]]</f>
        <v>0.18181818181818182</v>
      </c>
      <c r="N922" s="1">
        <v>0</v>
      </c>
      <c r="O922" s="8">
        <f>Table32356789101112132343210111213610[[#This Row],[hispanic_american]]/Table32356789101112132343210111213610[[#This Row],[total]]</f>
        <v>0</v>
      </c>
      <c r="P922" s="1">
        <v>0</v>
      </c>
      <c r="Q922" s="8">
        <f>Table32356789101112132343210111213610[[#This Row],[hawaiian_or_islander]]/Table32356789101112132343210111213610[[#This Row],[total]]</f>
        <v>0</v>
      </c>
      <c r="R922" s="1">
        <v>9</v>
      </c>
      <c r="S922" s="8">
        <f>Table32356789101112132343210111213610[[#This Row],[white]]/Table32356789101112132343210111213610[[#This Row],[total]]</f>
        <v>0.81818181818181823</v>
      </c>
      <c r="T922" s="1">
        <v>0</v>
      </c>
      <c r="U922" s="8">
        <f>Table32356789101112132343210111213610[[#This Row],[muti_racial]]/Table32356789101112132343210111213610[[#This Row],[total]]</f>
        <v>0</v>
      </c>
      <c r="V922" s="1">
        <v>0</v>
      </c>
      <c r="W922" s="8">
        <f>Table32356789101112132343210111213610[[#This Row],[international]]/Table32356789101112132343210111213610[[#This Row],[total]]</f>
        <v>0</v>
      </c>
      <c r="X9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  <c r="Y9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0.18181818181818182</v>
      </c>
    </row>
    <row r="923" spans="1:25" ht="20" customHeight="1">
      <c r="A923" s="12">
        <v>443766</v>
      </c>
      <c r="B923" s="12" t="s">
        <v>1180</v>
      </c>
      <c r="C923" s="12">
        <v>11</v>
      </c>
      <c r="D923" s="12">
        <v>6</v>
      </c>
      <c r="E923" s="14">
        <f>Table32356789101112132343210111213610[[#This Row],[men]]/Table32356789101112132343210111213610[[#This Row],[total]]</f>
        <v>0.54545454545454541</v>
      </c>
      <c r="F923" s="12">
        <v>5</v>
      </c>
      <c r="G923" s="14">
        <f>Table32356789101112132343210111213610[[#This Row],[women]]/Table32356789101112132343210111213610[[#This Row],[total]]</f>
        <v>0.45454545454545453</v>
      </c>
      <c r="H923" s="12">
        <v>0</v>
      </c>
      <c r="I923" s="14">
        <f>Table32356789101112132343210111213610[[#This Row],[alaskan_or_native]]/Table32356789101112132343210111213610[[#This Row],[total]]</f>
        <v>0</v>
      </c>
      <c r="J923" s="12">
        <v>0</v>
      </c>
      <c r="K923" s="14">
        <f>Table32356789101112132343210111213610[[#This Row],[asian_american]]/Table32356789101112132343210111213610[[#This Row],[total]]</f>
        <v>0</v>
      </c>
      <c r="L923" s="12">
        <v>6</v>
      </c>
      <c r="M923" s="14">
        <f>Table32356789101112132343210111213610[[#This Row],[african_amercian]]/Table32356789101112132343210111213610[[#This Row],[total]]</f>
        <v>0.54545454545454541</v>
      </c>
      <c r="N923" s="12">
        <v>1</v>
      </c>
      <c r="O923" s="14">
        <f>Table32356789101112132343210111213610[[#This Row],[hispanic_american]]/Table32356789101112132343210111213610[[#This Row],[total]]</f>
        <v>9.0909090909090912E-2</v>
      </c>
      <c r="P923" s="12">
        <v>0</v>
      </c>
      <c r="Q923" s="14">
        <f>Table32356789101112132343210111213610[[#This Row],[hawaiian_or_islander]]/Table32356789101112132343210111213610[[#This Row],[total]]</f>
        <v>0</v>
      </c>
      <c r="R923" s="12">
        <v>4</v>
      </c>
      <c r="S923" s="14">
        <f>Table32356789101112132343210111213610[[#This Row],[white]]/Table32356789101112132343210111213610[[#This Row],[total]]</f>
        <v>0.36363636363636365</v>
      </c>
      <c r="T923" s="12">
        <v>0</v>
      </c>
      <c r="U923" s="14">
        <f>Table32356789101112132343210111213610[[#This Row],[muti_racial]]/Table32356789101112132343210111213610[[#This Row],[total]]</f>
        <v>0</v>
      </c>
      <c r="V923" s="12">
        <v>0</v>
      </c>
      <c r="W923" s="14">
        <f>Table32356789101112132343210111213610[[#This Row],[international]]/Table32356789101112132343210111213610[[#This Row],[total]]</f>
        <v>0</v>
      </c>
      <c r="X9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0.63636363636363635</v>
      </c>
      <c r="Y9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0.63636363636363635</v>
      </c>
    </row>
    <row r="924" spans="1:25" ht="20" customHeight="1">
      <c r="A924" s="1">
        <v>448576</v>
      </c>
      <c r="B924" s="1" t="s">
        <v>1412</v>
      </c>
      <c r="C924" s="1">
        <v>11</v>
      </c>
      <c r="D924" s="1">
        <v>7</v>
      </c>
      <c r="E924" s="8">
        <f>Table32356789101112132343210111213610[[#This Row],[men]]/Table32356789101112132343210111213610[[#This Row],[total]]</f>
        <v>0.63636363636363635</v>
      </c>
      <c r="F924" s="1">
        <v>4</v>
      </c>
      <c r="G924" s="8">
        <f>Table32356789101112132343210111213610[[#This Row],[women]]/Table32356789101112132343210111213610[[#This Row],[total]]</f>
        <v>0.36363636363636365</v>
      </c>
      <c r="H924" s="1">
        <v>0</v>
      </c>
      <c r="I924" s="8">
        <f>Table32356789101112132343210111213610[[#This Row],[alaskan_or_native]]/Table32356789101112132343210111213610[[#This Row],[total]]</f>
        <v>0</v>
      </c>
      <c r="J924" s="1">
        <v>0</v>
      </c>
      <c r="K924" s="8">
        <f>Table32356789101112132343210111213610[[#This Row],[asian_american]]/Table32356789101112132343210111213610[[#This Row],[total]]</f>
        <v>0</v>
      </c>
      <c r="L924" s="1">
        <v>1</v>
      </c>
      <c r="M924" s="8">
        <f>Table32356789101112132343210111213610[[#This Row],[african_amercian]]/Table32356789101112132343210111213610[[#This Row],[total]]</f>
        <v>9.0909090909090912E-2</v>
      </c>
      <c r="N924" s="1">
        <v>7</v>
      </c>
      <c r="O924" s="8">
        <f>Table32356789101112132343210111213610[[#This Row],[hispanic_american]]/Table32356789101112132343210111213610[[#This Row],[total]]</f>
        <v>0.63636363636363635</v>
      </c>
      <c r="P924" s="1">
        <v>1</v>
      </c>
      <c r="Q924" s="8">
        <f>Table32356789101112132343210111213610[[#This Row],[hawaiian_or_islander]]/Table32356789101112132343210111213610[[#This Row],[total]]</f>
        <v>9.0909090909090912E-2</v>
      </c>
      <c r="R924" s="1">
        <v>2</v>
      </c>
      <c r="S924" s="8">
        <f>Table32356789101112132343210111213610[[#This Row],[white]]/Table32356789101112132343210111213610[[#This Row],[total]]</f>
        <v>0.18181818181818182</v>
      </c>
      <c r="T924" s="1">
        <v>0</v>
      </c>
      <c r="U924" s="8">
        <f>Table32356789101112132343210111213610[[#This Row],[muti_racial]]/Table32356789101112132343210111213610[[#This Row],[total]]</f>
        <v>0</v>
      </c>
      <c r="V924" s="1">
        <v>0</v>
      </c>
      <c r="W924" s="8">
        <f>Table32356789101112132343210111213610[[#This Row],[international]]/Table32356789101112132343210111213610[[#This Row],[total]]</f>
        <v>0</v>
      </c>
      <c r="X9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0.81818181818181823</v>
      </c>
      <c r="Y9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0.81818181818181823</v>
      </c>
    </row>
    <row r="925" spans="1:25" ht="20" customHeight="1">
      <c r="A925" s="12">
        <v>456348</v>
      </c>
      <c r="B925" s="12" t="s">
        <v>1191</v>
      </c>
      <c r="C925" s="12">
        <v>11</v>
      </c>
      <c r="D925" s="12">
        <v>8</v>
      </c>
      <c r="E925" s="14">
        <f>Table32356789101112132343210111213610[[#This Row],[men]]/Table32356789101112132343210111213610[[#This Row],[total]]</f>
        <v>0.72727272727272729</v>
      </c>
      <c r="F925" s="12">
        <v>3</v>
      </c>
      <c r="G925" s="14">
        <f>Table32356789101112132343210111213610[[#This Row],[women]]/Table32356789101112132343210111213610[[#This Row],[total]]</f>
        <v>0.27272727272727271</v>
      </c>
      <c r="H925" s="12">
        <v>0</v>
      </c>
      <c r="I925" s="14">
        <f>Table32356789101112132343210111213610[[#This Row],[alaskan_or_native]]/Table32356789101112132343210111213610[[#This Row],[total]]</f>
        <v>0</v>
      </c>
      <c r="J925" s="12">
        <v>0</v>
      </c>
      <c r="K925" s="14">
        <f>Table32356789101112132343210111213610[[#This Row],[asian_american]]/Table32356789101112132343210111213610[[#This Row],[total]]</f>
        <v>0</v>
      </c>
      <c r="L925" s="12">
        <v>3</v>
      </c>
      <c r="M925" s="14">
        <f>Table32356789101112132343210111213610[[#This Row],[african_amercian]]/Table32356789101112132343210111213610[[#This Row],[total]]</f>
        <v>0.27272727272727271</v>
      </c>
      <c r="N925" s="12">
        <v>1</v>
      </c>
      <c r="O925" s="14">
        <f>Table32356789101112132343210111213610[[#This Row],[hispanic_american]]/Table32356789101112132343210111213610[[#This Row],[total]]</f>
        <v>9.0909090909090912E-2</v>
      </c>
      <c r="P925" s="12">
        <v>0</v>
      </c>
      <c r="Q925" s="14">
        <f>Table32356789101112132343210111213610[[#This Row],[hawaiian_or_islander]]/Table32356789101112132343210111213610[[#This Row],[total]]</f>
        <v>0</v>
      </c>
      <c r="R925" s="12">
        <v>5</v>
      </c>
      <c r="S925" s="14">
        <f>Table32356789101112132343210111213610[[#This Row],[white]]/Table32356789101112132343210111213610[[#This Row],[total]]</f>
        <v>0.45454545454545453</v>
      </c>
      <c r="T925" s="12">
        <v>0</v>
      </c>
      <c r="U925" s="14">
        <f>Table32356789101112132343210111213610[[#This Row],[muti_racial]]/Table32356789101112132343210111213610[[#This Row],[total]]</f>
        <v>0</v>
      </c>
      <c r="V925" s="12">
        <v>0</v>
      </c>
      <c r="W925" s="14">
        <f>Table32356789101112132343210111213610[[#This Row],[international]]/Table32356789101112132343210111213610[[#This Row],[total]]</f>
        <v>0</v>
      </c>
      <c r="X9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  <c r="Y9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0.36363636363636365</v>
      </c>
    </row>
    <row r="926" spans="1:25" ht="20" customHeight="1">
      <c r="A926" s="1">
        <v>458982</v>
      </c>
      <c r="B926" s="1" t="s">
        <v>1420</v>
      </c>
      <c r="C926" s="1">
        <v>11</v>
      </c>
      <c r="D926" s="1">
        <v>5</v>
      </c>
      <c r="E926" s="8">
        <f>Table32356789101112132343210111213610[[#This Row],[men]]/Table32356789101112132343210111213610[[#This Row],[total]]</f>
        <v>0.45454545454545453</v>
      </c>
      <c r="F926" s="1">
        <v>6</v>
      </c>
      <c r="G926" s="8">
        <f>Table32356789101112132343210111213610[[#This Row],[women]]/Table32356789101112132343210111213610[[#This Row],[total]]</f>
        <v>0.54545454545454541</v>
      </c>
      <c r="H926" s="1">
        <v>0</v>
      </c>
      <c r="I926" s="8">
        <f>Table32356789101112132343210111213610[[#This Row],[alaskan_or_native]]/Table32356789101112132343210111213610[[#This Row],[total]]</f>
        <v>0</v>
      </c>
      <c r="J926" s="1">
        <v>0</v>
      </c>
      <c r="K926" s="8">
        <f>Table32356789101112132343210111213610[[#This Row],[asian_american]]/Table32356789101112132343210111213610[[#This Row],[total]]</f>
        <v>0</v>
      </c>
      <c r="L926" s="1">
        <v>2</v>
      </c>
      <c r="M926" s="8">
        <f>Table32356789101112132343210111213610[[#This Row],[african_amercian]]/Table32356789101112132343210111213610[[#This Row],[total]]</f>
        <v>0.18181818181818182</v>
      </c>
      <c r="N926" s="1">
        <v>6</v>
      </c>
      <c r="O926" s="8">
        <f>Table32356789101112132343210111213610[[#This Row],[hispanic_american]]/Table32356789101112132343210111213610[[#This Row],[total]]</f>
        <v>0.54545454545454541</v>
      </c>
      <c r="P926" s="1">
        <v>0</v>
      </c>
      <c r="Q926" s="8">
        <f>Table32356789101112132343210111213610[[#This Row],[hawaiian_or_islander]]/Table32356789101112132343210111213610[[#This Row],[total]]</f>
        <v>0</v>
      </c>
      <c r="R926" s="1">
        <v>3</v>
      </c>
      <c r="S926" s="8">
        <f>Table32356789101112132343210111213610[[#This Row],[white]]/Table32356789101112132343210111213610[[#This Row],[total]]</f>
        <v>0.27272727272727271</v>
      </c>
      <c r="T926" s="1">
        <v>0</v>
      </c>
      <c r="U926" s="8">
        <f>Table32356789101112132343210111213610[[#This Row],[muti_racial]]/Table32356789101112132343210111213610[[#This Row],[total]]</f>
        <v>0</v>
      </c>
      <c r="V926" s="1">
        <v>0</v>
      </c>
      <c r="W926" s="8">
        <f>Table32356789101112132343210111213610[[#This Row],[international]]/Table32356789101112132343210111213610[[#This Row],[total]]</f>
        <v>0</v>
      </c>
      <c r="X9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0.72727272727272729</v>
      </c>
      <c r="Y9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0.72727272727272729</v>
      </c>
    </row>
    <row r="927" spans="1:25" ht="20" customHeight="1">
      <c r="A927" s="12">
        <v>107983</v>
      </c>
      <c r="B927" s="12" t="s">
        <v>86</v>
      </c>
      <c r="C927" s="12">
        <v>10</v>
      </c>
      <c r="D927" s="12">
        <v>7</v>
      </c>
      <c r="E927" s="14">
        <f>Table32356789101112132343210111213610[[#This Row],[men]]/Table32356789101112132343210111213610[[#This Row],[total]]</f>
        <v>0.7</v>
      </c>
      <c r="F927" s="12">
        <v>3</v>
      </c>
      <c r="G927" s="14">
        <f>Table32356789101112132343210111213610[[#This Row],[women]]/Table32356789101112132343210111213610[[#This Row],[total]]</f>
        <v>0.3</v>
      </c>
      <c r="H927" s="12">
        <v>1</v>
      </c>
      <c r="I927" s="14">
        <f>Table32356789101112132343210111213610[[#This Row],[alaskan_or_native]]/Table32356789101112132343210111213610[[#This Row],[total]]</f>
        <v>0.1</v>
      </c>
      <c r="J927" s="12">
        <v>0</v>
      </c>
      <c r="K927" s="14">
        <f>Table32356789101112132343210111213610[[#This Row],[asian_american]]/Table32356789101112132343210111213610[[#This Row],[total]]</f>
        <v>0</v>
      </c>
      <c r="L927" s="12">
        <v>1</v>
      </c>
      <c r="M927" s="14">
        <f>Table32356789101112132343210111213610[[#This Row],[african_amercian]]/Table32356789101112132343210111213610[[#This Row],[total]]</f>
        <v>0.1</v>
      </c>
      <c r="N927" s="12">
        <v>0</v>
      </c>
      <c r="O927" s="14">
        <f>Table32356789101112132343210111213610[[#This Row],[hispanic_american]]/Table32356789101112132343210111213610[[#This Row],[total]]</f>
        <v>0</v>
      </c>
      <c r="P927" s="12">
        <v>0</v>
      </c>
      <c r="Q927" s="14">
        <f>Table32356789101112132343210111213610[[#This Row],[hawaiian_or_islander]]/Table32356789101112132343210111213610[[#This Row],[total]]</f>
        <v>0</v>
      </c>
      <c r="R927" s="12">
        <v>6</v>
      </c>
      <c r="S927" s="14">
        <f>Table32356789101112132343210111213610[[#This Row],[white]]/Table32356789101112132343210111213610[[#This Row],[total]]</f>
        <v>0.6</v>
      </c>
      <c r="T927" s="12">
        <v>0</v>
      </c>
      <c r="U927" s="14">
        <f>Table32356789101112132343210111213610[[#This Row],[muti_racial]]/Table32356789101112132343210111213610[[#This Row],[total]]</f>
        <v>0</v>
      </c>
      <c r="V927" s="12">
        <v>2</v>
      </c>
      <c r="W927" s="14">
        <f>Table32356789101112132343210111213610[[#This Row],[international]]/Table32356789101112132343210111213610[[#This Row],[total]]</f>
        <v>0.2</v>
      </c>
      <c r="X9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9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928" spans="1:25" ht="20" customHeight="1">
      <c r="A928" s="1">
        <v>120184</v>
      </c>
      <c r="B928" s="1" t="s">
        <v>831</v>
      </c>
      <c r="C928" s="1">
        <v>10</v>
      </c>
      <c r="D928" s="1">
        <v>8</v>
      </c>
      <c r="E928" s="8">
        <f>Table32356789101112132343210111213610[[#This Row],[men]]/Table32356789101112132343210111213610[[#This Row],[total]]</f>
        <v>0.8</v>
      </c>
      <c r="F928" s="1">
        <v>2</v>
      </c>
      <c r="G928" s="8">
        <f>Table32356789101112132343210111213610[[#This Row],[women]]/Table32356789101112132343210111213610[[#This Row],[total]]</f>
        <v>0.2</v>
      </c>
      <c r="H928" s="1">
        <v>0</v>
      </c>
      <c r="I928" s="8">
        <f>Table32356789101112132343210111213610[[#This Row],[alaskan_or_native]]/Table32356789101112132343210111213610[[#This Row],[total]]</f>
        <v>0</v>
      </c>
      <c r="J928" s="1">
        <v>2</v>
      </c>
      <c r="K928" s="8">
        <f>Table32356789101112132343210111213610[[#This Row],[asian_american]]/Table32356789101112132343210111213610[[#This Row],[total]]</f>
        <v>0.2</v>
      </c>
      <c r="L928" s="1">
        <v>0</v>
      </c>
      <c r="M928" s="8">
        <f>Table32356789101112132343210111213610[[#This Row],[african_amercian]]/Table32356789101112132343210111213610[[#This Row],[total]]</f>
        <v>0</v>
      </c>
      <c r="N928" s="1">
        <v>0</v>
      </c>
      <c r="O928" s="8">
        <f>Table32356789101112132343210111213610[[#This Row],[hispanic_american]]/Table32356789101112132343210111213610[[#This Row],[total]]</f>
        <v>0</v>
      </c>
      <c r="P928" s="1">
        <v>0</v>
      </c>
      <c r="Q928" s="8">
        <f>Table32356789101112132343210111213610[[#This Row],[hawaiian_or_islander]]/Table32356789101112132343210111213610[[#This Row],[total]]</f>
        <v>0</v>
      </c>
      <c r="R928" s="1">
        <v>5</v>
      </c>
      <c r="S928" s="8">
        <f>Table32356789101112132343210111213610[[#This Row],[white]]/Table32356789101112132343210111213610[[#This Row],[total]]</f>
        <v>0.5</v>
      </c>
      <c r="T928" s="1">
        <v>1</v>
      </c>
      <c r="U928" s="8">
        <f>Table32356789101112132343210111213610[[#This Row],[muti_racial]]/Table32356789101112132343210111213610[[#This Row],[total]]</f>
        <v>0.1</v>
      </c>
      <c r="V928" s="1">
        <v>1</v>
      </c>
      <c r="W928" s="8">
        <f>Table32356789101112132343210111213610[[#This Row],[international]]/Table32356789101112132343210111213610[[#This Row],[total]]</f>
        <v>0.1</v>
      </c>
      <c r="X9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  <c r="Y9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929" spans="1:25" ht="20" customHeight="1">
      <c r="A929" s="12">
        <v>128744</v>
      </c>
      <c r="B929" s="12" t="s">
        <v>401</v>
      </c>
      <c r="C929" s="12">
        <v>10</v>
      </c>
      <c r="D929" s="12">
        <v>9</v>
      </c>
      <c r="E929" s="14">
        <f>Table32356789101112132343210111213610[[#This Row],[men]]/Table32356789101112132343210111213610[[#This Row],[total]]</f>
        <v>0.9</v>
      </c>
      <c r="F929" s="12">
        <v>1</v>
      </c>
      <c r="G929" s="14">
        <f>Table32356789101112132343210111213610[[#This Row],[women]]/Table32356789101112132343210111213610[[#This Row],[total]]</f>
        <v>0.1</v>
      </c>
      <c r="H929" s="12">
        <v>0</v>
      </c>
      <c r="I929" s="14">
        <f>Table32356789101112132343210111213610[[#This Row],[alaskan_or_native]]/Table32356789101112132343210111213610[[#This Row],[total]]</f>
        <v>0</v>
      </c>
      <c r="J929" s="12">
        <v>2</v>
      </c>
      <c r="K929" s="14">
        <f>Table32356789101112132343210111213610[[#This Row],[asian_american]]/Table32356789101112132343210111213610[[#This Row],[total]]</f>
        <v>0.2</v>
      </c>
      <c r="L929" s="12">
        <v>1</v>
      </c>
      <c r="M929" s="14">
        <f>Table32356789101112132343210111213610[[#This Row],[african_amercian]]/Table32356789101112132343210111213610[[#This Row],[total]]</f>
        <v>0.1</v>
      </c>
      <c r="N929" s="12">
        <v>1</v>
      </c>
      <c r="O929" s="14">
        <f>Table32356789101112132343210111213610[[#This Row],[hispanic_american]]/Table32356789101112132343210111213610[[#This Row],[total]]</f>
        <v>0.1</v>
      </c>
      <c r="P929" s="12">
        <v>0</v>
      </c>
      <c r="Q929" s="14">
        <f>Table32356789101112132343210111213610[[#This Row],[hawaiian_or_islander]]/Table32356789101112132343210111213610[[#This Row],[total]]</f>
        <v>0</v>
      </c>
      <c r="R929" s="12">
        <v>0</v>
      </c>
      <c r="S929" s="14">
        <f>Table32356789101112132343210111213610[[#This Row],[white]]/Table32356789101112132343210111213610[[#This Row],[total]]</f>
        <v>0</v>
      </c>
      <c r="T929" s="12">
        <v>0</v>
      </c>
      <c r="U929" s="14">
        <f>Table32356789101112132343210111213610[[#This Row],[muti_racial]]/Table32356789101112132343210111213610[[#This Row],[total]]</f>
        <v>0</v>
      </c>
      <c r="V929" s="12">
        <v>6</v>
      </c>
      <c r="W929" s="14">
        <f>Table32356789101112132343210111213610[[#This Row],[international]]/Table32356789101112132343210111213610[[#This Row],[total]]</f>
        <v>0.6</v>
      </c>
      <c r="X9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9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930" spans="1:25" ht="20" customHeight="1">
      <c r="A930" s="1">
        <v>133492</v>
      </c>
      <c r="B930" s="1" t="s">
        <v>641</v>
      </c>
      <c r="C930" s="1">
        <v>10</v>
      </c>
      <c r="D930" s="1">
        <v>8</v>
      </c>
      <c r="E930" s="8">
        <f>Table32356789101112132343210111213610[[#This Row],[men]]/Table32356789101112132343210111213610[[#This Row],[total]]</f>
        <v>0.8</v>
      </c>
      <c r="F930" s="1">
        <v>2</v>
      </c>
      <c r="G930" s="8">
        <f>Table32356789101112132343210111213610[[#This Row],[women]]/Table32356789101112132343210111213610[[#This Row],[total]]</f>
        <v>0.2</v>
      </c>
      <c r="H930" s="1">
        <v>0</v>
      </c>
      <c r="I930" s="8">
        <f>Table32356789101112132343210111213610[[#This Row],[alaskan_or_native]]/Table32356789101112132343210111213610[[#This Row],[total]]</f>
        <v>0</v>
      </c>
      <c r="J930" s="1">
        <v>0</v>
      </c>
      <c r="K930" s="8">
        <f>Table32356789101112132343210111213610[[#This Row],[asian_american]]/Table32356789101112132343210111213610[[#This Row],[total]]</f>
        <v>0</v>
      </c>
      <c r="L930" s="1">
        <v>1</v>
      </c>
      <c r="M930" s="8">
        <f>Table32356789101112132343210111213610[[#This Row],[african_amercian]]/Table32356789101112132343210111213610[[#This Row],[total]]</f>
        <v>0.1</v>
      </c>
      <c r="N930" s="1">
        <v>0</v>
      </c>
      <c r="O930" s="8">
        <f>Table32356789101112132343210111213610[[#This Row],[hispanic_american]]/Table32356789101112132343210111213610[[#This Row],[total]]</f>
        <v>0</v>
      </c>
      <c r="P930" s="1">
        <v>0</v>
      </c>
      <c r="Q930" s="8">
        <f>Table32356789101112132343210111213610[[#This Row],[hawaiian_or_islander]]/Table32356789101112132343210111213610[[#This Row],[total]]</f>
        <v>0</v>
      </c>
      <c r="R930" s="1">
        <v>8</v>
      </c>
      <c r="S930" s="8">
        <f>Table32356789101112132343210111213610[[#This Row],[white]]/Table32356789101112132343210111213610[[#This Row],[total]]</f>
        <v>0.8</v>
      </c>
      <c r="T930" s="1">
        <v>1</v>
      </c>
      <c r="U930" s="8">
        <f>Table32356789101112132343210111213610[[#This Row],[muti_racial]]/Table32356789101112132343210111213610[[#This Row],[total]]</f>
        <v>0.1</v>
      </c>
      <c r="V930" s="1">
        <v>0</v>
      </c>
      <c r="W930" s="8">
        <f>Table32356789101112132343210111213610[[#This Row],[international]]/Table32356789101112132343210111213610[[#This Row],[total]]</f>
        <v>0</v>
      </c>
      <c r="X9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9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931" spans="1:25" ht="20" customHeight="1">
      <c r="A931" s="12">
        <v>134343</v>
      </c>
      <c r="B931" s="12" t="s">
        <v>1230</v>
      </c>
      <c r="C931" s="12">
        <v>10</v>
      </c>
      <c r="D931" s="12">
        <v>7</v>
      </c>
      <c r="E931" s="14">
        <f>Table32356789101112132343210111213610[[#This Row],[men]]/Table32356789101112132343210111213610[[#This Row],[total]]</f>
        <v>0.7</v>
      </c>
      <c r="F931" s="12">
        <v>3</v>
      </c>
      <c r="G931" s="14">
        <f>Table32356789101112132343210111213610[[#This Row],[women]]/Table32356789101112132343210111213610[[#This Row],[total]]</f>
        <v>0.3</v>
      </c>
      <c r="H931" s="12">
        <v>0</v>
      </c>
      <c r="I931" s="14">
        <f>Table32356789101112132343210111213610[[#This Row],[alaskan_or_native]]/Table32356789101112132343210111213610[[#This Row],[total]]</f>
        <v>0</v>
      </c>
      <c r="J931" s="12">
        <v>0</v>
      </c>
      <c r="K931" s="14">
        <f>Table32356789101112132343210111213610[[#This Row],[asian_american]]/Table32356789101112132343210111213610[[#This Row],[total]]</f>
        <v>0</v>
      </c>
      <c r="L931" s="12">
        <v>0</v>
      </c>
      <c r="M931" s="14">
        <f>Table32356789101112132343210111213610[[#This Row],[african_amercian]]/Table32356789101112132343210111213610[[#This Row],[total]]</f>
        <v>0</v>
      </c>
      <c r="N931" s="12">
        <v>0</v>
      </c>
      <c r="O931" s="14">
        <f>Table32356789101112132343210111213610[[#This Row],[hispanic_american]]/Table32356789101112132343210111213610[[#This Row],[total]]</f>
        <v>0</v>
      </c>
      <c r="P931" s="12">
        <v>0</v>
      </c>
      <c r="Q931" s="14">
        <f>Table32356789101112132343210111213610[[#This Row],[hawaiian_or_islander]]/Table32356789101112132343210111213610[[#This Row],[total]]</f>
        <v>0</v>
      </c>
      <c r="R931" s="12">
        <v>9</v>
      </c>
      <c r="S931" s="14">
        <f>Table32356789101112132343210111213610[[#This Row],[white]]/Table32356789101112132343210111213610[[#This Row],[total]]</f>
        <v>0.9</v>
      </c>
      <c r="T931" s="12">
        <v>1</v>
      </c>
      <c r="U931" s="14">
        <f>Table32356789101112132343210111213610[[#This Row],[muti_racial]]/Table32356789101112132343210111213610[[#This Row],[total]]</f>
        <v>0.1</v>
      </c>
      <c r="V931" s="12">
        <v>0</v>
      </c>
      <c r="W931" s="14">
        <f>Table32356789101112132343210111213610[[#This Row],[international]]/Table32356789101112132343210111213610[[#This Row],[total]]</f>
        <v>0</v>
      </c>
      <c r="X9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9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932" spans="1:25" ht="20" customHeight="1">
      <c r="A932" s="1">
        <v>148016</v>
      </c>
      <c r="B932" s="1" t="s">
        <v>642</v>
      </c>
      <c r="C932" s="1">
        <v>10</v>
      </c>
      <c r="D932" s="1">
        <v>6</v>
      </c>
      <c r="E932" s="8">
        <f>Table32356789101112132343210111213610[[#This Row],[men]]/Table32356789101112132343210111213610[[#This Row],[total]]</f>
        <v>0.6</v>
      </c>
      <c r="F932" s="1">
        <v>4</v>
      </c>
      <c r="G932" s="8">
        <f>Table32356789101112132343210111213610[[#This Row],[women]]/Table32356789101112132343210111213610[[#This Row],[total]]</f>
        <v>0.4</v>
      </c>
      <c r="H932" s="1">
        <v>0</v>
      </c>
      <c r="I932" s="8">
        <f>Table32356789101112132343210111213610[[#This Row],[alaskan_or_native]]/Table32356789101112132343210111213610[[#This Row],[total]]</f>
        <v>0</v>
      </c>
      <c r="J932" s="1">
        <v>1</v>
      </c>
      <c r="K932" s="8">
        <f>Table32356789101112132343210111213610[[#This Row],[asian_american]]/Table32356789101112132343210111213610[[#This Row],[total]]</f>
        <v>0.1</v>
      </c>
      <c r="L932" s="1">
        <v>0</v>
      </c>
      <c r="M932" s="8">
        <f>Table32356789101112132343210111213610[[#This Row],[african_amercian]]/Table32356789101112132343210111213610[[#This Row],[total]]</f>
        <v>0</v>
      </c>
      <c r="N932" s="1">
        <v>0</v>
      </c>
      <c r="O932" s="8">
        <f>Table32356789101112132343210111213610[[#This Row],[hispanic_american]]/Table32356789101112132343210111213610[[#This Row],[total]]</f>
        <v>0</v>
      </c>
      <c r="P932" s="1">
        <v>0</v>
      </c>
      <c r="Q932" s="8">
        <f>Table32356789101112132343210111213610[[#This Row],[hawaiian_or_islander]]/Table32356789101112132343210111213610[[#This Row],[total]]</f>
        <v>0</v>
      </c>
      <c r="R932" s="1">
        <v>8</v>
      </c>
      <c r="S932" s="8">
        <f>Table32356789101112132343210111213610[[#This Row],[white]]/Table32356789101112132343210111213610[[#This Row],[total]]</f>
        <v>0.8</v>
      </c>
      <c r="T932" s="1">
        <v>0</v>
      </c>
      <c r="U932" s="8">
        <f>Table32356789101112132343210111213610[[#This Row],[muti_racial]]/Table32356789101112132343210111213610[[#This Row],[total]]</f>
        <v>0</v>
      </c>
      <c r="V932" s="1">
        <v>1</v>
      </c>
      <c r="W932" s="8">
        <f>Table32356789101112132343210111213610[[#This Row],[international]]/Table32356789101112132343210111213610[[#This Row],[total]]</f>
        <v>0.1</v>
      </c>
      <c r="X9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9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33" spans="1:25" ht="20" customHeight="1">
      <c r="A933" s="12">
        <v>148131</v>
      </c>
      <c r="B933" s="12" t="s">
        <v>654</v>
      </c>
      <c r="C933" s="12">
        <v>10</v>
      </c>
      <c r="D933" s="12">
        <v>7</v>
      </c>
      <c r="E933" s="14">
        <f>Table32356789101112132343210111213610[[#This Row],[men]]/Table32356789101112132343210111213610[[#This Row],[total]]</f>
        <v>0.7</v>
      </c>
      <c r="F933" s="12">
        <v>3</v>
      </c>
      <c r="G933" s="14">
        <f>Table32356789101112132343210111213610[[#This Row],[women]]/Table32356789101112132343210111213610[[#This Row],[total]]</f>
        <v>0.3</v>
      </c>
      <c r="H933" s="12">
        <v>0</v>
      </c>
      <c r="I933" s="14">
        <f>Table32356789101112132343210111213610[[#This Row],[alaskan_or_native]]/Table32356789101112132343210111213610[[#This Row],[total]]</f>
        <v>0</v>
      </c>
      <c r="J933" s="12">
        <v>1</v>
      </c>
      <c r="K933" s="14">
        <f>Table32356789101112132343210111213610[[#This Row],[asian_american]]/Table32356789101112132343210111213610[[#This Row],[total]]</f>
        <v>0.1</v>
      </c>
      <c r="L933" s="12">
        <v>0</v>
      </c>
      <c r="M933" s="14">
        <f>Table32356789101112132343210111213610[[#This Row],[african_amercian]]/Table32356789101112132343210111213610[[#This Row],[total]]</f>
        <v>0</v>
      </c>
      <c r="N933" s="12">
        <v>0</v>
      </c>
      <c r="O933" s="14">
        <f>Table32356789101112132343210111213610[[#This Row],[hispanic_american]]/Table32356789101112132343210111213610[[#This Row],[total]]</f>
        <v>0</v>
      </c>
      <c r="P933" s="12">
        <v>0</v>
      </c>
      <c r="Q933" s="14">
        <f>Table32356789101112132343210111213610[[#This Row],[hawaiian_or_islander]]/Table32356789101112132343210111213610[[#This Row],[total]]</f>
        <v>0</v>
      </c>
      <c r="R933" s="12">
        <v>7</v>
      </c>
      <c r="S933" s="14">
        <f>Table32356789101112132343210111213610[[#This Row],[white]]/Table32356789101112132343210111213610[[#This Row],[total]]</f>
        <v>0.7</v>
      </c>
      <c r="T933" s="12">
        <v>0</v>
      </c>
      <c r="U933" s="14">
        <f>Table32356789101112132343210111213610[[#This Row],[muti_racial]]/Table32356789101112132343210111213610[[#This Row],[total]]</f>
        <v>0</v>
      </c>
      <c r="V933" s="12">
        <v>1</v>
      </c>
      <c r="W933" s="14">
        <f>Table32356789101112132343210111213610[[#This Row],[international]]/Table32356789101112132343210111213610[[#This Row],[total]]</f>
        <v>0.1</v>
      </c>
      <c r="X9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9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34" spans="1:25" ht="20" customHeight="1">
      <c r="A934" s="1">
        <v>149781</v>
      </c>
      <c r="B934" s="1" t="s">
        <v>643</v>
      </c>
      <c r="C934" s="1">
        <v>10</v>
      </c>
      <c r="D934" s="1">
        <v>7</v>
      </c>
      <c r="E934" s="8">
        <f>Table32356789101112132343210111213610[[#This Row],[men]]/Table32356789101112132343210111213610[[#This Row],[total]]</f>
        <v>0.7</v>
      </c>
      <c r="F934" s="1">
        <v>3</v>
      </c>
      <c r="G934" s="8">
        <f>Table32356789101112132343210111213610[[#This Row],[women]]/Table32356789101112132343210111213610[[#This Row],[total]]</f>
        <v>0.3</v>
      </c>
      <c r="H934" s="1">
        <v>0</v>
      </c>
      <c r="I934" s="8">
        <f>Table32356789101112132343210111213610[[#This Row],[alaskan_or_native]]/Table32356789101112132343210111213610[[#This Row],[total]]</f>
        <v>0</v>
      </c>
      <c r="J934" s="1">
        <v>1</v>
      </c>
      <c r="K934" s="8">
        <f>Table32356789101112132343210111213610[[#This Row],[asian_american]]/Table32356789101112132343210111213610[[#This Row],[total]]</f>
        <v>0.1</v>
      </c>
      <c r="L934" s="1">
        <v>0</v>
      </c>
      <c r="M934" s="8">
        <f>Table32356789101112132343210111213610[[#This Row],[african_amercian]]/Table32356789101112132343210111213610[[#This Row],[total]]</f>
        <v>0</v>
      </c>
      <c r="N934" s="1">
        <v>0</v>
      </c>
      <c r="O934" s="8">
        <f>Table32356789101112132343210111213610[[#This Row],[hispanic_american]]/Table32356789101112132343210111213610[[#This Row],[total]]</f>
        <v>0</v>
      </c>
      <c r="P934" s="1">
        <v>0</v>
      </c>
      <c r="Q934" s="8">
        <f>Table32356789101112132343210111213610[[#This Row],[hawaiian_or_islander]]/Table32356789101112132343210111213610[[#This Row],[total]]</f>
        <v>0</v>
      </c>
      <c r="R934" s="1">
        <v>8</v>
      </c>
      <c r="S934" s="8">
        <f>Table32356789101112132343210111213610[[#This Row],[white]]/Table32356789101112132343210111213610[[#This Row],[total]]</f>
        <v>0.8</v>
      </c>
      <c r="T934" s="1">
        <v>0</v>
      </c>
      <c r="U934" s="8">
        <f>Table32356789101112132343210111213610[[#This Row],[muti_racial]]/Table32356789101112132343210111213610[[#This Row],[total]]</f>
        <v>0</v>
      </c>
      <c r="V934" s="1">
        <v>1</v>
      </c>
      <c r="W934" s="8">
        <f>Table32356789101112132343210111213610[[#This Row],[international]]/Table32356789101112132343210111213610[[#This Row],[total]]</f>
        <v>0.1</v>
      </c>
      <c r="X9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9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35" spans="1:25" ht="20" customHeight="1">
      <c r="A935" s="12">
        <v>150534</v>
      </c>
      <c r="B935" s="12" t="s">
        <v>141</v>
      </c>
      <c r="C935" s="12">
        <v>10</v>
      </c>
      <c r="D935" s="12">
        <v>8</v>
      </c>
      <c r="E935" s="14">
        <f>Table32356789101112132343210111213610[[#This Row],[men]]/Table32356789101112132343210111213610[[#This Row],[total]]</f>
        <v>0.8</v>
      </c>
      <c r="F935" s="12">
        <v>2</v>
      </c>
      <c r="G935" s="14">
        <f>Table32356789101112132343210111213610[[#This Row],[women]]/Table32356789101112132343210111213610[[#This Row],[total]]</f>
        <v>0.2</v>
      </c>
      <c r="H935" s="12">
        <v>0</v>
      </c>
      <c r="I935" s="14">
        <f>Table32356789101112132343210111213610[[#This Row],[alaskan_or_native]]/Table32356789101112132343210111213610[[#This Row],[total]]</f>
        <v>0</v>
      </c>
      <c r="J935" s="12">
        <v>0</v>
      </c>
      <c r="K935" s="14">
        <f>Table32356789101112132343210111213610[[#This Row],[asian_american]]/Table32356789101112132343210111213610[[#This Row],[total]]</f>
        <v>0</v>
      </c>
      <c r="L935" s="12">
        <v>0</v>
      </c>
      <c r="M935" s="14">
        <f>Table32356789101112132343210111213610[[#This Row],[african_amercian]]/Table32356789101112132343210111213610[[#This Row],[total]]</f>
        <v>0</v>
      </c>
      <c r="N935" s="12">
        <v>0</v>
      </c>
      <c r="O935" s="14">
        <f>Table32356789101112132343210111213610[[#This Row],[hispanic_american]]/Table32356789101112132343210111213610[[#This Row],[total]]</f>
        <v>0</v>
      </c>
      <c r="P935" s="12">
        <v>0</v>
      </c>
      <c r="Q935" s="14">
        <f>Table32356789101112132343210111213610[[#This Row],[hawaiian_or_islander]]/Table32356789101112132343210111213610[[#This Row],[total]]</f>
        <v>0</v>
      </c>
      <c r="R935" s="12">
        <v>4</v>
      </c>
      <c r="S935" s="14">
        <f>Table32356789101112132343210111213610[[#This Row],[white]]/Table32356789101112132343210111213610[[#This Row],[total]]</f>
        <v>0.4</v>
      </c>
      <c r="T935" s="12">
        <v>0</v>
      </c>
      <c r="U935" s="14">
        <f>Table32356789101112132343210111213610[[#This Row],[muti_racial]]/Table32356789101112132343210111213610[[#This Row],[total]]</f>
        <v>0</v>
      </c>
      <c r="V935" s="12">
        <v>5</v>
      </c>
      <c r="W935" s="14">
        <f>Table32356789101112132343210111213610[[#This Row],[international]]/Table32356789101112132343210111213610[[#This Row],[total]]</f>
        <v>0.5</v>
      </c>
      <c r="X9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9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36" spans="1:25" ht="20" customHeight="1">
      <c r="A936" s="1">
        <v>156286</v>
      </c>
      <c r="B936" s="1" t="s">
        <v>411</v>
      </c>
      <c r="C936" s="1">
        <v>10</v>
      </c>
      <c r="D936" s="1">
        <v>8</v>
      </c>
      <c r="E936" s="8">
        <f>Table32356789101112132343210111213610[[#This Row],[men]]/Table32356789101112132343210111213610[[#This Row],[total]]</f>
        <v>0.8</v>
      </c>
      <c r="F936" s="1">
        <v>2</v>
      </c>
      <c r="G936" s="8">
        <f>Table32356789101112132343210111213610[[#This Row],[women]]/Table32356789101112132343210111213610[[#This Row],[total]]</f>
        <v>0.2</v>
      </c>
      <c r="H936" s="1">
        <v>0</v>
      </c>
      <c r="I936" s="8">
        <f>Table32356789101112132343210111213610[[#This Row],[alaskan_or_native]]/Table32356789101112132343210111213610[[#This Row],[total]]</f>
        <v>0</v>
      </c>
      <c r="J936" s="1">
        <v>2</v>
      </c>
      <c r="K936" s="8">
        <f>Table32356789101112132343210111213610[[#This Row],[asian_american]]/Table32356789101112132343210111213610[[#This Row],[total]]</f>
        <v>0.2</v>
      </c>
      <c r="L936" s="1">
        <v>2</v>
      </c>
      <c r="M936" s="8">
        <f>Table32356789101112132343210111213610[[#This Row],[african_amercian]]/Table32356789101112132343210111213610[[#This Row],[total]]</f>
        <v>0.2</v>
      </c>
      <c r="N936" s="1">
        <v>0</v>
      </c>
      <c r="O936" s="8">
        <f>Table32356789101112132343210111213610[[#This Row],[hispanic_american]]/Table32356789101112132343210111213610[[#This Row],[total]]</f>
        <v>0</v>
      </c>
      <c r="P936" s="1">
        <v>0</v>
      </c>
      <c r="Q936" s="8">
        <f>Table32356789101112132343210111213610[[#This Row],[hawaiian_or_islander]]/Table32356789101112132343210111213610[[#This Row],[total]]</f>
        <v>0</v>
      </c>
      <c r="R936" s="1">
        <v>5</v>
      </c>
      <c r="S936" s="8">
        <f>Table32356789101112132343210111213610[[#This Row],[white]]/Table32356789101112132343210111213610[[#This Row],[total]]</f>
        <v>0.5</v>
      </c>
      <c r="T936" s="1">
        <v>1</v>
      </c>
      <c r="U936" s="8">
        <f>Table32356789101112132343210111213610[[#This Row],[muti_racial]]/Table32356789101112132343210111213610[[#This Row],[total]]</f>
        <v>0.1</v>
      </c>
      <c r="V936" s="1">
        <v>0</v>
      </c>
      <c r="W936" s="8">
        <f>Table32356789101112132343210111213610[[#This Row],[international]]/Table32356789101112132343210111213610[[#This Row],[total]]</f>
        <v>0</v>
      </c>
      <c r="X9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9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937" spans="1:25" ht="20" customHeight="1">
      <c r="A937" s="12">
        <v>170301</v>
      </c>
      <c r="B937" s="12" t="s">
        <v>324</v>
      </c>
      <c r="C937" s="12">
        <v>10</v>
      </c>
      <c r="D937" s="12">
        <v>7</v>
      </c>
      <c r="E937" s="14">
        <f>Table32356789101112132343210111213610[[#This Row],[men]]/Table32356789101112132343210111213610[[#This Row],[total]]</f>
        <v>0.7</v>
      </c>
      <c r="F937" s="12">
        <v>3</v>
      </c>
      <c r="G937" s="14">
        <f>Table32356789101112132343210111213610[[#This Row],[women]]/Table32356789101112132343210111213610[[#This Row],[total]]</f>
        <v>0.3</v>
      </c>
      <c r="H937" s="12">
        <v>0</v>
      </c>
      <c r="I937" s="14">
        <f>Table32356789101112132343210111213610[[#This Row],[alaskan_or_native]]/Table32356789101112132343210111213610[[#This Row],[total]]</f>
        <v>0</v>
      </c>
      <c r="J937" s="12">
        <v>0</v>
      </c>
      <c r="K937" s="14">
        <f>Table32356789101112132343210111213610[[#This Row],[asian_american]]/Table32356789101112132343210111213610[[#This Row],[total]]</f>
        <v>0</v>
      </c>
      <c r="L937" s="12">
        <v>0</v>
      </c>
      <c r="M937" s="14">
        <f>Table32356789101112132343210111213610[[#This Row],[african_amercian]]/Table32356789101112132343210111213610[[#This Row],[total]]</f>
        <v>0</v>
      </c>
      <c r="N937" s="12">
        <v>1</v>
      </c>
      <c r="O937" s="14">
        <f>Table32356789101112132343210111213610[[#This Row],[hispanic_american]]/Table32356789101112132343210111213610[[#This Row],[total]]</f>
        <v>0.1</v>
      </c>
      <c r="P937" s="12">
        <v>0</v>
      </c>
      <c r="Q937" s="14">
        <f>Table32356789101112132343210111213610[[#This Row],[hawaiian_or_islander]]/Table32356789101112132343210111213610[[#This Row],[total]]</f>
        <v>0</v>
      </c>
      <c r="R937" s="12">
        <v>9</v>
      </c>
      <c r="S937" s="14">
        <f>Table32356789101112132343210111213610[[#This Row],[white]]/Table32356789101112132343210111213610[[#This Row],[total]]</f>
        <v>0.9</v>
      </c>
      <c r="T937" s="12">
        <v>0</v>
      </c>
      <c r="U937" s="14">
        <f>Table32356789101112132343210111213610[[#This Row],[muti_racial]]/Table32356789101112132343210111213610[[#This Row],[total]]</f>
        <v>0</v>
      </c>
      <c r="V937" s="12">
        <v>0</v>
      </c>
      <c r="W937" s="14">
        <f>Table32356789101112132343210111213610[[#This Row],[international]]/Table32356789101112132343210111213610[[#This Row],[total]]</f>
        <v>0</v>
      </c>
      <c r="X9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9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938" spans="1:25" ht="20" customHeight="1">
      <c r="A938" s="1">
        <v>175078</v>
      </c>
      <c r="B938" s="1" t="s">
        <v>645</v>
      </c>
      <c r="C938" s="1">
        <v>10</v>
      </c>
      <c r="D938" s="1">
        <v>9</v>
      </c>
      <c r="E938" s="8">
        <f>Table32356789101112132343210111213610[[#This Row],[men]]/Table32356789101112132343210111213610[[#This Row],[total]]</f>
        <v>0.9</v>
      </c>
      <c r="F938" s="1">
        <v>1</v>
      </c>
      <c r="G938" s="8">
        <f>Table32356789101112132343210111213610[[#This Row],[women]]/Table32356789101112132343210111213610[[#This Row],[total]]</f>
        <v>0.1</v>
      </c>
      <c r="H938" s="1">
        <v>0</v>
      </c>
      <c r="I938" s="8">
        <f>Table32356789101112132343210111213610[[#This Row],[alaskan_or_native]]/Table32356789101112132343210111213610[[#This Row],[total]]</f>
        <v>0</v>
      </c>
      <c r="J938" s="1">
        <v>1</v>
      </c>
      <c r="K938" s="8">
        <f>Table32356789101112132343210111213610[[#This Row],[asian_american]]/Table32356789101112132343210111213610[[#This Row],[total]]</f>
        <v>0.1</v>
      </c>
      <c r="L938" s="1">
        <v>0</v>
      </c>
      <c r="M938" s="8">
        <f>Table32356789101112132343210111213610[[#This Row],[african_amercian]]/Table32356789101112132343210111213610[[#This Row],[total]]</f>
        <v>0</v>
      </c>
      <c r="N938" s="1">
        <v>0</v>
      </c>
      <c r="O938" s="8">
        <f>Table32356789101112132343210111213610[[#This Row],[hispanic_american]]/Table32356789101112132343210111213610[[#This Row],[total]]</f>
        <v>0</v>
      </c>
      <c r="P938" s="1">
        <v>0</v>
      </c>
      <c r="Q938" s="8">
        <f>Table32356789101112132343210111213610[[#This Row],[hawaiian_or_islander]]/Table32356789101112132343210111213610[[#This Row],[total]]</f>
        <v>0</v>
      </c>
      <c r="R938" s="1">
        <v>3</v>
      </c>
      <c r="S938" s="8">
        <f>Table32356789101112132343210111213610[[#This Row],[white]]/Table32356789101112132343210111213610[[#This Row],[total]]</f>
        <v>0.3</v>
      </c>
      <c r="T938" s="1">
        <v>1</v>
      </c>
      <c r="U938" s="8">
        <f>Table32356789101112132343210111213610[[#This Row],[muti_racial]]/Table32356789101112132343210111213610[[#This Row],[total]]</f>
        <v>0.1</v>
      </c>
      <c r="V938" s="1">
        <v>5</v>
      </c>
      <c r="W938" s="8">
        <f>Table32356789101112132343210111213610[[#This Row],[international]]/Table32356789101112132343210111213610[[#This Row],[total]]</f>
        <v>0.5</v>
      </c>
      <c r="X9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9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939" spans="1:25" ht="20" customHeight="1">
      <c r="A939" s="12">
        <v>176044</v>
      </c>
      <c r="B939" s="12" t="s">
        <v>949</v>
      </c>
      <c r="C939" s="12">
        <v>10</v>
      </c>
      <c r="D939" s="12">
        <v>7</v>
      </c>
      <c r="E939" s="14">
        <f>Table32356789101112132343210111213610[[#This Row],[men]]/Table32356789101112132343210111213610[[#This Row],[total]]</f>
        <v>0.7</v>
      </c>
      <c r="F939" s="12">
        <v>3</v>
      </c>
      <c r="G939" s="14">
        <f>Table32356789101112132343210111213610[[#This Row],[women]]/Table32356789101112132343210111213610[[#This Row],[total]]</f>
        <v>0.3</v>
      </c>
      <c r="H939" s="12">
        <v>0</v>
      </c>
      <c r="I939" s="14">
        <f>Table32356789101112132343210111213610[[#This Row],[alaskan_or_native]]/Table32356789101112132343210111213610[[#This Row],[total]]</f>
        <v>0</v>
      </c>
      <c r="J939" s="12">
        <v>0</v>
      </c>
      <c r="K939" s="14">
        <f>Table32356789101112132343210111213610[[#This Row],[asian_american]]/Table32356789101112132343210111213610[[#This Row],[total]]</f>
        <v>0</v>
      </c>
      <c r="L939" s="12">
        <v>9</v>
      </c>
      <c r="M939" s="14">
        <f>Table32356789101112132343210111213610[[#This Row],[african_amercian]]/Table32356789101112132343210111213610[[#This Row],[total]]</f>
        <v>0.9</v>
      </c>
      <c r="N939" s="12">
        <v>0</v>
      </c>
      <c r="O939" s="14">
        <f>Table32356789101112132343210111213610[[#This Row],[hispanic_american]]/Table32356789101112132343210111213610[[#This Row],[total]]</f>
        <v>0</v>
      </c>
      <c r="P939" s="12">
        <v>0</v>
      </c>
      <c r="Q939" s="14">
        <f>Table32356789101112132343210111213610[[#This Row],[hawaiian_or_islander]]/Table32356789101112132343210111213610[[#This Row],[total]]</f>
        <v>0</v>
      </c>
      <c r="R939" s="12">
        <v>1</v>
      </c>
      <c r="S939" s="14">
        <f>Table32356789101112132343210111213610[[#This Row],[white]]/Table32356789101112132343210111213610[[#This Row],[total]]</f>
        <v>0.1</v>
      </c>
      <c r="T939" s="12">
        <v>0</v>
      </c>
      <c r="U939" s="14">
        <f>Table32356789101112132343210111213610[[#This Row],[muti_racial]]/Table32356789101112132343210111213610[[#This Row],[total]]</f>
        <v>0</v>
      </c>
      <c r="V939" s="12">
        <v>0</v>
      </c>
      <c r="W939" s="14">
        <f>Table32356789101112132343210111213610[[#This Row],[international]]/Table32356789101112132343210111213610[[#This Row],[total]]</f>
        <v>0</v>
      </c>
      <c r="X9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</v>
      </c>
      <c r="Y9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</v>
      </c>
    </row>
    <row r="940" spans="1:25" ht="20" customHeight="1">
      <c r="A940" s="1">
        <v>176053</v>
      </c>
      <c r="B940" s="1" t="s">
        <v>458</v>
      </c>
      <c r="C940" s="1">
        <v>10</v>
      </c>
      <c r="D940" s="1">
        <v>10</v>
      </c>
      <c r="E940" s="8">
        <f>Table32356789101112132343210111213610[[#This Row],[men]]/Table32356789101112132343210111213610[[#This Row],[total]]</f>
        <v>1</v>
      </c>
      <c r="F940" s="1">
        <v>0</v>
      </c>
      <c r="G940" s="8">
        <f>Table32356789101112132343210111213610[[#This Row],[women]]/Table32356789101112132343210111213610[[#This Row],[total]]</f>
        <v>0</v>
      </c>
      <c r="H940" s="1">
        <v>0</v>
      </c>
      <c r="I940" s="8">
        <f>Table32356789101112132343210111213610[[#This Row],[alaskan_or_native]]/Table32356789101112132343210111213610[[#This Row],[total]]</f>
        <v>0</v>
      </c>
      <c r="J940" s="1">
        <v>1</v>
      </c>
      <c r="K940" s="8">
        <f>Table32356789101112132343210111213610[[#This Row],[asian_american]]/Table32356789101112132343210111213610[[#This Row],[total]]</f>
        <v>0.1</v>
      </c>
      <c r="L940" s="1">
        <v>0</v>
      </c>
      <c r="M940" s="8">
        <f>Table32356789101112132343210111213610[[#This Row],[african_amercian]]/Table32356789101112132343210111213610[[#This Row],[total]]</f>
        <v>0</v>
      </c>
      <c r="N940" s="1">
        <v>0</v>
      </c>
      <c r="O940" s="8">
        <f>Table32356789101112132343210111213610[[#This Row],[hispanic_american]]/Table32356789101112132343210111213610[[#This Row],[total]]</f>
        <v>0</v>
      </c>
      <c r="P940" s="1">
        <v>0</v>
      </c>
      <c r="Q940" s="8">
        <f>Table32356789101112132343210111213610[[#This Row],[hawaiian_or_islander]]/Table32356789101112132343210111213610[[#This Row],[total]]</f>
        <v>0</v>
      </c>
      <c r="R940" s="1">
        <v>5</v>
      </c>
      <c r="S940" s="8">
        <f>Table32356789101112132343210111213610[[#This Row],[white]]/Table32356789101112132343210111213610[[#This Row],[total]]</f>
        <v>0.5</v>
      </c>
      <c r="T940" s="1">
        <v>0</v>
      </c>
      <c r="U940" s="8">
        <f>Table32356789101112132343210111213610[[#This Row],[muti_racial]]/Table32356789101112132343210111213610[[#This Row],[total]]</f>
        <v>0</v>
      </c>
      <c r="V940" s="1">
        <v>4</v>
      </c>
      <c r="W940" s="8">
        <f>Table32356789101112132343210111213610[[#This Row],[international]]/Table32356789101112132343210111213610[[#This Row],[total]]</f>
        <v>0.4</v>
      </c>
      <c r="X9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9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41" spans="1:25" ht="20" customHeight="1">
      <c r="A941" s="12">
        <v>176947</v>
      </c>
      <c r="B941" s="12" t="s">
        <v>646</v>
      </c>
      <c r="C941" s="12">
        <v>10</v>
      </c>
      <c r="D941" s="12">
        <v>10</v>
      </c>
      <c r="E941" s="14">
        <f>Table32356789101112132343210111213610[[#This Row],[men]]/Table32356789101112132343210111213610[[#This Row],[total]]</f>
        <v>1</v>
      </c>
      <c r="F941" s="12">
        <v>0</v>
      </c>
      <c r="G941" s="14">
        <f>Table32356789101112132343210111213610[[#This Row],[women]]/Table32356789101112132343210111213610[[#This Row],[total]]</f>
        <v>0</v>
      </c>
      <c r="H941" s="12">
        <v>0</v>
      </c>
      <c r="I941" s="14">
        <f>Table32356789101112132343210111213610[[#This Row],[alaskan_or_native]]/Table32356789101112132343210111213610[[#This Row],[total]]</f>
        <v>0</v>
      </c>
      <c r="J941" s="12">
        <v>0</v>
      </c>
      <c r="K941" s="14">
        <f>Table32356789101112132343210111213610[[#This Row],[asian_american]]/Table32356789101112132343210111213610[[#This Row],[total]]</f>
        <v>0</v>
      </c>
      <c r="L941" s="12">
        <v>3</v>
      </c>
      <c r="M941" s="14">
        <f>Table32356789101112132343210111213610[[#This Row],[african_amercian]]/Table32356789101112132343210111213610[[#This Row],[total]]</f>
        <v>0.3</v>
      </c>
      <c r="N941" s="12">
        <v>0</v>
      </c>
      <c r="O941" s="14">
        <f>Table32356789101112132343210111213610[[#This Row],[hispanic_american]]/Table32356789101112132343210111213610[[#This Row],[total]]</f>
        <v>0</v>
      </c>
      <c r="P941" s="12">
        <v>0</v>
      </c>
      <c r="Q941" s="14">
        <f>Table32356789101112132343210111213610[[#This Row],[hawaiian_or_islander]]/Table32356789101112132343210111213610[[#This Row],[total]]</f>
        <v>0</v>
      </c>
      <c r="R941" s="12">
        <v>6</v>
      </c>
      <c r="S941" s="14">
        <f>Table32356789101112132343210111213610[[#This Row],[white]]/Table32356789101112132343210111213610[[#This Row],[total]]</f>
        <v>0.6</v>
      </c>
      <c r="T941" s="12">
        <v>0</v>
      </c>
      <c r="U941" s="14">
        <f>Table32356789101112132343210111213610[[#This Row],[muti_racial]]/Table32356789101112132343210111213610[[#This Row],[total]]</f>
        <v>0</v>
      </c>
      <c r="V941" s="12">
        <v>1</v>
      </c>
      <c r="W941" s="14">
        <f>Table32356789101112132343210111213610[[#This Row],[international]]/Table32356789101112132343210111213610[[#This Row],[total]]</f>
        <v>0.1</v>
      </c>
      <c r="X9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  <c r="Y9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942" spans="1:25" ht="20" customHeight="1">
      <c r="A942" s="1">
        <v>187897</v>
      </c>
      <c r="B942" s="1" t="s">
        <v>988</v>
      </c>
      <c r="C942" s="1">
        <v>10</v>
      </c>
      <c r="D942" s="1">
        <v>9</v>
      </c>
      <c r="E942" s="8">
        <f>Table32356789101112132343210111213610[[#This Row],[men]]/Table32356789101112132343210111213610[[#This Row],[total]]</f>
        <v>0.9</v>
      </c>
      <c r="F942" s="1">
        <v>1</v>
      </c>
      <c r="G942" s="8">
        <f>Table32356789101112132343210111213610[[#This Row],[women]]/Table32356789101112132343210111213610[[#This Row],[total]]</f>
        <v>0.1</v>
      </c>
      <c r="H942" s="1">
        <v>0</v>
      </c>
      <c r="I942" s="8">
        <f>Table32356789101112132343210111213610[[#This Row],[alaskan_or_native]]/Table32356789101112132343210111213610[[#This Row],[total]]</f>
        <v>0</v>
      </c>
      <c r="J942" s="1">
        <v>1</v>
      </c>
      <c r="K942" s="8">
        <f>Table32356789101112132343210111213610[[#This Row],[asian_american]]/Table32356789101112132343210111213610[[#This Row],[total]]</f>
        <v>0.1</v>
      </c>
      <c r="L942" s="1">
        <v>0</v>
      </c>
      <c r="M942" s="8">
        <f>Table32356789101112132343210111213610[[#This Row],[african_amercian]]/Table32356789101112132343210111213610[[#This Row],[total]]</f>
        <v>0</v>
      </c>
      <c r="N942" s="1">
        <v>7</v>
      </c>
      <c r="O942" s="8">
        <f>Table32356789101112132343210111213610[[#This Row],[hispanic_american]]/Table32356789101112132343210111213610[[#This Row],[total]]</f>
        <v>0.7</v>
      </c>
      <c r="P942" s="1">
        <v>0</v>
      </c>
      <c r="Q942" s="8">
        <f>Table32356789101112132343210111213610[[#This Row],[hawaiian_or_islander]]/Table32356789101112132343210111213610[[#This Row],[total]]</f>
        <v>0</v>
      </c>
      <c r="R942" s="1">
        <v>1</v>
      </c>
      <c r="S942" s="8">
        <f>Table32356789101112132343210111213610[[#This Row],[white]]/Table32356789101112132343210111213610[[#This Row],[total]]</f>
        <v>0.1</v>
      </c>
      <c r="T942" s="1">
        <v>1</v>
      </c>
      <c r="U942" s="8">
        <f>Table32356789101112132343210111213610[[#This Row],[muti_racial]]/Table32356789101112132343210111213610[[#This Row],[total]]</f>
        <v>0.1</v>
      </c>
      <c r="V942" s="1">
        <v>0</v>
      </c>
      <c r="W942" s="8">
        <f>Table32356789101112132343210111213610[[#This Row],[international]]/Table32356789101112132343210111213610[[#This Row],[total]]</f>
        <v>0</v>
      </c>
      <c r="X9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0.9</v>
      </c>
      <c r="Y9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</v>
      </c>
    </row>
    <row r="943" spans="1:25" ht="20" customHeight="1">
      <c r="A943" s="12">
        <v>191621</v>
      </c>
      <c r="B943" s="12" t="s">
        <v>1242</v>
      </c>
      <c r="C943" s="12">
        <v>10</v>
      </c>
      <c r="D943" s="12">
        <v>8</v>
      </c>
      <c r="E943" s="14">
        <f>Table32356789101112132343210111213610[[#This Row],[men]]/Table32356789101112132343210111213610[[#This Row],[total]]</f>
        <v>0.8</v>
      </c>
      <c r="F943" s="12">
        <v>2</v>
      </c>
      <c r="G943" s="14">
        <f>Table32356789101112132343210111213610[[#This Row],[women]]/Table32356789101112132343210111213610[[#This Row],[total]]</f>
        <v>0.2</v>
      </c>
      <c r="H943" s="12">
        <v>0</v>
      </c>
      <c r="I943" s="14">
        <f>Table32356789101112132343210111213610[[#This Row],[alaskan_or_native]]/Table32356789101112132343210111213610[[#This Row],[total]]</f>
        <v>0</v>
      </c>
      <c r="J943" s="12">
        <v>0</v>
      </c>
      <c r="K943" s="14">
        <f>Table32356789101112132343210111213610[[#This Row],[asian_american]]/Table32356789101112132343210111213610[[#This Row],[total]]</f>
        <v>0</v>
      </c>
      <c r="L943" s="12">
        <v>1</v>
      </c>
      <c r="M943" s="14">
        <f>Table32356789101112132343210111213610[[#This Row],[african_amercian]]/Table32356789101112132343210111213610[[#This Row],[total]]</f>
        <v>0.1</v>
      </c>
      <c r="N943" s="12">
        <v>1</v>
      </c>
      <c r="O943" s="14">
        <f>Table32356789101112132343210111213610[[#This Row],[hispanic_american]]/Table32356789101112132343210111213610[[#This Row],[total]]</f>
        <v>0.1</v>
      </c>
      <c r="P943" s="12">
        <v>0</v>
      </c>
      <c r="Q943" s="14">
        <f>Table32356789101112132343210111213610[[#This Row],[hawaiian_or_islander]]/Table32356789101112132343210111213610[[#This Row],[total]]</f>
        <v>0</v>
      </c>
      <c r="R943" s="12">
        <v>7</v>
      </c>
      <c r="S943" s="14">
        <f>Table32356789101112132343210111213610[[#This Row],[white]]/Table32356789101112132343210111213610[[#This Row],[total]]</f>
        <v>0.7</v>
      </c>
      <c r="T943" s="12">
        <v>0</v>
      </c>
      <c r="U943" s="14">
        <f>Table32356789101112132343210111213610[[#This Row],[muti_racial]]/Table32356789101112132343210111213610[[#This Row],[total]]</f>
        <v>0</v>
      </c>
      <c r="V943" s="12">
        <v>0</v>
      </c>
      <c r="W943" s="14">
        <f>Table32356789101112132343210111213610[[#This Row],[international]]/Table32356789101112132343210111213610[[#This Row],[total]]</f>
        <v>0</v>
      </c>
      <c r="X9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9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944" spans="1:25" ht="20" customHeight="1">
      <c r="A944" s="1">
        <v>195234</v>
      </c>
      <c r="B944" s="1" t="s">
        <v>672</v>
      </c>
      <c r="C944" s="1">
        <v>10</v>
      </c>
      <c r="D944" s="1">
        <v>9</v>
      </c>
      <c r="E944" s="8">
        <f>Table32356789101112132343210111213610[[#This Row],[men]]/Table32356789101112132343210111213610[[#This Row],[total]]</f>
        <v>0.9</v>
      </c>
      <c r="F944" s="1">
        <v>1</v>
      </c>
      <c r="G944" s="8">
        <f>Table32356789101112132343210111213610[[#This Row],[women]]/Table32356789101112132343210111213610[[#This Row],[total]]</f>
        <v>0.1</v>
      </c>
      <c r="H944" s="1">
        <v>0</v>
      </c>
      <c r="I944" s="8">
        <f>Table32356789101112132343210111213610[[#This Row],[alaskan_or_native]]/Table32356789101112132343210111213610[[#This Row],[total]]</f>
        <v>0</v>
      </c>
      <c r="J944" s="1">
        <v>1</v>
      </c>
      <c r="K944" s="8">
        <f>Table32356789101112132343210111213610[[#This Row],[asian_american]]/Table32356789101112132343210111213610[[#This Row],[total]]</f>
        <v>0.1</v>
      </c>
      <c r="L944" s="1">
        <v>0</v>
      </c>
      <c r="M944" s="8">
        <f>Table32356789101112132343210111213610[[#This Row],[african_amercian]]/Table32356789101112132343210111213610[[#This Row],[total]]</f>
        <v>0</v>
      </c>
      <c r="N944" s="1">
        <v>1</v>
      </c>
      <c r="O944" s="8">
        <f>Table32356789101112132343210111213610[[#This Row],[hispanic_american]]/Table32356789101112132343210111213610[[#This Row],[total]]</f>
        <v>0.1</v>
      </c>
      <c r="P944" s="1">
        <v>0</v>
      </c>
      <c r="Q944" s="8">
        <f>Table32356789101112132343210111213610[[#This Row],[hawaiian_or_islander]]/Table32356789101112132343210111213610[[#This Row],[total]]</f>
        <v>0</v>
      </c>
      <c r="R944" s="1">
        <v>7</v>
      </c>
      <c r="S944" s="8">
        <f>Table32356789101112132343210111213610[[#This Row],[white]]/Table32356789101112132343210111213610[[#This Row],[total]]</f>
        <v>0.7</v>
      </c>
      <c r="T944" s="1">
        <v>1</v>
      </c>
      <c r="U944" s="8">
        <f>Table32356789101112132343210111213610[[#This Row],[muti_racial]]/Table32356789101112132343210111213610[[#This Row],[total]]</f>
        <v>0.1</v>
      </c>
      <c r="V944" s="1">
        <v>0</v>
      </c>
      <c r="W944" s="8">
        <f>Table32356789101112132343210111213610[[#This Row],[international]]/Table32356789101112132343210111213610[[#This Row],[total]]</f>
        <v>0</v>
      </c>
      <c r="X9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  <c r="Y9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945" spans="1:25" ht="20" customHeight="1">
      <c r="A945" s="12">
        <v>198695</v>
      </c>
      <c r="B945" s="12" t="s">
        <v>648</v>
      </c>
      <c r="C945" s="12">
        <v>10</v>
      </c>
      <c r="D945" s="12">
        <v>8</v>
      </c>
      <c r="E945" s="14">
        <f>Table32356789101112132343210111213610[[#This Row],[men]]/Table32356789101112132343210111213610[[#This Row],[total]]</f>
        <v>0.8</v>
      </c>
      <c r="F945" s="12">
        <v>2</v>
      </c>
      <c r="G945" s="14">
        <f>Table32356789101112132343210111213610[[#This Row],[women]]/Table32356789101112132343210111213610[[#This Row],[total]]</f>
        <v>0.2</v>
      </c>
      <c r="H945" s="12">
        <v>0</v>
      </c>
      <c r="I945" s="14">
        <f>Table32356789101112132343210111213610[[#This Row],[alaskan_or_native]]/Table32356789101112132343210111213610[[#This Row],[total]]</f>
        <v>0</v>
      </c>
      <c r="J945" s="12">
        <v>0</v>
      </c>
      <c r="K945" s="14">
        <f>Table32356789101112132343210111213610[[#This Row],[asian_american]]/Table32356789101112132343210111213610[[#This Row],[total]]</f>
        <v>0</v>
      </c>
      <c r="L945" s="12">
        <v>1</v>
      </c>
      <c r="M945" s="14">
        <f>Table32356789101112132343210111213610[[#This Row],[african_amercian]]/Table32356789101112132343210111213610[[#This Row],[total]]</f>
        <v>0.1</v>
      </c>
      <c r="N945" s="12">
        <v>0</v>
      </c>
      <c r="O945" s="14">
        <f>Table32356789101112132343210111213610[[#This Row],[hispanic_american]]/Table32356789101112132343210111213610[[#This Row],[total]]</f>
        <v>0</v>
      </c>
      <c r="P945" s="12">
        <v>0</v>
      </c>
      <c r="Q945" s="14">
        <f>Table32356789101112132343210111213610[[#This Row],[hawaiian_or_islander]]/Table32356789101112132343210111213610[[#This Row],[total]]</f>
        <v>0</v>
      </c>
      <c r="R945" s="12">
        <v>5</v>
      </c>
      <c r="S945" s="14">
        <f>Table32356789101112132343210111213610[[#This Row],[white]]/Table32356789101112132343210111213610[[#This Row],[total]]</f>
        <v>0.5</v>
      </c>
      <c r="T945" s="12">
        <v>2</v>
      </c>
      <c r="U945" s="14">
        <f>Table32356789101112132343210111213610[[#This Row],[muti_racial]]/Table32356789101112132343210111213610[[#This Row],[total]]</f>
        <v>0.2</v>
      </c>
      <c r="V945" s="12">
        <v>2</v>
      </c>
      <c r="W945" s="14">
        <f>Table32356789101112132343210111213610[[#This Row],[international]]/Table32356789101112132343210111213610[[#This Row],[total]]</f>
        <v>0.2</v>
      </c>
      <c r="X9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  <c r="Y9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946" spans="1:25" ht="20" customHeight="1">
      <c r="A946" s="1">
        <v>198835</v>
      </c>
      <c r="B946" s="1" t="s">
        <v>1026</v>
      </c>
      <c r="C946" s="1">
        <v>10</v>
      </c>
      <c r="D946" s="1">
        <v>9</v>
      </c>
      <c r="E946" s="8">
        <f>Table32356789101112132343210111213610[[#This Row],[men]]/Table32356789101112132343210111213610[[#This Row],[total]]</f>
        <v>0.9</v>
      </c>
      <c r="F946" s="1">
        <v>1</v>
      </c>
      <c r="G946" s="8">
        <f>Table32356789101112132343210111213610[[#This Row],[women]]/Table32356789101112132343210111213610[[#This Row],[total]]</f>
        <v>0.1</v>
      </c>
      <c r="H946" s="1">
        <v>0</v>
      </c>
      <c r="I946" s="8">
        <f>Table32356789101112132343210111213610[[#This Row],[alaskan_or_native]]/Table32356789101112132343210111213610[[#This Row],[total]]</f>
        <v>0</v>
      </c>
      <c r="J946" s="1">
        <v>1</v>
      </c>
      <c r="K946" s="8">
        <f>Table32356789101112132343210111213610[[#This Row],[asian_american]]/Table32356789101112132343210111213610[[#This Row],[total]]</f>
        <v>0.1</v>
      </c>
      <c r="L946" s="1">
        <v>2</v>
      </c>
      <c r="M946" s="8">
        <f>Table32356789101112132343210111213610[[#This Row],[african_amercian]]/Table32356789101112132343210111213610[[#This Row],[total]]</f>
        <v>0.2</v>
      </c>
      <c r="N946" s="1">
        <v>1</v>
      </c>
      <c r="O946" s="8">
        <f>Table32356789101112132343210111213610[[#This Row],[hispanic_american]]/Table32356789101112132343210111213610[[#This Row],[total]]</f>
        <v>0.1</v>
      </c>
      <c r="P946" s="1">
        <v>0</v>
      </c>
      <c r="Q946" s="8">
        <f>Table32356789101112132343210111213610[[#This Row],[hawaiian_or_islander]]/Table32356789101112132343210111213610[[#This Row],[total]]</f>
        <v>0</v>
      </c>
      <c r="R946" s="1">
        <v>6</v>
      </c>
      <c r="S946" s="8">
        <f>Table32356789101112132343210111213610[[#This Row],[white]]/Table32356789101112132343210111213610[[#This Row],[total]]</f>
        <v>0.6</v>
      </c>
      <c r="T946" s="1">
        <v>0</v>
      </c>
      <c r="U946" s="8">
        <f>Table32356789101112132343210111213610[[#This Row],[muti_racial]]/Table32356789101112132343210111213610[[#This Row],[total]]</f>
        <v>0</v>
      </c>
      <c r="V946" s="1">
        <v>0</v>
      </c>
      <c r="W946" s="8">
        <f>Table32356789101112132343210111213610[[#This Row],[international]]/Table32356789101112132343210111213610[[#This Row],[total]]</f>
        <v>0</v>
      </c>
      <c r="X9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9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947" spans="1:25" ht="20" customHeight="1">
      <c r="A947" s="12">
        <v>199643</v>
      </c>
      <c r="B947" s="12" t="s">
        <v>776</v>
      </c>
      <c r="C947" s="12">
        <v>10</v>
      </c>
      <c r="D947" s="12">
        <v>7</v>
      </c>
      <c r="E947" s="14">
        <f>Table32356789101112132343210111213610[[#This Row],[men]]/Table32356789101112132343210111213610[[#This Row],[total]]</f>
        <v>0.7</v>
      </c>
      <c r="F947" s="12">
        <v>3</v>
      </c>
      <c r="G947" s="14">
        <f>Table32356789101112132343210111213610[[#This Row],[women]]/Table32356789101112132343210111213610[[#This Row],[total]]</f>
        <v>0.3</v>
      </c>
      <c r="H947" s="12">
        <v>0</v>
      </c>
      <c r="I947" s="14">
        <f>Table32356789101112132343210111213610[[#This Row],[alaskan_or_native]]/Table32356789101112132343210111213610[[#This Row],[total]]</f>
        <v>0</v>
      </c>
      <c r="J947" s="12">
        <v>0</v>
      </c>
      <c r="K947" s="14">
        <f>Table32356789101112132343210111213610[[#This Row],[asian_american]]/Table32356789101112132343210111213610[[#This Row],[total]]</f>
        <v>0</v>
      </c>
      <c r="L947" s="12">
        <v>6</v>
      </c>
      <c r="M947" s="14">
        <f>Table32356789101112132343210111213610[[#This Row],[african_amercian]]/Table32356789101112132343210111213610[[#This Row],[total]]</f>
        <v>0.6</v>
      </c>
      <c r="N947" s="12">
        <v>0</v>
      </c>
      <c r="O947" s="14">
        <f>Table32356789101112132343210111213610[[#This Row],[hispanic_american]]/Table32356789101112132343210111213610[[#This Row],[total]]</f>
        <v>0</v>
      </c>
      <c r="P947" s="12">
        <v>0</v>
      </c>
      <c r="Q947" s="14">
        <f>Table32356789101112132343210111213610[[#This Row],[hawaiian_or_islander]]/Table32356789101112132343210111213610[[#This Row],[total]]</f>
        <v>0</v>
      </c>
      <c r="R947" s="12">
        <v>0</v>
      </c>
      <c r="S947" s="14">
        <f>Table32356789101112132343210111213610[[#This Row],[white]]/Table32356789101112132343210111213610[[#This Row],[total]]</f>
        <v>0</v>
      </c>
      <c r="T947" s="12">
        <v>0</v>
      </c>
      <c r="U947" s="14">
        <f>Table32356789101112132343210111213610[[#This Row],[muti_racial]]/Table32356789101112132343210111213610[[#This Row],[total]]</f>
        <v>0</v>
      </c>
      <c r="V947" s="12">
        <v>1</v>
      </c>
      <c r="W947" s="14">
        <f>Table32356789101112132343210111213610[[#This Row],[international]]/Table32356789101112132343210111213610[[#This Row],[total]]</f>
        <v>0.1</v>
      </c>
      <c r="X9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9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</row>
    <row r="948" spans="1:25" ht="20" customHeight="1">
      <c r="A948" s="1">
        <v>206589</v>
      </c>
      <c r="B948" s="1" t="s">
        <v>650</v>
      </c>
      <c r="C948" s="1">
        <v>10</v>
      </c>
      <c r="D948" s="1">
        <v>8</v>
      </c>
      <c r="E948" s="8">
        <f>Table32356789101112132343210111213610[[#This Row],[men]]/Table32356789101112132343210111213610[[#This Row],[total]]</f>
        <v>0.8</v>
      </c>
      <c r="F948" s="1">
        <v>2</v>
      </c>
      <c r="G948" s="8">
        <f>Table32356789101112132343210111213610[[#This Row],[women]]/Table32356789101112132343210111213610[[#This Row],[total]]</f>
        <v>0.2</v>
      </c>
      <c r="H948" s="1">
        <v>0</v>
      </c>
      <c r="I948" s="8">
        <f>Table32356789101112132343210111213610[[#This Row],[alaskan_or_native]]/Table32356789101112132343210111213610[[#This Row],[total]]</f>
        <v>0</v>
      </c>
      <c r="J948" s="1">
        <v>1</v>
      </c>
      <c r="K948" s="8">
        <f>Table32356789101112132343210111213610[[#This Row],[asian_american]]/Table32356789101112132343210111213610[[#This Row],[total]]</f>
        <v>0.1</v>
      </c>
      <c r="L948" s="1">
        <v>0</v>
      </c>
      <c r="M948" s="8">
        <f>Table32356789101112132343210111213610[[#This Row],[african_amercian]]/Table32356789101112132343210111213610[[#This Row],[total]]</f>
        <v>0</v>
      </c>
      <c r="N948" s="1">
        <v>1</v>
      </c>
      <c r="O948" s="8">
        <f>Table32356789101112132343210111213610[[#This Row],[hispanic_american]]/Table32356789101112132343210111213610[[#This Row],[total]]</f>
        <v>0.1</v>
      </c>
      <c r="P948" s="1">
        <v>0</v>
      </c>
      <c r="Q948" s="8">
        <f>Table32356789101112132343210111213610[[#This Row],[hawaiian_or_islander]]/Table32356789101112132343210111213610[[#This Row],[total]]</f>
        <v>0</v>
      </c>
      <c r="R948" s="1">
        <v>5</v>
      </c>
      <c r="S948" s="8">
        <f>Table32356789101112132343210111213610[[#This Row],[white]]/Table32356789101112132343210111213610[[#This Row],[total]]</f>
        <v>0.5</v>
      </c>
      <c r="T948" s="1">
        <v>0</v>
      </c>
      <c r="U948" s="8">
        <f>Table32356789101112132343210111213610[[#This Row],[muti_racial]]/Table32356789101112132343210111213610[[#This Row],[total]]</f>
        <v>0</v>
      </c>
      <c r="V948" s="1">
        <v>3</v>
      </c>
      <c r="W948" s="8">
        <f>Table32356789101112132343210111213610[[#This Row],[international]]/Table32356789101112132343210111213610[[#This Row],[total]]</f>
        <v>0.3</v>
      </c>
      <c r="X9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9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949" spans="1:25" ht="20" customHeight="1">
      <c r="A949" s="12">
        <v>209056</v>
      </c>
      <c r="B949" s="12" t="s">
        <v>651</v>
      </c>
      <c r="C949" s="12">
        <v>10</v>
      </c>
      <c r="D949" s="12">
        <v>6</v>
      </c>
      <c r="E949" s="14">
        <f>Table32356789101112132343210111213610[[#This Row],[men]]/Table32356789101112132343210111213610[[#This Row],[total]]</f>
        <v>0.6</v>
      </c>
      <c r="F949" s="12">
        <v>4</v>
      </c>
      <c r="G949" s="14">
        <f>Table32356789101112132343210111213610[[#This Row],[women]]/Table32356789101112132343210111213610[[#This Row],[total]]</f>
        <v>0.4</v>
      </c>
      <c r="H949" s="12">
        <v>0</v>
      </c>
      <c r="I949" s="14">
        <f>Table32356789101112132343210111213610[[#This Row],[alaskan_or_native]]/Table32356789101112132343210111213610[[#This Row],[total]]</f>
        <v>0</v>
      </c>
      <c r="J949" s="12">
        <v>2</v>
      </c>
      <c r="K949" s="14">
        <f>Table32356789101112132343210111213610[[#This Row],[asian_american]]/Table32356789101112132343210111213610[[#This Row],[total]]</f>
        <v>0.2</v>
      </c>
      <c r="L949" s="12">
        <v>0</v>
      </c>
      <c r="M949" s="14">
        <f>Table32356789101112132343210111213610[[#This Row],[african_amercian]]/Table32356789101112132343210111213610[[#This Row],[total]]</f>
        <v>0</v>
      </c>
      <c r="N949" s="12">
        <v>0</v>
      </c>
      <c r="O949" s="14">
        <f>Table32356789101112132343210111213610[[#This Row],[hispanic_american]]/Table32356789101112132343210111213610[[#This Row],[total]]</f>
        <v>0</v>
      </c>
      <c r="P949" s="12">
        <v>0</v>
      </c>
      <c r="Q949" s="14">
        <f>Table32356789101112132343210111213610[[#This Row],[hawaiian_or_islander]]/Table32356789101112132343210111213610[[#This Row],[total]]</f>
        <v>0</v>
      </c>
      <c r="R949" s="12">
        <v>6</v>
      </c>
      <c r="S949" s="14">
        <f>Table32356789101112132343210111213610[[#This Row],[white]]/Table32356789101112132343210111213610[[#This Row],[total]]</f>
        <v>0.6</v>
      </c>
      <c r="T949" s="12">
        <v>0</v>
      </c>
      <c r="U949" s="14">
        <f>Table32356789101112132343210111213610[[#This Row],[muti_racial]]/Table32356789101112132343210111213610[[#This Row],[total]]</f>
        <v>0</v>
      </c>
      <c r="V949" s="12">
        <v>2</v>
      </c>
      <c r="W949" s="14">
        <f>Table32356789101112132343210111213610[[#This Row],[international]]/Table32356789101112132343210111213610[[#This Row],[total]]</f>
        <v>0.2</v>
      </c>
      <c r="X9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9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50" spans="1:25" ht="20" customHeight="1">
      <c r="A950" s="1">
        <v>214786</v>
      </c>
      <c r="B950" s="1" t="s">
        <v>1339</v>
      </c>
      <c r="C950" s="1">
        <v>10</v>
      </c>
      <c r="D950" s="1">
        <v>10</v>
      </c>
      <c r="E950" s="8">
        <f>Table32356789101112132343210111213610[[#This Row],[men]]/Table32356789101112132343210111213610[[#This Row],[total]]</f>
        <v>1</v>
      </c>
      <c r="F950" s="1">
        <v>0</v>
      </c>
      <c r="G950" s="8">
        <f>Table32356789101112132343210111213610[[#This Row],[women]]/Table32356789101112132343210111213610[[#This Row],[total]]</f>
        <v>0</v>
      </c>
      <c r="H950" s="1">
        <v>0</v>
      </c>
      <c r="I950" s="8">
        <f>Table32356789101112132343210111213610[[#This Row],[alaskan_or_native]]/Table32356789101112132343210111213610[[#This Row],[total]]</f>
        <v>0</v>
      </c>
      <c r="J950" s="1">
        <v>4</v>
      </c>
      <c r="K950" s="8">
        <f>Table32356789101112132343210111213610[[#This Row],[asian_american]]/Table32356789101112132343210111213610[[#This Row],[total]]</f>
        <v>0.4</v>
      </c>
      <c r="L950" s="1">
        <v>1</v>
      </c>
      <c r="M950" s="8">
        <f>Table32356789101112132343210111213610[[#This Row],[african_amercian]]/Table32356789101112132343210111213610[[#This Row],[total]]</f>
        <v>0.1</v>
      </c>
      <c r="N950" s="1">
        <v>0</v>
      </c>
      <c r="O950" s="8">
        <f>Table32356789101112132343210111213610[[#This Row],[hispanic_american]]/Table32356789101112132343210111213610[[#This Row],[total]]</f>
        <v>0</v>
      </c>
      <c r="P950" s="1">
        <v>0</v>
      </c>
      <c r="Q950" s="8">
        <f>Table32356789101112132343210111213610[[#This Row],[hawaiian_or_islander]]/Table32356789101112132343210111213610[[#This Row],[total]]</f>
        <v>0</v>
      </c>
      <c r="R950" s="1">
        <v>4</v>
      </c>
      <c r="S950" s="8">
        <f>Table32356789101112132343210111213610[[#This Row],[white]]/Table32356789101112132343210111213610[[#This Row],[total]]</f>
        <v>0.4</v>
      </c>
      <c r="T950" s="1">
        <v>0</v>
      </c>
      <c r="U950" s="8">
        <f>Table32356789101112132343210111213610[[#This Row],[muti_racial]]/Table32356789101112132343210111213610[[#This Row],[total]]</f>
        <v>0</v>
      </c>
      <c r="V950" s="1">
        <v>0</v>
      </c>
      <c r="W950" s="8">
        <f>Table32356789101112132343210111213610[[#This Row],[international]]/Table32356789101112132343210111213610[[#This Row],[total]]</f>
        <v>0</v>
      </c>
      <c r="X9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9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951" spans="1:25" ht="20" customHeight="1">
      <c r="A951" s="12">
        <v>215947</v>
      </c>
      <c r="B951" s="12" t="s">
        <v>652</v>
      </c>
      <c r="C951" s="12">
        <v>10</v>
      </c>
      <c r="D951" s="12">
        <v>7</v>
      </c>
      <c r="E951" s="14">
        <f>Table32356789101112132343210111213610[[#This Row],[men]]/Table32356789101112132343210111213610[[#This Row],[total]]</f>
        <v>0.7</v>
      </c>
      <c r="F951" s="12">
        <v>3</v>
      </c>
      <c r="G951" s="14">
        <f>Table32356789101112132343210111213610[[#This Row],[women]]/Table32356789101112132343210111213610[[#This Row],[total]]</f>
        <v>0.3</v>
      </c>
      <c r="H951" s="12">
        <v>0</v>
      </c>
      <c r="I951" s="14">
        <f>Table32356789101112132343210111213610[[#This Row],[alaskan_or_native]]/Table32356789101112132343210111213610[[#This Row],[total]]</f>
        <v>0</v>
      </c>
      <c r="J951" s="12">
        <v>0</v>
      </c>
      <c r="K951" s="14">
        <f>Table32356789101112132343210111213610[[#This Row],[asian_american]]/Table32356789101112132343210111213610[[#This Row],[total]]</f>
        <v>0</v>
      </c>
      <c r="L951" s="12">
        <v>2</v>
      </c>
      <c r="M951" s="14">
        <f>Table32356789101112132343210111213610[[#This Row],[african_amercian]]/Table32356789101112132343210111213610[[#This Row],[total]]</f>
        <v>0.2</v>
      </c>
      <c r="N951" s="12">
        <v>1</v>
      </c>
      <c r="O951" s="14">
        <f>Table32356789101112132343210111213610[[#This Row],[hispanic_american]]/Table32356789101112132343210111213610[[#This Row],[total]]</f>
        <v>0.1</v>
      </c>
      <c r="P951" s="12">
        <v>0</v>
      </c>
      <c r="Q951" s="14">
        <f>Table32356789101112132343210111213610[[#This Row],[hawaiian_or_islander]]/Table32356789101112132343210111213610[[#This Row],[total]]</f>
        <v>0</v>
      </c>
      <c r="R951" s="12">
        <v>6</v>
      </c>
      <c r="S951" s="14">
        <f>Table32356789101112132343210111213610[[#This Row],[white]]/Table32356789101112132343210111213610[[#This Row],[total]]</f>
        <v>0.6</v>
      </c>
      <c r="T951" s="12">
        <v>0</v>
      </c>
      <c r="U951" s="14">
        <f>Table32356789101112132343210111213610[[#This Row],[muti_racial]]/Table32356789101112132343210111213610[[#This Row],[total]]</f>
        <v>0</v>
      </c>
      <c r="V951" s="12">
        <v>1</v>
      </c>
      <c r="W951" s="14">
        <f>Table32356789101112132343210111213610[[#This Row],[international]]/Table32356789101112132343210111213610[[#This Row],[total]]</f>
        <v>0.1</v>
      </c>
      <c r="X9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  <c r="Y9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</row>
    <row r="952" spans="1:25" ht="20" customHeight="1">
      <c r="A952" s="1">
        <v>216278</v>
      </c>
      <c r="B952" s="1" t="s">
        <v>1085</v>
      </c>
      <c r="C952" s="1">
        <v>10</v>
      </c>
      <c r="D952" s="1">
        <v>7</v>
      </c>
      <c r="E952" s="8">
        <f>Table32356789101112132343210111213610[[#This Row],[men]]/Table32356789101112132343210111213610[[#This Row],[total]]</f>
        <v>0.7</v>
      </c>
      <c r="F952" s="1">
        <v>3</v>
      </c>
      <c r="G952" s="8">
        <f>Table32356789101112132343210111213610[[#This Row],[women]]/Table32356789101112132343210111213610[[#This Row],[total]]</f>
        <v>0.3</v>
      </c>
      <c r="H952" s="1">
        <v>0</v>
      </c>
      <c r="I952" s="8">
        <f>Table32356789101112132343210111213610[[#This Row],[alaskan_or_native]]/Table32356789101112132343210111213610[[#This Row],[total]]</f>
        <v>0</v>
      </c>
      <c r="J952" s="1">
        <v>2</v>
      </c>
      <c r="K952" s="8">
        <f>Table32356789101112132343210111213610[[#This Row],[asian_american]]/Table32356789101112132343210111213610[[#This Row],[total]]</f>
        <v>0.2</v>
      </c>
      <c r="L952" s="1">
        <v>0</v>
      </c>
      <c r="M952" s="8">
        <f>Table32356789101112132343210111213610[[#This Row],[african_amercian]]/Table32356789101112132343210111213610[[#This Row],[total]]</f>
        <v>0</v>
      </c>
      <c r="N952" s="1">
        <v>0</v>
      </c>
      <c r="O952" s="8">
        <f>Table32356789101112132343210111213610[[#This Row],[hispanic_american]]/Table32356789101112132343210111213610[[#This Row],[total]]</f>
        <v>0</v>
      </c>
      <c r="P952" s="1">
        <v>0</v>
      </c>
      <c r="Q952" s="8">
        <f>Table32356789101112132343210111213610[[#This Row],[hawaiian_or_islander]]/Table32356789101112132343210111213610[[#This Row],[total]]</f>
        <v>0</v>
      </c>
      <c r="R952" s="1">
        <v>6</v>
      </c>
      <c r="S952" s="8">
        <f>Table32356789101112132343210111213610[[#This Row],[white]]/Table32356789101112132343210111213610[[#This Row],[total]]</f>
        <v>0.6</v>
      </c>
      <c r="T952" s="1">
        <v>0</v>
      </c>
      <c r="U952" s="8">
        <f>Table32356789101112132343210111213610[[#This Row],[muti_racial]]/Table32356789101112132343210111213610[[#This Row],[total]]</f>
        <v>0</v>
      </c>
      <c r="V952" s="1">
        <v>2</v>
      </c>
      <c r="W952" s="8">
        <f>Table32356789101112132343210111213610[[#This Row],[international]]/Table32356789101112132343210111213610[[#This Row],[total]]</f>
        <v>0.2</v>
      </c>
      <c r="X9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9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53" spans="1:25" ht="20" customHeight="1">
      <c r="A953" s="12">
        <v>216667</v>
      </c>
      <c r="B953" s="12" t="s">
        <v>1086</v>
      </c>
      <c r="C953" s="12">
        <v>10</v>
      </c>
      <c r="D953" s="12">
        <v>8</v>
      </c>
      <c r="E953" s="14">
        <f>Table32356789101112132343210111213610[[#This Row],[men]]/Table32356789101112132343210111213610[[#This Row],[total]]</f>
        <v>0.8</v>
      </c>
      <c r="F953" s="12">
        <v>2</v>
      </c>
      <c r="G953" s="14">
        <f>Table32356789101112132343210111213610[[#This Row],[women]]/Table32356789101112132343210111213610[[#This Row],[total]]</f>
        <v>0.2</v>
      </c>
      <c r="H953" s="12">
        <v>0</v>
      </c>
      <c r="I953" s="14">
        <f>Table32356789101112132343210111213610[[#This Row],[alaskan_or_native]]/Table32356789101112132343210111213610[[#This Row],[total]]</f>
        <v>0</v>
      </c>
      <c r="J953" s="12">
        <v>1</v>
      </c>
      <c r="K953" s="14">
        <f>Table32356789101112132343210111213610[[#This Row],[asian_american]]/Table32356789101112132343210111213610[[#This Row],[total]]</f>
        <v>0.1</v>
      </c>
      <c r="L953" s="12">
        <v>0</v>
      </c>
      <c r="M953" s="14">
        <f>Table32356789101112132343210111213610[[#This Row],[african_amercian]]/Table32356789101112132343210111213610[[#This Row],[total]]</f>
        <v>0</v>
      </c>
      <c r="N953" s="12">
        <v>0</v>
      </c>
      <c r="O953" s="14">
        <f>Table32356789101112132343210111213610[[#This Row],[hispanic_american]]/Table32356789101112132343210111213610[[#This Row],[total]]</f>
        <v>0</v>
      </c>
      <c r="P953" s="12">
        <v>0</v>
      </c>
      <c r="Q953" s="14">
        <f>Table32356789101112132343210111213610[[#This Row],[hawaiian_or_islander]]/Table32356789101112132343210111213610[[#This Row],[total]]</f>
        <v>0</v>
      </c>
      <c r="R953" s="12">
        <v>8</v>
      </c>
      <c r="S953" s="14">
        <f>Table32356789101112132343210111213610[[#This Row],[white]]/Table32356789101112132343210111213610[[#This Row],[total]]</f>
        <v>0.8</v>
      </c>
      <c r="T953" s="12">
        <v>0</v>
      </c>
      <c r="U953" s="14">
        <f>Table32356789101112132343210111213610[[#This Row],[muti_racial]]/Table32356789101112132343210111213610[[#This Row],[total]]</f>
        <v>0</v>
      </c>
      <c r="V953" s="12">
        <v>1</v>
      </c>
      <c r="W953" s="14">
        <f>Table32356789101112132343210111213610[[#This Row],[international]]/Table32356789101112132343210111213610[[#This Row],[total]]</f>
        <v>0.1</v>
      </c>
      <c r="X9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9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54" spans="1:25" ht="20" customHeight="1">
      <c r="A954" s="1">
        <v>217633</v>
      </c>
      <c r="B954" s="1" t="s">
        <v>409</v>
      </c>
      <c r="C954" s="1">
        <v>10</v>
      </c>
      <c r="D954" s="1">
        <v>8</v>
      </c>
      <c r="E954" s="8">
        <f>Table32356789101112132343210111213610[[#This Row],[men]]/Table32356789101112132343210111213610[[#This Row],[total]]</f>
        <v>0.8</v>
      </c>
      <c r="F954" s="1">
        <v>2</v>
      </c>
      <c r="G954" s="8">
        <f>Table32356789101112132343210111213610[[#This Row],[women]]/Table32356789101112132343210111213610[[#This Row],[total]]</f>
        <v>0.2</v>
      </c>
      <c r="H954" s="1">
        <v>0</v>
      </c>
      <c r="I954" s="8">
        <f>Table32356789101112132343210111213610[[#This Row],[alaskan_or_native]]/Table32356789101112132343210111213610[[#This Row],[total]]</f>
        <v>0</v>
      </c>
      <c r="J954" s="1">
        <v>0</v>
      </c>
      <c r="K954" s="8">
        <f>Table32356789101112132343210111213610[[#This Row],[asian_american]]/Table32356789101112132343210111213610[[#This Row],[total]]</f>
        <v>0</v>
      </c>
      <c r="L954" s="1">
        <v>0</v>
      </c>
      <c r="M954" s="8">
        <f>Table32356789101112132343210111213610[[#This Row],[african_amercian]]/Table32356789101112132343210111213610[[#This Row],[total]]</f>
        <v>0</v>
      </c>
      <c r="N954" s="1">
        <v>0</v>
      </c>
      <c r="O954" s="8">
        <f>Table32356789101112132343210111213610[[#This Row],[hispanic_american]]/Table32356789101112132343210111213610[[#This Row],[total]]</f>
        <v>0</v>
      </c>
      <c r="P954" s="1">
        <v>0</v>
      </c>
      <c r="Q954" s="8">
        <f>Table32356789101112132343210111213610[[#This Row],[hawaiian_or_islander]]/Table32356789101112132343210111213610[[#This Row],[total]]</f>
        <v>0</v>
      </c>
      <c r="R954" s="1">
        <v>9</v>
      </c>
      <c r="S954" s="8">
        <f>Table32356789101112132343210111213610[[#This Row],[white]]/Table32356789101112132343210111213610[[#This Row],[total]]</f>
        <v>0.9</v>
      </c>
      <c r="T954" s="1">
        <v>0</v>
      </c>
      <c r="U954" s="8">
        <f>Table32356789101112132343210111213610[[#This Row],[muti_racial]]/Table32356789101112132343210111213610[[#This Row],[total]]</f>
        <v>0</v>
      </c>
      <c r="V954" s="1">
        <v>0</v>
      </c>
      <c r="W954" s="8">
        <f>Table32356789101112132343210111213610[[#This Row],[international]]/Table32356789101112132343210111213610[[#This Row],[total]]</f>
        <v>0</v>
      </c>
      <c r="X9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9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55" spans="1:25" ht="20" customHeight="1">
      <c r="A955" s="12">
        <v>233295</v>
      </c>
      <c r="B955" s="12" t="s">
        <v>1130</v>
      </c>
      <c r="C955" s="12">
        <v>10</v>
      </c>
      <c r="D955" s="12">
        <v>5</v>
      </c>
      <c r="E955" s="14">
        <f>Table32356789101112132343210111213610[[#This Row],[men]]/Table32356789101112132343210111213610[[#This Row],[total]]</f>
        <v>0.5</v>
      </c>
      <c r="F955" s="12">
        <v>5</v>
      </c>
      <c r="G955" s="14">
        <f>Table32356789101112132343210111213610[[#This Row],[women]]/Table32356789101112132343210111213610[[#This Row],[total]]</f>
        <v>0.5</v>
      </c>
      <c r="H955" s="12">
        <v>0</v>
      </c>
      <c r="I955" s="14">
        <f>Table32356789101112132343210111213610[[#This Row],[alaskan_or_native]]/Table32356789101112132343210111213610[[#This Row],[total]]</f>
        <v>0</v>
      </c>
      <c r="J955" s="12">
        <v>1</v>
      </c>
      <c r="K955" s="14">
        <f>Table32356789101112132343210111213610[[#This Row],[asian_american]]/Table32356789101112132343210111213610[[#This Row],[total]]</f>
        <v>0.1</v>
      </c>
      <c r="L955" s="12">
        <v>2</v>
      </c>
      <c r="M955" s="14">
        <f>Table32356789101112132343210111213610[[#This Row],[african_amercian]]/Table32356789101112132343210111213610[[#This Row],[total]]</f>
        <v>0.2</v>
      </c>
      <c r="N955" s="12">
        <v>0</v>
      </c>
      <c r="O955" s="14">
        <f>Table32356789101112132343210111213610[[#This Row],[hispanic_american]]/Table32356789101112132343210111213610[[#This Row],[total]]</f>
        <v>0</v>
      </c>
      <c r="P955" s="12">
        <v>0</v>
      </c>
      <c r="Q955" s="14">
        <f>Table32356789101112132343210111213610[[#This Row],[hawaiian_or_islander]]/Table32356789101112132343210111213610[[#This Row],[total]]</f>
        <v>0</v>
      </c>
      <c r="R955" s="12">
        <v>7</v>
      </c>
      <c r="S955" s="14">
        <f>Table32356789101112132343210111213610[[#This Row],[white]]/Table32356789101112132343210111213610[[#This Row],[total]]</f>
        <v>0.7</v>
      </c>
      <c r="T955" s="12">
        <v>0</v>
      </c>
      <c r="U955" s="14">
        <f>Table32356789101112132343210111213610[[#This Row],[muti_racial]]/Table32356789101112132343210111213610[[#This Row],[total]]</f>
        <v>0</v>
      </c>
      <c r="V955" s="12">
        <v>0</v>
      </c>
      <c r="W955" s="14">
        <f>Table32356789101112132343210111213610[[#This Row],[international]]/Table32356789101112132343210111213610[[#This Row],[total]]</f>
        <v>0</v>
      </c>
      <c r="X9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</v>
      </c>
      <c r="Y9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956" spans="1:25" ht="20" customHeight="1">
      <c r="A956" s="1">
        <v>237950</v>
      </c>
      <c r="B956" s="1" t="s">
        <v>374</v>
      </c>
      <c r="C956" s="1">
        <v>10</v>
      </c>
      <c r="D956" s="1">
        <v>10</v>
      </c>
      <c r="E956" s="8">
        <f>Table32356789101112132343210111213610[[#This Row],[men]]/Table32356789101112132343210111213610[[#This Row],[total]]</f>
        <v>1</v>
      </c>
      <c r="F956" s="1">
        <v>0</v>
      </c>
      <c r="G956" s="8">
        <f>Table32356789101112132343210111213610[[#This Row],[women]]/Table32356789101112132343210111213610[[#This Row],[total]]</f>
        <v>0</v>
      </c>
      <c r="H956" s="1">
        <v>0</v>
      </c>
      <c r="I956" s="8">
        <f>Table32356789101112132343210111213610[[#This Row],[alaskan_or_native]]/Table32356789101112132343210111213610[[#This Row],[total]]</f>
        <v>0</v>
      </c>
      <c r="J956" s="1">
        <v>0</v>
      </c>
      <c r="K956" s="8">
        <f>Table32356789101112132343210111213610[[#This Row],[asian_american]]/Table32356789101112132343210111213610[[#This Row],[total]]</f>
        <v>0</v>
      </c>
      <c r="L956" s="1">
        <v>0</v>
      </c>
      <c r="M956" s="8">
        <f>Table32356789101112132343210111213610[[#This Row],[african_amercian]]/Table32356789101112132343210111213610[[#This Row],[total]]</f>
        <v>0</v>
      </c>
      <c r="N956" s="1">
        <v>0</v>
      </c>
      <c r="O956" s="8">
        <f>Table32356789101112132343210111213610[[#This Row],[hispanic_american]]/Table32356789101112132343210111213610[[#This Row],[total]]</f>
        <v>0</v>
      </c>
      <c r="P956" s="1">
        <v>0</v>
      </c>
      <c r="Q956" s="8">
        <f>Table32356789101112132343210111213610[[#This Row],[hawaiian_or_islander]]/Table32356789101112132343210111213610[[#This Row],[total]]</f>
        <v>0</v>
      </c>
      <c r="R956" s="1">
        <v>9</v>
      </c>
      <c r="S956" s="8">
        <f>Table32356789101112132343210111213610[[#This Row],[white]]/Table32356789101112132343210111213610[[#This Row],[total]]</f>
        <v>0.9</v>
      </c>
      <c r="T956" s="1">
        <v>0</v>
      </c>
      <c r="U956" s="8">
        <f>Table32356789101112132343210111213610[[#This Row],[muti_racial]]/Table32356789101112132343210111213610[[#This Row],[total]]</f>
        <v>0</v>
      </c>
      <c r="V956" s="1">
        <v>1</v>
      </c>
      <c r="W956" s="8">
        <f>Table32356789101112132343210111213610[[#This Row],[international]]/Table32356789101112132343210111213610[[#This Row],[total]]</f>
        <v>0.1</v>
      </c>
      <c r="X9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9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57" spans="1:25" ht="20" customHeight="1">
      <c r="A957" s="12">
        <v>238476</v>
      </c>
      <c r="B957" s="12" t="s">
        <v>1146</v>
      </c>
      <c r="C957" s="12">
        <v>10</v>
      </c>
      <c r="D957" s="12">
        <v>9</v>
      </c>
      <c r="E957" s="14">
        <f>Table32356789101112132343210111213610[[#This Row],[men]]/Table32356789101112132343210111213610[[#This Row],[total]]</f>
        <v>0.9</v>
      </c>
      <c r="F957" s="12">
        <v>1</v>
      </c>
      <c r="G957" s="14">
        <f>Table32356789101112132343210111213610[[#This Row],[women]]/Table32356789101112132343210111213610[[#This Row],[total]]</f>
        <v>0.1</v>
      </c>
      <c r="H957" s="12">
        <v>0</v>
      </c>
      <c r="I957" s="14">
        <f>Table32356789101112132343210111213610[[#This Row],[alaskan_or_native]]/Table32356789101112132343210111213610[[#This Row],[total]]</f>
        <v>0</v>
      </c>
      <c r="J957" s="12">
        <v>0</v>
      </c>
      <c r="K957" s="14">
        <f>Table32356789101112132343210111213610[[#This Row],[asian_american]]/Table32356789101112132343210111213610[[#This Row],[total]]</f>
        <v>0</v>
      </c>
      <c r="L957" s="12">
        <v>0</v>
      </c>
      <c r="M957" s="14">
        <f>Table32356789101112132343210111213610[[#This Row],[african_amercian]]/Table32356789101112132343210111213610[[#This Row],[total]]</f>
        <v>0</v>
      </c>
      <c r="N957" s="12">
        <v>1</v>
      </c>
      <c r="O957" s="14">
        <f>Table32356789101112132343210111213610[[#This Row],[hispanic_american]]/Table32356789101112132343210111213610[[#This Row],[total]]</f>
        <v>0.1</v>
      </c>
      <c r="P957" s="12">
        <v>0</v>
      </c>
      <c r="Q957" s="14">
        <f>Table32356789101112132343210111213610[[#This Row],[hawaiian_or_islander]]/Table32356789101112132343210111213610[[#This Row],[total]]</f>
        <v>0</v>
      </c>
      <c r="R957" s="12">
        <v>9</v>
      </c>
      <c r="S957" s="14">
        <f>Table32356789101112132343210111213610[[#This Row],[white]]/Table32356789101112132343210111213610[[#This Row],[total]]</f>
        <v>0.9</v>
      </c>
      <c r="T957" s="12">
        <v>0</v>
      </c>
      <c r="U957" s="14">
        <f>Table32356789101112132343210111213610[[#This Row],[muti_racial]]/Table32356789101112132343210111213610[[#This Row],[total]]</f>
        <v>0</v>
      </c>
      <c r="V957" s="12">
        <v>0</v>
      </c>
      <c r="W957" s="14">
        <f>Table32356789101112132343210111213610[[#This Row],[international]]/Table32356789101112132343210111213610[[#This Row],[total]]</f>
        <v>0</v>
      </c>
      <c r="X9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9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958" spans="1:25" ht="20" customHeight="1">
      <c r="A958" s="1">
        <v>448673</v>
      </c>
      <c r="B958" s="1" t="s">
        <v>762</v>
      </c>
      <c r="C958" s="1">
        <v>10</v>
      </c>
      <c r="D958" s="1">
        <v>9</v>
      </c>
      <c r="E958" s="8">
        <f>Table32356789101112132343210111213610[[#This Row],[men]]/Table32356789101112132343210111213610[[#This Row],[total]]</f>
        <v>0.9</v>
      </c>
      <c r="F958" s="1">
        <v>1</v>
      </c>
      <c r="G958" s="8">
        <f>Table32356789101112132343210111213610[[#This Row],[women]]/Table32356789101112132343210111213610[[#This Row],[total]]</f>
        <v>0.1</v>
      </c>
      <c r="H958" s="1">
        <v>0</v>
      </c>
      <c r="I958" s="8">
        <f>Table32356789101112132343210111213610[[#This Row],[alaskan_or_native]]/Table32356789101112132343210111213610[[#This Row],[total]]</f>
        <v>0</v>
      </c>
      <c r="J958" s="1">
        <v>0</v>
      </c>
      <c r="K958" s="8">
        <f>Table32356789101112132343210111213610[[#This Row],[asian_american]]/Table32356789101112132343210111213610[[#This Row],[total]]</f>
        <v>0</v>
      </c>
      <c r="L958" s="1">
        <v>0</v>
      </c>
      <c r="M958" s="8">
        <f>Table32356789101112132343210111213610[[#This Row],[african_amercian]]/Table32356789101112132343210111213610[[#This Row],[total]]</f>
        <v>0</v>
      </c>
      <c r="N958" s="1">
        <v>1</v>
      </c>
      <c r="O958" s="8">
        <f>Table32356789101112132343210111213610[[#This Row],[hispanic_american]]/Table32356789101112132343210111213610[[#This Row],[total]]</f>
        <v>0.1</v>
      </c>
      <c r="P958" s="1">
        <v>0</v>
      </c>
      <c r="Q958" s="8">
        <f>Table32356789101112132343210111213610[[#This Row],[hawaiian_or_islander]]/Table32356789101112132343210111213610[[#This Row],[total]]</f>
        <v>0</v>
      </c>
      <c r="R958" s="1">
        <v>6</v>
      </c>
      <c r="S958" s="8">
        <f>Table32356789101112132343210111213610[[#This Row],[white]]/Table32356789101112132343210111213610[[#This Row],[total]]</f>
        <v>0.6</v>
      </c>
      <c r="T958" s="1">
        <v>0</v>
      </c>
      <c r="U958" s="8">
        <f>Table32356789101112132343210111213610[[#This Row],[muti_racial]]/Table32356789101112132343210111213610[[#This Row],[total]]</f>
        <v>0</v>
      </c>
      <c r="V958" s="1">
        <v>0</v>
      </c>
      <c r="W958" s="8">
        <f>Table32356789101112132343210111213610[[#This Row],[international]]/Table32356789101112132343210111213610[[#This Row],[total]]</f>
        <v>0</v>
      </c>
      <c r="X9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  <c r="Y9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</v>
      </c>
    </row>
    <row r="959" spans="1:25" ht="20" customHeight="1">
      <c r="A959" s="12">
        <v>484747</v>
      </c>
      <c r="B959" s="12" t="s">
        <v>1279</v>
      </c>
      <c r="C959" s="12">
        <v>10</v>
      </c>
      <c r="D959" s="12">
        <v>6</v>
      </c>
      <c r="E959" s="14">
        <f>Table32356789101112132343210111213610[[#This Row],[men]]/Table32356789101112132343210111213610[[#This Row],[total]]</f>
        <v>0.6</v>
      </c>
      <c r="F959" s="12">
        <v>4</v>
      </c>
      <c r="G959" s="14">
        <f>Table32356789101112132343210111213610[[#This Row],[women]]/Table32356789101112132343210111213610[[#This Row],[total]]</f>
        <v>0.4</v>
      </c>
      <c r="H959" s="12">
        <v>0</v>
      </c>
      <c r="I959" s="14">
        <f>Table32356789101112132343210111213610[[#This Row],[alaskan_or_native]]/Table32356789101112132343210111213610[[#This Row],[total]]</f>
        <v>0</v>
      </c>
      <c r="J959" s="12">
        <v>0</v>
      </c>
      <c r="K959" s="14">
        <f>Table32356789101112132343210111213610[[#This Row],[asian_american]]/Table32356789101112132343210111213610[[#This Row],[total]]</f>
        <v>0</v>
      </c>
      <c r="L959" s="12">
        <v>5</v>
      </c>
      <c r="M959" s="14">
        <f>Table32356789101112132343210111213610[[#This Row],[african_amercian]]/Table32356789101112132343210111213610[[#This Row],[total]]</f>
        <v>0.5</v>
      </c>
      <c r="N959" s="12">
        <v>0</v>
      </c>
      <c r="O959" s="14">
        <f>Table32356789101112132343210111213610[[#This Row],[hispanic_american]]/Table32356789101112132343210111213610[[#This Row],[total]]</f>
        <v>0</v>
      </c>
      <c r="P959" s="12">
        <v>0</v>
      </c>
      <c r="Q959" s="14">
        <f>Table32356789101112132343210111213610[[#This Row],[hawaiian_or_islander]]/Table32356789101112132343210111213610[[#This Row],[total]]</f>
        <v>0</v>
      </c>
      <c r="R959" s="12">
        <v>2</v>
      </c>
      <c r="S959" s="14">
        <f>Table32356789101112132343210111213610[[#This Row],[white]]/Table32356789101112132343210111213610[[#This Row],[total]]</f>
        <v>0.2</v>
      </c>
      <c r="T959" s="12">
        <v>0</v>
      </c>
      <c r="U959" s="14">
        <f>Table32356789101112132343210111213610[[#This Row],[muti_racial]]/Table32356789101112132343210111213610[[#This Row],[total]]</f>
        <v>0</v>
      </c>
      <c r="V959" s="12">
        <v>0</v>
      </c>
      <c r="W959" s="14">
        <f>Table32356789101112132343210111213610[[#This Row],[international]]/Table32356789101112132343210111213610[[#This Row],[total]]</f>
        <v>0</v>
      </c>
      <c r="X9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9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960" spans="1:25" ht="20" customHeight="1">
      <c r="A960" s="1">
        <v>486901</v>
      </c>
      <c r="B960" s="1" t="s">
        <v>813</v>
      </c>
      <c r="C960" s="1">
        <v>10</v>
      </c>
      <c r="D960" s="1">
        <v>10</v>
      </c>
      <c r="E960" s="8">
        <f>Table32356789101112132343210111213610[[#This Row],[men]]/Table32356789101112132343210111213610[[#This Row],[total]]</f>
        <v>1</v>
      </c>
      <c r="F960" s="1">
        <v>0</v>
      </c>
      <c r="G960" s="8">
        <f>Table32356789101112132343210111213610[[#This Row],[women]]/Table32356789101112132343210111213610[[#This Row],[total]]</f>
        <v>0</v>
      </c>
      <c r="H960" s="1">
        <v>0</v>
      </c>
      <c r="I960" s="8">
        <f>Table32356789101112132343210111213610[[#This Row],[alaskan_or_native]]/Table32356789101112132343210111213610[[#This Row],[total]]</f>
        <v>0</v>
      </c>
      <c r="J960" s="1">
        <v>0</v>
      </c>
      <c r="K960" s="8">
        <f>Table32356789101112132343210111213610[[#This Row],[asian_american]]/Table32356789101112132343210111213610[[#This Row],[total]]</f>
        <v>0</v>
      </c>
      <c r="L960" s="1">
        <v>0</v>
      </c>
      <c r="M960" s="8">
        <f>Table32356789101112132343210111213610[[#This Row],[african_amercian]]/Table32356789101112132343210111213610[[#This Row],[total]]</f>
        <v>0</v>
      </c>
      <c r="N960" s="1">
        <v>0</v>
      </c>
      <c r="O960" s="8">
        <f>Table32356789101112132343210111213610[[#This Row],[hispanic_american]]/Table32356789101112132343210111213610[[#This Row],[total]]</f>
        <v>0</v>
      </c>
      <c r="P960" s="1">
        <v>0</v>
      </c>
      <c r="Q960" s="8">
        <f>Table32356789101112132343210111213610[[#This Row],[hawaiian_or_islander]]/Table32356789101112132343210111213610[[#This Row],[total]]</f>
        <v>0</v>
      </c>
      <c r="R960" s="1">
        <v>10</v>
      </c>
      <c r="S960" s="8">
        <f>Table32356789101112132343210111213610[[#This Row],[white]]/Table32356789101112132343210111213610[[#This Row],[total]]</f>
        <v>1</v>
      </c>
      <c r="T960" s="1">
        <v>0</v>
      </c>
      <c r="U960" s="8">
        <f>Table32356789101112132343210111213610[[#This Row],[muti_racial]]/Table32356789101112132343210111213610[[#This Row],[total]]</f>
        <v>0</v>
      </c>
      <c r="V960" s="1">
        <v>0</v>
      </c>
      <c r="W960" s="8">
        <f>Table32356789101112132343210111213610[[#This Row],[international]]/Table32356789101112132343210111213610[[#This Row],[total]]</f>
        <v>0</v>
      </c>
      <c r="X9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9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61" spans="1:25" ht="20" customHeight="1">
      <c r="A961" s="12">
        <v>125727</v>
      </c>
      <c r="B961" s="12" t="s">
        <v>835</v>
      </c>
      <c r="C961" s="12">
        <v>9</v>
      </c>
      <c r="D961" s="12">
        <v>6</v>
      </c>
      <c r="E961" s="14">
        <f>Table32356789101112132343210111213610[[#This Row],[men]]/Table32356789101112132343210111213610[[#This Row],[total]]</f>
        <v>0.66666666666666663</v>
      </c>
      <c r="F961" s="12">
        <v>3</v>
      </c>
      <c r="G961" s="14">
        <f>Table32356789101112132343210111213610[[#This Row],[women]]/Table32356789101112132343210111213610[[#This Row],[total]]</f>
        <v>0.33333333333333331</v>
      </c>
      <c r="H961" s="12">
        <v>0</v>
      </c>
      <c r="I961" s="14">
        <f>Table32356789101112132343210111213610[[#This Row],[alaskan_or_native]]/Table32356789101112132343210111213610[[#This Row],[total]]</f>
        <v>0</v>
      </c>
      <c r="J961" s="12">
        <v>1</v>
      </c>
      <c r="K961" s="14">
        <f>Table32356789101112132343210111213610[[#This Row],[asian_american]]/Table32356789101112132343210111213610[[#This Row],[total]]</f>
        <v>0.1111111111111111</v>
      </c>
      <c r="L961" s="12">
        <v>0</v>
      </c>
      <c r="M961" s="14">
        <f>Table32356789101112132343210111213610[[#This Row],[african_amercian]]/Table32356789101112132343210111213610[[#This Row],[total]]</f>
        <v>0</v>
      </c>
      <c r="N961" s="12">
        <v>0</v>
      </c>
      <c r="O961" s="14">
        <f>Table32356789101112132343210111213610[[#This Row],[hispanic_american]]/Table32356789101112132343210111213610[[#This Row],[total]]</f>
        <v>0</v>
      </c>
      <c r="P961" s="12">
        <v>0</v>
      </c>
      <c r="Q961" s="14">
        <f>Table32356789101112132343210111213610[[#This Row],[hawaiian_or_islander]]/Table32356789101112132343210111213610[[#This Row],[total]]</f>
        <v>0</v>
      </c>
      <c r="R961" s="12">
        <v>7</v>
      </c>
      <c r="S961" s="14">
        <f>Table32356789101112132343210111213610[[#This Row],[white]]/Table32356789101112132343210111213610[[#This Row],[total]]</f>
        <v>0.77777777777777779</v>
      </c>
      <c r="T961" s="12">
        <v>0</v>
      </c>
      <c r="U961" s="14">
        <f>Table32356789101112132343210111213610[[#This Row],[muti_racial]]/Table32356789101112132343210111213610[[#This Row],[total]]</f>
        <v>0</v>
      </c>
      <c r="V961" s="12">
        <v>0</v>
      </c>
      <c r="W961" s="14">
        <f>Table32356789101112132343210111213610[[#This Row],[international]]/Table32356789101112132343210111213610[[#This Row],[total]]</f>
        <v>0</v>
      </c>
      <c r="X9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9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62" spans="1:25" ht="20" customHeight="1">
      <c r="A962" s="1">
        <v>139393</v>
      </c>
      <c r="B962" s="1" t="s">
        <v>860</v>
      </c>
      <c r="C962" s="1">
        <v>9</v>
      </c>
      <c r="D962" s="1">
        <v>8</v>
      </c>
      <c r="E962" s="8">
        <f>Table32356789101112132343210111213610[[#This Row],[men]]/Table32356789101112132343210111213610[[#This Row],[total]]</f>
        <v>0.88888888888888884</v>
      </c>
      <c r="F962" s="1">
        <v>1</v>
      </c>
      <c r="G962" s="8">
        <f>Table32356789101112132343210111213610[[#This Row],[women]]/Table32356789101112132343210111213610[[#This Row],[total]]</f>
        <v>0.1111111111111111</v>
      </c>
      <c r="H962" s="1">
        <v>0</v>
      </c>
      <c r="I962" s="8">
        <f>Table32356789101112132343210111213610[[#This Row],[alaskan_or_native]]/Table32356789101112132343210111213610[[#This Row],[total]]</f>
        <v>0</v>
      </c>
      <c r="J962" s="1">
        <v>0</v>
      </c>
      <c r="K962" s="8">
        <f>Table32356789101112132343210111213610[[#This Row],[asian_american]]/Table32356789101112132343210111213610[[#This Row],[total]]</f>
        <v>0</v>
      </c>
      <c r="L962" s="1">
        <v>1</v>
      </c>
      <c r="M962" s="8">
        <f>Table32356789101112132343210111213610[[#This Row],[african_amercian]]/Table32356789101112132343210111213610[[#This Row],[total]]</f>
        <v>0.1111111111111111</v>
      </c>
      <c r="N962" s="1">
        <v>1</v>
      </c>
      <c r="O962" s="8">
        <f>Table32356789101112132343210111213610[[#This Row],[hispanic_american]]/Table32356789101112132343210111213610[[#This Row],[total]]</f>
        <v>0.1111111111111111</v>
      </c>
      <c r="P962" s="1">
        <v>0</v>
      </c>
      <c r="Q962" s="8">
        <f>Table32356789101112132343210111213610[[#This Row],[hawaiian_or_islander]]/Table32356789101112132343210111213610[[#This Row],[total]]</f>
        <v>0</v>
      </c>
      <c r="R962" s="1">
        <v>6</v>
      </c>
      <c r="S962" s="8">
        <f>Table32356789101112132343210111213610[[#This Row],[white]]/Table32356789101112132343210111213610[[#This Row],[total]]</f>
        <v>0.66666666666666663</v>
      </c>
      <c r="T962" s="1">
        <v>0</v>
      </c>
      <c r="U962" s="8">
        <f>Table32356789101112132343210111213610[[#This Row],[muti_racial]]/Table32356789101112132343210111213610[[#This Row],[total]]</f>
        <v>0</v>
      </c>
      <c r="V962" s="1">
        <v>1</v>
      </c>
      <c r="W962" s="8">
        <f>Table32356789101112132343210111213610[[#This Row],[international]]/Table32356789101112132343210111213610[[#This Row],[total]]</f>
        <v>0.1111111111111111</v>
      </c>
      <c r="X9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9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</row>
    <row r="963" spans="1:25" ht="20" customHeight="1">
      <c r="A963" s="12">
        <v>146427</v>
      </c>
      <c r="B963" s="12" t="s">
        <v>653</v>
      </c>
      <c r="C963" s="12">
        <v>9</v>
      </c>
      <c r="D963" s="12">
        <v>7</v>
      </c>
      <c r="E963" s="14">
        <f>Table32356789101112132343210111213610[[#This Row],[men]]/Table32356789101112132343210111213610[[#This Row],[total]]</f>
        <v>0.77777777777777779</v>
      </c>
      <c r="F963" s="12">
        <v>2</v>
      </c>
      <c r="G963" s="14">
        <f>Table32356789101112132343210111213610[[#This Row],[women]]/Table32356789101112132343210111213610[[#This Row],[total]]</f>
        <v>0.22222222222222221</v>
      </c>
      <c r="H963" s="12">
        <v>0</v>
      </c>
      <c r="I963" s="14">
        <f>Table32356789101112132343210111213610[[#This Row],[alaskan_or_native]]/Table32356789101112132343210111213610[[#This Row],[total]]</f>
        <v>0</v>
      </c>
      <c r="J963" s="12">
        <v>0</v>
      </c>
      <c r="K963" s="14">
        <f>Table32356789101112132343210111213610[[#This Row],[asian_american]]/Table32356789101112132343210111213610[[#This Row],[total]]</f>
        <v>0</v>
      </c>
      <c r="L963" s="12">
        <v>1</v>
      </c>
      <c r="M963" s="14">
        <f>Table32356789101112132343210111213610[[#This Row],[african_amercian]]/Table32356789101112132343210111213610[[#This Row],[total]]</f>
        <v>0.1111111111111111</v>
      </c>
      <c r="N963" s="12">
        <v>1</v>
      </c>
      <c r="O963" s="14">
        <f>Table32356789101112132343210111213610[[#This Row],[hispanic_american]]/Table32356789101112132343210111213610[[#This Row],[total]]</f>
        <v>0.1111111111111111</v>
      </c>
      <c r="P963" s="12">
        <v>0</v>
      </c>
      <c r="Q963" s="14">
        <f>Table32356789101112132343210111213610[[#This Row],[hawaiian_or_islander]]/Table32356789101112132343210111213610[[#This Row],[total]]</f>
        <v>0</v>
      </c>
      <c r="R963" s="12">
        <v>3</v>
      </c>
      <c r="S963" s="14">
        <f>Table32356789101112132343210111213610[[#This Row],[white]]/Table32356789101112132343210111213610[[#This Row],[total]]</f>
        <v>0.33333333333333331</v>
      </c>
      <c r="T963" s="12">
        <v>0</v>
      </c>
      <c r="U963" s="14">
        <f>Table32356789101112132343210111213610[[#This Row],[muti_racial]]/Table32356789101112132343210111213610[[#This Row],[total]]</f>
        <v>0</v>
      </c>
      <c r="V963" s="12">
        <v>4</v>
      </c>
      <c r="W963" s="14">
        <f>Table32356789101112132343210111213610[[#This Row],[international]]/Table32356789101112132343210111213610[[#This Row],[total]]</f>
        <v>0.44444444444444442</v>
      </c>
      <c r="X9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9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</row>
    <row r="964" spans="1:25" ht="20" customHeight="1">
      <c r="A964" s="1">
        <v>150756</v>
      </c>
      <c r="B964" s="1" t="s">
        <v>655</v>
      </c>
      <c r="C964" s="1">
        <v>9</v>
      </c>
      <c r="D964" s="1">
        <v>8</v>
      </c>
      <c r="E964" s="8">
        <f>Table32356789101112132343210111213610[[#This Row],[men]]/Table32356789101112132343210111213610[[#This Row],[total]]</f>
        <v>0.88888888888888884</v>
      </c>
      <c r="F964" s="1">
        <v>1</v>
      </c>
      <c r="G964" s="8">
        <f>Table32356789101112132343210111213610[[#This Row],[women]]/Table32356789101112132343210111213610[[#This Row],[total]]</f>
        <v>0.1111111111111111</v>
      </c>
      <c r="H964" s="1">
        <v>0</v>
      </c>
      <c r="I964" s="8">
        <f>Table32356789101112132343210111213610[[#This Row],[alaskan_or_native]]/Table32356789101112132343210111213610[[#This Row],[total]]</f>
        <v>0</v>
      </c>
      <c r="J964" s="1">
        <v>0</v>
      </c>
      <c r="K964" s="8">
        <f>Table32356789101112132343210111213610[[#This Row],[asian_american]]/Table32356789101112132343210111213610[[#This Row],[total]]</f>
        <v>0</v>
      </c>
      <c r="L964" s="1">
        <v>1</v>
      </c>
      <c r="M964" s="8">
        <f>Table32356789101112132343210111213610[[#This Row],[african_amercian]]/Table32356789101112132343210111213610[[#This Row],[total]]</f>
        <v>0.1111111111111111</v>
      </c>
      <c r="N964" s="1">
        <v>1</v>
      </c>
      <c r="O964" s="8">
        <f>Table32356789101112132343210111213610[[#This Row],[hispanic_american]]/Table32356789101112132343210111213610[[#This Row],[total]]</f>
        <v>0.1111111111111111</v>
      </c>
      <c r="P964" s="1">
        <v>0</v>
      </c>
      <c r="Q964" s="8">
        <f>Table32356789101112132343210111213610[[#This Row],[hawaiian_or_islander]]/Table32356789101112132343210111213610[[#This Row],[total]]</f>
        <v>0</v>
      </c>
      <c r="R964" s="1">
        <v>6</v>
      </c>
      <c r="S964" s="8">
        <f>Table32356789101112132343210111213610[[#This Row],[white]]/Table32356789101112132343210111213610[[#This Row],[total]]</f>
        <v>0.66666666666666663</v>
      </c>
      <c r="T964" s="1">
        <v>0</v>
      </c>
      <c r="U964" s="8">
        <f>Table32356789101112132343210111213610[[#This Row],[muti_racial]]/Table32356789101112132343210111213610[[#This Row],[total]]</f>
        <v>0</v>
      </c>
      <c r="V964" s="1">
        <v>1</v>
      </c>
      <c r="W964" s="8">
        <f>Table32356789101112132343210111213610[[#This Row],[international]]/Table32356789101112132343210111213610[[#This Row],[total]]</f>
        <v>0.1111111111111111</v>
      </c>
      <c r="X9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9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</row>
    <row r="965" spans="1:25" ht="20" customHeight="1">
      <c r="A965" s="12">
        <v>153162</v>
      </c>
      <c r="B965" s="12" t="s">
        <v>656</v>
      </c>
      <c r="C965" s="12">
        <v>9</v>
      </c>
      <c r="D965" s="12">
        <v>7</v>
      </c>
      <c r="E965" s="14">
        <f>Table32356789101112132343210111213610[[#This Row],[men]]/Table32356789101112132343210111213610[[#This Row],[total]]</f>
        <v>0.77777777777777779</v>
      </c>
      <c r="F965" s="12">
        <v>2</v>
      </c>
      <c r="G965" s="14">
        <f>Table32356789101112132343210111213610[[#This Row],[women]]/Table32356789101112132343210111213610[[#This Row],[total]]</f>
        <v>0.22222222222222221</v>
      </c>
      <c r="H965" s="12">
        <v>0</v>
      </c>
      <c r="I965" s="14">
        <f>Table32356789101112132343210111213610[[#This Row],[alaskan_or_native]]/Table32356789101112132343210111213610[[#This Row],[total]]</f>
        <v>0</v>
      </c>
      <c r="J965" s="12">
        <v>0</v>
      </c>
      <c r="K965" s="14">
        <f>Table32356789101112132343210111213610[[#This Row],[asian_american]]/Table32356789101112132343210111213610[[#This Row],[total]]</f>
        <v>0</v>
      </c>
      <c r="L965" s="12">
        <v>0</v>
      </c>
      <c r="M965" s="14">
        <f>Table32356789101112132343210111213610[[#This Row],[african_amercian]]/Table32356789101112132343210111213610[[#This Row],[total]]</f>
        <v>0</v>
      </c>
      <c r="N965" s="12">
        <v>1</v>
      </c>
      <c r="O965" s="14">
        <f>Table32356789101112132343210111213610[[#This Row],[hispanic_american]]/Table32356789101112132343210111213610[[#This Row],[total]]</f>
        <v>0.1111111111111111</v>
      </c>
      <c r="P965" s="12">
        <v>0</v>
      </c>
      <c r="Q965" s="14">
        <f>Table32356789101112132343210111213610[[#This Row],[hawaiian_or_islander]]/Table32356789101112132343210111213610[[#This Row],[total]]</f>
        <v>0</v>
      </c>
      <c r="R965" s="12">
        <v>6</v>
      </c>
      <c r="S965" s="14">
        <f>Table32356789101112132343210111213610[[#This Row],[white]]/Table32356789101112132343210111213610[[#This Row],[total]]</f>
        <v>0.66666666666666663</v>
      </c>
      <c r="T965" s="12">
        <v>0</v>
      </c>
      <c r="U965" s="14">
        <f>Table32356789101112132343210111213610[[#This Row],[muti_racial]]/Table32356789101112132343210111213610[[#This Row],[total]]</f>
        <v>0</v>
      </c>
      <c r="V965" s="12">
        <v>0</v>
      </c>
      <c r="W965" s="14">
        <f>Table32356789101112132343210111213610[[#This Row],[international]]/Table32356789101112132343210111213610[[#This Row],[total]]</f>
        <v>0</v>
      </c>
      <c r="X9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9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966" spans="1:25" ht="20" customHeight="1">
      <c r="A966" s="1">
        <v>154013</v>
      </c>
      <c r="B966" s="1" t="s">
        <v>657</v>
      </c>
      <c r="C966" s="1">
        <v>9</v>
      </c>
      <c r="D966" s="1">
        <v>8</v>
      </c>
      <c r="E966" s="8">
        <f>Table32356789101112132343210111213610[[#This Row],[men]]/Table32356789101112132343210111213610[[#This Row],[total]]</f>
        <v>0.88888888888888884</v>
      </c>
      <c r="F966" s="1">
        <v>1</v>
      </c>
      <c r="G966" s="8">
        <f>Table32356789101112132343210111213610[[#This Row],[women]]/Table32356789101112132343210111213610[[#This Row],[total]]</f>
        <v>0.1111111111111111</v>
      </c>
      <c r="H966" s="1">
        <v>0</v>
      </c>
      <c r="I966" s="8">
        <f>Table32356789101112132343210111213610[[#This Row],[alaskan_or_native]]/Table32356789101112132343210111213610[[#This Row],[total]]</f>
        <v>0</v>
      </c>
      <c r="J966" s="1">
        <v>0</v>
      </c>
      <c r="K966" s="8">
        <f>Table32356789101112132343210111213610[[#This Row],[asian_american]]/Table32356789101112132343210111213610[[#This Row],[total]]</f>
        <v>0</v>
      </c>
      <c r="L966" s="1">
        <v>0</v>
      </c>
      <c r="M966" s="8">
        <f>Table32356789101112132343210111213610[[#This Row],[african_amercian]]/Table32356789101112132343210111213610[[#This Row],[total]]</f>
        <v>0</v>
      </c>
      <c r="N966" s="1">
        <v>0</v>
      </c>
      <c r="O966" s="8">
        <f>Table32356789101112132343210111213610[[#This Row],[hispanic_american]]/Table32356789101112132343210111213610[[#This Row],[total]]</f>
        <v>0</v>
      </c>
      <c r="P966" s="1">
        <v>0</v>
      </c>
      <c r="Q966" s="8">
        <f>Table32356789101112132343210111213610[[#This Row],[hawaiian_or_islander]]/Table32356789101112132343210111213610[[#This Row],[total]]</f>
        <v>0</v>
      </c>
      <c r="R966" s="1">
        <v>8</v>
      </c>
      <c r="S966" s="8">
        <f>Table32356789101112132343210111213610[[#This Row],[white]]/Table32356789101112132343210111213610[[#This Row],[total]]</f>
        <v>0.88888888888888884</v>
      </c>
      <c r="T966" s="1">
        <v>0</v>
      </c>
      <c r="U966" s="8">
        <f>Table32356789101112132343210111213610[[#This Row],[muti_racial]]/Table32356789101112132343210111213610[[#This Row],[total]]</f>
        <v>0</v>
      </c>
      <c r="V966" s="1">
        <v>1</v>
      </c>
      <c r="W966" s="8">
        <f>Table32356789101112132343210111213610[[#This Row],[international]]/Table32356789101112132343210111213610[[#This Row],[total]]</f>
        <v>0.1111111111111111</v>
      </c>
      <c r="X9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9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67" spans="1:25" ht="20" customHeight="1">
      <c r="A967" s="12">
        <v>168281</v>
      </c>
      <c r="B967" s="12" t="s">
        <v>643</v>
      </c>
      <c r="C967" s="12">
        <v>9</v>
      </c>
      <c r="D967" s="12">
        <v>8</v>
      </c>
      <c r="E967" s="14">
        <f>Table32356789101112132343210111213610[[#This Row],[men]]/Table32356789101112132343210111213610[[#This Row],[total]]</f>
        <v>0.88888888888888884</v>
      </c>
      <c r="F967" s="12">
        <v>1</v>
      </c>
      <c r="G967" s="14">
        <f>Table32356789101112132343210111213610[[#This Row],[women]]/Table32356789101112132343210111213610[[#This Row],[total]]</f>
        <v>0.1111111111111111</v>
      </c>
      <c r="H967" s="12">
        <v>0</v>
      </c>
      <c r="I967" s="14">
        <f>Table32356789101112132343210111213610[[#This Row],[alaskan_or_native]]/Table32356789101112132343210111213610[[#This Row],[total]]</f>
        <v>0</v>
      </c>
      <c r="J967" s="12">
        <v>0</v>
      </c>
      <c r="K967" s="14">
        <f>Table32356789101112132343210111213610[[#This Row],[asian_american]]/Table32356789101112132343210111213610[[#This Row],[total]]</f>
        <v>0</v>
      </c>
      <c r="L967" s="12">
        <v>1</v>
      </c>
      <c r="M967" s="14">
        <f>Table32356789101112132343210111213610[[#This Row],[african_amercian]]/Table32356789101112132343210111213610[[#This Row],[total]]</f>
        <v>0.1111111111111111</v>
      </c>
      <c r="N967" s="12">
        <v>0</v>
      </c>
      <c r="O967" s="14">
        <f>Table32356789101112132343210111213610[[#This Row],[hispanic_american]]/Table32356789101112132343210111213610[[#This Row],[total]]</f>
        <v>0</v>
      </c>
      <c r="P967" s="12">
        <v>0</v>
      </c>
      <c r="Q967" s="14">
        <f>Table32356789101112132343210111213610[[#This Row],[hawaiian_or_islander]]/Table32356789101112132343210111213610[[#This Row],[total]]</f>
        <v>0</v>
      </c>
      <c r="R967" s="12">
        <v>6</v>
      </c>
      <c r="S967" s="14">
        <f>Table32356789101112132343210111213610[[#This Row],[white]]/Table32356789101112132343210111213610[[#This Row],[total]]</f>
        <v>0.66666666666666663</v>
      </c>
      <c r="T967" s="12">
        <v>0</v>
      </c>
      <c r="U967" s="14">
        <f>Table32356789101112132343210111213610[[#This Row],[muti_racial]]/Table32356789101112132343210111213610[[#This Row],[total]]</f>
        <v>0</v>
      </c>
      <c r="V967" s="12">
        <v>2</v>
      </c>
      <c r="W967" s="14">
        <f>Table32356789101112132343210111213610[[#This Row],[international]]/Table32356789101112132343210111213610[[#This Row],[total]]</f>
        <v>0.22222222222222221</v>
      </c>
      <c r="X9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9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968" spans="1:25" ht="20" customHeight="1">
      <c r="A968" s="1">
        <v>181534</v>
      </c>
      <c r="B968" s="1" t="s">
        <v>968</v>
      </c>
      <c r="C968" s="1">
        <v>9</v>
      </c>
      <c r="D968" s="1">
        <v>7</v>
      </c>
      <c r="E968" s="8">
        <f>Table32356789101112132343210111213610[[#This Row],[men]]/Table32356789101112132343210111213610[[#This Row],[total]]</f>
        <v>0.77777777777777779</v>
      </c>
      <c r="F968" s="1">
        <v>2</v>
      </c>
      <c r="G968" s="8">
        <f>Table32356789101112132343210111213610[[#This Row],[women]]/Table32356789101112132343210111213610[[#This Row],[total]]</f>
        <v>0.22222222222222221</v>
      </c>
      <c r="H968" s="1">
        <v>0</v>
      </c>
      <c r="I968" s="8">
        <f>Table32356789101112132343210111213610[[#This Row],[alaskan_or_native]]/Table32356789101112132343210111213610[[#This Row],[total]]</f>
        <v>0</v>
      </c>
      <c r="J968" s="1">
        <v>0</v>
      </c>
      <c r="K968" s="8">
        <f>Table32356789101112132343210111213610[[#This Row],[asian_american]]/Table32356789101112132343210111213610[[#This Row],[total]]</f>
        <v>0</v>
      </c>
      <c r="L968" s="1">
        <v>0</v>
      </c>
      <c r="M968" s="8">
        <f>Table32356789101112132343210111213610[[#This Row],[african_amercian]]/Table32356789101112132343210111213610[[#This Row],[total]]</f>
        <v>0</v>
      </c>
      <c r="N968" s="1">
        <v>0</v>
      </c>
      <c r="O968" s="8">
        <f>Table32356789101112132343210111213610[[#This Row],[hispanic_american]]/Table32356789101112132343210111213610[[#This Row],[total]]</f>
        <v>0</v>
      </c>
      <c r="P968" s="1">
        <v>0</v>
      </c>
      <c r="Q968" s="8">
        <f>Table32356789101112132343210111213610[[#This Row],[hawaiian_or_islander]]/Table32356789101112132343210111213610[[#This Row],[total]]</f>
        <v>0</v>
      </c>
      <c r="R968" s="1">
        <v>8</v>
      </c>
      <c r="S968" s="8">
        <f>Table32356789101112132343210111213610[[#This Row],[white]]/Table32356789101112132343210111213610[[#This Row],[total]]</f>
        <v>0.88888888888888884</v>
      </c>
      <c r="T968" s="1">
        <v>0</v>
      </c>
      <c r="U968" s="8">
        <f>Table32356789101112132343210111213610[[#This Row],[muti_racial]]/Table32356789101112132343210111213610[[#This Row],[total]]</f>
        <v>0</v>
      </c>
      <c r="V968" s="1">
        <v>1</v>
      </c>
      <c r="W968" s="8">
        <f>Table32356789101112132343210111213610[[#This Row],[international]]/Table32356789101112132343210111213610[[#This Row],[total]]</f>
        <v>0.1111111111111111</v>
      </c>
      <c r="X9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9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69" spans="1:25" ht="20" customHeight="1">
      <c r="A969" s="12">
        <v>187648</v>
      </c>
      <c r="B969" s="12" t="s">
        <v>987</v>
      </c>
      <c r="C969" s="12">
        <v>9</v>
      </c>
      <c r="D969" s="12">
        <v>8</v>
      </c>
      <c r="E969" s="14">
        <f>Table32356789101112132343210111213610[[#This Row],[men]]/Table32356789101112132343210111213610[[#This Row],[total]]</f>
        <v>0.88888888888888884</v>
      </c>
      <c r="F969" s="12">
        <v>1</v>
      </c>
      <c r="G969" s="14">
        <f>Table32356789101112132343210111213610[[#This Row],[women]]/Table32356789101112132343210111213610[[#This Row],[total]]</f>
        <v>0.1111111111111111</v>
      </c>
      <c r="H969" s="12">
        <v>0</v>
      </c>
      <c r="I969" s="14">
        <f>Table32356789101112132343210111213610[[#This Row],[alaskan_or_native]]/Table32356789101112132343210111213610[[#This Row],[total]]</f>
        <v>0</v>
      </c>
      <c r="J969" s="12">
        <v>0</v>
      </c>
      <c r="K969" s="14">
        <f>Table32356789101112132343210111213610[[#This Row],[asian_american]]/Table32356789101112132343210111213610[[#This Row],[total]]</f>
        <v>0</v>
      </c>
      <c r="L969" s="12">
        <v>0</v>
      </c>
      <c r="M969" s="14">
        <f>Table32356789101112132343210111213610[[#This Row],[african_amercian]]/Table32356789101112132343210111213610[[#This Row],[total]]</f>
        <v>0</v>
      </c>
      <c r="N969" s="12">
        <v>2</v>
      </c>
      <c r="O969" s="14">
        <f>Table32356789101112132343210111213610[[#This Row],[hispanic_american]]/Table32356789101112132343210111213610[[#This Row],[total]]</f>
        <v>0.22222222222222221</v>
      </c>
      <c r="P969" s="12">
        <v>0</v>
      </c>
      <c r="Q969" s="14">
        <f>Table32356789101112132343210111213610[[#This Row],[hawaiian_or_islander]]/Table32356789101112132343210111213610[[#This Row],[total]]</f>
        <v>0</v>
      </c>
      <c r="R969" s="12">
        <v>5</v>
      </c>
      <c r="S969" s="14">
        <f>Table32356789101112132343210111213610[[#This Row],[white]]/Table32356789101112132343210111213610[[#This Row],[total]]</f>
        <v>0.55555555555555558</v>
      </c>
      <c r="T969" s="12">
        <v>2</v>
      </c>
      <c r="U969" s="14">
        <f>Table32356789101112132343210111213610[[#This Row],[muti_racial]]/Table32356789101112132343210111213610[[#This Row],[total]]</f>
        <v>0.22222222222222221</v>
      </c>
      <c r="V969" s="12">
        <v>0</v>
      </c>
      <c r="W969" s="14">
        <f>Table32356789101112132343210111213610[[#This Row],[international]]/Table32356789101112132343210111213610[[#This Row],[total]]</f>
        <v>0</v>
      </c>
      <c r="X9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  <c r="Y9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</row>
    <row r="970" spans="1:25" ht="20" customHeight="1">
      <c r="A970" s="1">
        <v>192323</v>
      </c>
      <c r="B970" s="1" t="s">
        <v>997</v>
      </c>
      <c r="C970" s="1">
        <v>9</v>
      </c>
      <c r="D970" s="1">
        <v>7</v>
      </c>
      <c r="E970" s="8">
        <f>Table32356789101112132343210111213610[[#This Row],[men]]/Table32356789101112132343210111213610[[#This Row],[total]]</f>
        <v>0.77777777777777779</v>
      </c>
      <c r="F970" s="1">
        <v>2</v>
      </c>
      <c r="G970" s="8">
        <f>Table32356789101112132343210111213610[[#This Row],[women]]/Table32356789101112132343210111213610[[#This Row],[total]]</f>
        <v>0.22222222222222221</v>
      </c>
      <c r="H970" s="1">
        <v>0</v>
      </c>
      <c r="I970" s="8">
        <f>Table32356789101112132343210111213610[[#This Row],[alaskan_or_native]]/Table32356789101112132343210111213610[[#This Row],[total]]</f>
        <v>0</v>
      </c>
      <c r="J970" s="1">
        <v>0</v>
      </c>
      <c r="K970" s="8">
        <f>Table32356789101112132343210111213610[[#This Row],[asian_american]]/Table32356789101112132343210111213610[[#This Row],[total]]</f>
        <v>0</v>
      </c>
      <c r="L970" s="1">
        <v>1</v>
      </c>
      <c r="M970" s="8">
        <f>Table32356789101112132343210111213610[[#This Row],[african_amercian]]/Table32356789101112132343210111213610[[#This Row],[total]]</f>
        <v>0.1111111111111111</v>
      </c>
      <c r="N970" s="1">
        <v>1</v>
      </c>
      <c r="O970" s="8">
        <f>Table32356789101112132343210111213610[[#This Row],[hispanic_american]]/Table32356789101112132343210111213610[[#This Row],[total]]</f>
        <v>0.1111111111111111</v>
      </c>
      <c r="P970" s="1">
        <v>0</v>
      </c>
      <c r="Q970" s="8">
        <f>Table32356789101112132343210111213610[[#This Row],[hawaiian_or_islander]]/Table32356789101112132343210111213610[[#This Row],[total]]</f>
        <v>0</v>
      </c>
      <c r="R970" s="1">
        <v>6</v>
      </c>
      <c r="S970" s="8">
        <f>Table32356789101112132343210111213610[[#This Row],[white]]/Table32356789101112132343210111213610[[#This Row],[total]]</f>
        <v>0.66666666666666663</v>
      </c>
      <c r="T970" s="1">
        <v>0</v>
      </c>
      <c r="U970" s="8">
        <f>Table32356789101112132343210111213610[[#This Row],[muti_racial]]/Table32356789101112132343210111213610[[#This Row],[total]]</f>
        <v>0</v>
      </c>
      <c r="V970" s="1">
        <v>0</v>
      </c>
      <c r="W970" s="8">
        <f>Table32356789101112132343210111213610[[#This Row],[international]]/Table32356789101112132343210111213610[[#This Row],[total]]</f>
        <v>0</v>
      </c>
      <c r="X9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9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</row>
    <row r="971" spans="1:25" ht="20" customHeight="1">
      <c r="A971" s="12">
        <v>193292</v>
      </c>
      <c r="B971" s="12" t="s">
        <v>1000</v>
      </c>
      <c r="C971" s="12">
        <v>9</v>
      </c>
      <c r="D971" s="12">
        <v>9</v>
      </c>
      <c r="E971" s="14">
        <f>Table32356789101112132343210111213610[[#This Row],[men]]/Table32356789101112132343210111213610[[#This Row],[total]]</f>
        <v>1</v>
      </c>
      <c r="F971" s="12">
        <v>0</v>
      </c>
      <c r="G971" s="14">
        <f>Table32356789101112132343210111213610[[#This Row],[women]]/Table32356789101112132343210111213610[[#This Row],[total]]</f>
        <v>0</v>
      </c>
      <c r="H971" s="12">
        <v>0</v>
      </c>
      <c r="I971" s="14">
        <f>Table32356789101112132343210111213610[[#This Row],[alaskan_or_native]]/Table32356789101112132343210111213610[[#This Row],[total]]</f>
        <v>0</v>
      </c>
      <c r="J971" s="12">
        <v>1</v>
      </c>
      <c r="K971" s="14">
        <f>Table32356789101112132343210111213610[[#This Row],[asian_american]]/Table32356789101112132343210111213610[[#This Row],[total]]</f>
        <v>0.1111111111111111</v>
      </c>
      <c r="L971" s="12">
        <v>0</v>
      </c>
      <c r="M971" s="14">
        <f>Table32356789101112132343210111213610[[#This Row],[african_amercian]]/Table32356789101112132343210111213610[[#This Row],[total]]</f>
        <v>0</v>
      </c>
      <c r="N971" s="12">
        <v>2</v>
      </c>
      <c r="O971" s="14">
        <f>Table32356789101112132343210111213610[[#This Row],[hispanic_american]]/Table32356789101112132343210111213610[[#This Row],[total]]</f>
        <v>0.22222222222222221</v>
      </c>
      <c r="P971" s="12">
        <v>0</v>
      </c>
      <c r="Q971" s="14">
        <f>Table32356789101112132343210111213610[[#This Row],[hawaiian_or_islander]]/Table32356789101112132343210111213610[[#This Row],[total]]</f>
        <v>0</v>
      </c>
      <c r="R971" s="12">
        <v>6</v>
      </c>
      <c r="S971" s="14">
        <f>Table32356789101112132343210111213610[[#This Row],[white]]/Table32356789101112132343210111213610[[#This Row],[total]]</f>
        <v>0.66666666666666663</v>
      </c>
      <c r="T971" s="12">
        <v>0</v>
      </c>
      <c r="U971" s="14">
        <f>Table32356789101112132343210111213610[[#This Row],[muti_racial]]/Table32356789101112132343210111213610[[#This Row],[total]]</f>
        <v>0</v>
      </c>
      <c r="V971" s="12">
        <v>0</v>
      </c>
      <c r="W971" s="14">
        <f>Table32356789101112132343210111213610[[#This Row],[international]]/Table32356789101112132343210111213610[[#This Row],[total]]</f>
        <v>0</v>
      </c>
      <c r="X9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9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</row>
    <row r="972" spans="1:25" ht="20" customHeight="1">
      <c r="A972" s="1">
        <v>198756</v>
      </c>
      <c r="B972" s="1" t="s">
        <v>422</v>
      </c>
      <c r="C972" s="1">
        <v>9</v>
      </c>
      <c r="D972" s="1">
        <v>6</v>
      </c>
      <c r="E972" s="8">
        <f>Table32356789101112132343210111213610[[#This Row],[men]]/Table32356789101112132343210111213610[[#This Row],[total]]</f>
        <v>0.66666666666666663</v>
      </c>
      <c r="F972" s="1">
        <v>3</v>
      </c>
      <c r="G972" s="8">
        <f>Table32356789101112132343210111213610[[#This Row],[women]]/Table32356789101112132343210111213610[[#This Row],[total]]</f>
        <v>0.33333333333333331</v>
      </c>
      <c r="H972" s="1">
        <v>0</v>
      </c>
      <c r="I972" s="8">
        <f>Table32356789101112132343210111213610[[#This Row],[alaskan_or_native]]/Table32356789101112132343210111213610[[#This Row],[total]]</f>
        <v>0</v>
      </c>
      <c r="J972" s="1">
        <v>0</v>
      </c>
      <c r="K972" s="8">
        <f>Table32356789101112132343210111213610[[#This Row],[asian_american]]/Table32356789101112132343210111213610[[#This Row],[total]]</f>
        <v>0</v>
      </c>
      <c r="L972" s="1">
        <v>8</v>
      </c>
      <c r="M972" s="8">
        <f>Table32356789101112132343210111213610[[#This Row],[african_amercian]]/Table32356789101112132343210111213610[[#This Row],[total]]</f>
        <v>0.88888888888888884</v>
      </c>
      <c r="N972" s="1">
        <v>0</v>
      </c>
      <c r="O972" s="8">
        <f>Table32356789101112132343210111213610[[#This Row],[hispanic_american]]/Table32356789101112132343210111213610[[#This Row],[total]]</f>
        <v>0</v>
      </c>
      <c r="P972" s="1">
        <v>0</v>
      </c>
      <c r="Q972" s="8">
        <f>Table32356789101112132343210111213610[[#This Row],[hawaiian_or_islander]]/Table32356789101112132343210111213610[[#This Row],[total]]</f>
        <v>0</v>
      </c>
      <c r="R972" s="1">
        <v>0</v>
      </c>
      <c r="S972" s="8">
        <f>Table32356789101112132343210111213610[[#This Row],[white]]/Table32356789101112132343210111213610[[#This Row],[total]]</f>
        <v>0</v>
      </c>
      <c r="T972" s="1">
        <v>0</v>
      </c>
      <c r="U972" s="8">
        <f>Table32356789101112132343210111213610[[#This Row],[muti_racial]]/Table32356789101112132343210111213610[[#This Row],[total]]</f>
        <v>0</v>
      </c>
      <c r="V972" s="1">
        <v>1</v>
      </c>
      <c r="W972" s="8">
        <f>Table32356789101112132343210111213610[[#This Row],[international]]/Table32356789101112132343210111213610[[#This Row],[total]]</f>
        <v>0.1111111111111111</v>
      </c>
      <c r="X9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0.88888888888888884</v>
      </c>
      <c r="Y9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0.88888888888888884</v>
      </c>
    </row>
    <row r="973" spans="1:25" ht="20" customHeight="1">
      <c r="A973" s="12">
        <v>210669</v>
      </c>
      <c r="B973" s="12" t="s">
        <v>429</v>
      </c>
      <c r="C973" s="12">
        <v>9</v>
      </c>
      <c r="D973" s="12">
        <v>7</v>
      </c>
      <c r="E973" s="14">
        <f>Table32356789101112132343210111213610[[#This Row],[men]]/Table32356789101112132343210111213610[[#This Row],[total]]</f>
        <v>0.77777777777777779</v>
      </c>
      <c r="F973" s="12">
        <v>2</v>
      </c>
      <c r="G973" s="14">
        <f>Table32356789101112132343210111213610[[#This Row],[women]]/Table32356789101112132343210111213610[[#This Row],[total]]</f>
        <v>0.22222222222222221</v>
      </c>
      <c r="H973" s="12">
        <v>0</v>
      </c>
      <c r="I973" s="14">
        <f>Table32356789101112132343210111213610[[#This Row],[alaskan_or_native]]/Table32356789101112132343210111213610[[#This Row],[total]]</f>
        <v>0</v>
      </c>
      <c r="J973" s="12">
        <v>0</v>
      </c>
      <c r="K973" s="14">
        <f>Table32356789101112132343210111213610[[#This Row],[asian_american]]/Table32356789101112132343210111213610[[#This Row],[total]]</f>
        <v>0</v>
      </c>
      <c r="L973" s="12">
        <v>0</v>
      </c>
      <c r="M973" s="14">
        <f>Table32356789101112132343210111213610[[#This Row],[african_amercian]]/Table32356789101112132343210111213610[[#This Row],[total]]</f>
        <v>0</v>
      </c>
      <c r="N973" s="12">
        <v>1</v>
      </c>
      <c r="O973" s="14">
        <f>Table32356789101112132343210111213610[[#This Row],[hispanic_american]]/Table32356789101112132343210111213610[[#This Row],[total]]</f>
        <v>0.1111111111111111</v>
      </c>
      <c r="P973" s="12">
        <v>0</v>
      </c>
      <c r="Q973" s="14">
        <f>Table32356789101112132343210111213610[[#This Row],[hawaiian_or_islander]]/Table32356789101112132343210111213610[[#This Row],[total]]</f>
        <v>0</v>
      </c>
      <c r="R973" s="12">
        <v>6</v>
      </c>
      <c r="S973" s="14">
        <f>Table32356789101112132343210111213610[[#This Row],[white]]/Table32356789101112132343210111213610[[#This Row],[total]]</f>
        <v>0.66666666666666663</v>
      </c>
      <c r="T973" s="12">
        <v>2</v>
      </c>
      <c r="U973" s="14">
        <f>Table32356789101112132343210111213610[[#This Row],[muti_racial]]/Table32356789101112132343210111213610[[#This Row],[total]]</f>
        <v>0.22222222222222221</v>
      </c>
      <c r="V973" s="12">
        <v>0</v>
      </c>
      <c r="W973" s="14">
        <f>Table32356789101112132343210111213610[[#This Row],[international]]/Table32356789101112132343210111213610[[#This Row],[total]]</f>
        <v>0</v>
      </c>
      <c r="X9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9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974" spans="1:25" ht="20" customHeight="1">
      <c r="A974" s="1">
        <v>215743</v>
      </c>
      <c r="B974" s="1" t="s">
        <v>240</v>
      </c>
      <c r="C974" s="1">
        <v>9</v>
      </c>
      <c r="D974" s="1">
        <v>8</v>
      </c>
      <c r="E974" s="8">
        <f>Table32356789101112132343210111213610[[#This Row],[men]]/Table32356789101112132343210111213610[[#This Row],[total]]</f>
        <v>0.88888888888888884</v>
      </c>
      <c r="F974" s="1">
        <v>1</v>
      </c>
      <c r="G974" s="8">
        <f>Table32356789101112132343210111213610[[#This Row],[women]]/Table32356789101112132343210111213610[[#This Row],[total]]</f>
        <v>0.1111111111111111</v>
      </c>
      <c r="H974" s="1">
        <v>0</v>
      </c>
      <c r="I974" s="8">
        <f>Table32356789101112132343210111213610[[#This Row],[alaskan_or_native]]/Table32356789101112132343210111213610[[#This Row],[total]]</f>
        <v>0</v>
      </c>
      <c r="J974" s="1">
        <v>0</v>
      </c>
      <c r="K974" s="8">
        <f>Table32356789101112132343210111213610[[#This Row],[asian_american]]/Table32356789101112132343210111213610[[#This Row],[total]]</f>
        <v>0</v>
      </c>
      <c r="L974" s="1">
        <v>0</v>
      </c>
      <c r="M974" s="8">
        <f>Table32356789101112132343210111213610[[#This Row],[african_amercian]]/Table32356789101112132343210111213610[[#This Row],[total]]</f>
        <v>0</v>
      </c>
      <c r="N974" s="1">
        <v>0</v>
      </c>
      <c r="O974" s="8">
        <f>Table32356789101112132343210111213610[[#This Row],[hispanic_american]]/Table32356789101112132343210111213610[[#This Row],[total]]</f>
        <v>0</v>
      </c>
      <c r="P974" s="1">
        <v>0</v>
      </c>
      <c r="Q974" s="8">
        <f>Table32356789101112132343210111213610[[#This Row],[hawaiian_or_islander]]/Table32356789101112132343210111213610[[#This Row],[total]]</f>
        <v>0</v>
      </c>
      <c r="R974" s="1">
        <v>9</v>
      </c>
      <c r="S974" s="8">
        <f>Table32356789101112132343210111213610[[#This Row],[white]]/Table32356789101112132343210111213610[[#This Row],[total]]</f>
        <v>1</v>
      </c>
      <c r="T974" s="1">
        <v>0</v>
      </c>
      <c r="U974" s="8">
        <f>Table32356789101112132343210111213610[[#This Row],[muti_racial]]/Table32356789101112132343210111213610[[#This Row],[total]]</f>
        <v>0</v>
      </c>
      <c r="V974" s="1">
        <v>0</v>
      </c>
      <c r="W974" s="8">
        <f>Table32356789101112132343210111213610[[#This Row],[international]]/Table32356789101112132343210111213610[[#This Row],[total]]</f>
        <v>0</v>
      </c>
      <c r="X9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9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75" spans="1:25" ht="20" customHeight="1">
      <c r="A975" s="12">
        <v>215770</v>
      </c>
      <c r="B975" s="12" t="s">
        <v>661</v>
      </c>
      <c r="C975" s="12">
        <v>9</v>
      </c>
      <c r="D975" s="12">
        <v>8</v>
      </c>
      <c r="E975" s="14">
        <f>Table32356789101112132343210111213610[[#This Row],[men]]/Table32356789101112132343210111213610[[#This Row],[total]]</f>
        <v>0.88888888888888884</v>
      </c>
      <c r="F975" s="12">
        <v>1</v>
      </c>
      <c r="G975" s="14">
        <f>Table32356789101112132343210111213610[[#This Row],[women]]/Table32356789101112132343210111213610[[#This Row],[total]]</f>
        <v>0.1111111111111111</v>
      </c>
      <c r="H975" s="12">
        <v>0</v>
      </c>
      <c r="I975" s="14">
        <f>Table32356789101112132343210111213610[[#This Row],[alaskan_or_native]]/Table32356789101112132343210111213610[[#This Row],[total]]</f>
        <v>0</v>
      </c>
      <c r="J975" s="12">
        <v>1</v>
      </c>
      <c r="K975" s="14">
        <f>Table32356789101112132343210111213610[[#This Row],[asian_american]]/Table32356789101112132343210111213610[[#This Row],[total]]</f>
        <v>0.1111111111111111</v>
      </c>
      <c r="L975" s="12">
        <v>1</v>
      </c>
      <c r="M975" s="14">
        <f>Table32356789101112132343210111213610[[#This Row],[african_amercian]]/Table32356789101112132343210111213610[[#This Row],[total]]</f>
        <v>0.1111111111111111</v>
      </c>
      <c r="N975" s="12">
        <v>0</v>
      </c>
      <c r="O975" s="14">
        <f>Table32356789101112132343210111213610[[#This Row],[hispanic_american]]/Table32356789101112132343210111213610[[#This Row],[total]]</f>
        <v>0</v>
      </c>
      <c r="P975" s="12">
        <v>0</v>
      </c>
      <c r="Q975" s="14">
        <f>Table32356789101112132343210111213610[[#This Row],[hawaiian_or_islander]]/Table32356789101112132343210111213610[[#This Row],[total]]</f>
        <v>0</v>
      </c>
      <c r="R975" s="12">
        <v>7</v>
      </c>
      <c r="S975" s="14">
        <f>Table32356789101112132343210111213610[[#This Row],[white]]/Table32356789101112132343210111213610[[#This Row],[total]]</f>
        <v>0.77777777777777779</v>
      </c>
      <c r="T975" s="12">
        <v>0</v>
      </c>
      <c r="U975" s="14">
        <f>Table32356789101112132343210111213610[[#This Row],[muti_racial]]/Table32356789101112132343210111213610[[#This Row],[total]]</f>
        <v>0</v>
      </c>
      <c r="V975" s="12">
        <v>0</v>
      </c>
      <c r="W975" s="14">
        <f>Table32356789101112132343210111213610[[#This Row],[international]]/Table32356789101112132343210111213610[[#This Row],[total]]</f>
        <v>0</v>
      </c>
      <c r="X9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0.22222222222222221</v>
      </c>
      <c r="Y9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976" spans="1:25" ht="20" customHeight="1">
      <c r="A976" s="1">
        <v>216694</v>
      </c>
      <c r="B976" s="1" t="s">
        <v>1087</v>
      </c>
      <c r="C976" s="1">
        <v>9</v>
      </c>
      <c r="D976" s="1">
        <v>6</v>
      </c>
      <c r="E976" s="8">
        <f>Table32356789101112132343210111213610[[#This Row],[men]]/Table32356789101112132343210111213610[[#This Row],[total]]</f>
        <v>0.66666666666666663</v>
      </c>
      <c r="F976" s="1">
        <v>3</v>
      </c>
      <c r="G976" s="8">
        <f>Table32356789101112132343210111213610[[#This Row],[women]]/Table32356789101112132343210111213610[[#This Row],[total]]</f>
        <v>0.33333333333333331</v>
      </c>
      <c r="H976" s="1">
        <v>0</v>
      </c>
      <c r="I976" s="8">
        <f>Table32356789101112132343210111213610[[#This Row],[alaskan_or_native]]/Table32356789101112132343210111213610[[#This Row],[total]]</f>
        <v>0</v>
      </c>
      <c r="J976" s="1">
        <v>0</v>
      </c>
      <c r="K976" s="8">
        <f>Table32356789101112132343210111213610[[#This Row],[asian_american]]/Table32356789101112132343210111213610[[#This Row],[total]]</f>
        <v>0</v>
      </c>
      <c r="L976" s="1">
        <v>0</v>
      </c>
      <c r="M976" s="8">
        <f>Table32356789101112132343210111213610[[#This Row],[african_amercian]]/Table32356789101112132343210111213610[[#This Row],[total]]</f>
        <v>0</v>
      </c>
      <c r="N976" s="1">
        <v>0</v>
      </c>
      <c r="O976" s="8">
        <f>Table32356789101112132343210111213610[[#This Row],[hispanic_american]]/Table32356789101112132343210111213610[[#This Row],[total]]</f>
        <v>0</v>
      </c>
      <c r="P976" s="1">
        <v>0</v>
      </c>
      <c r="Q976" s="8">
        <f>Table32356789101112132343210111213610[[#This Row],[hawaiian_or_islander]]/Table32356789101112132343210111213610[[#This Row],[total]]</f>
        <v>0</v>
      </c>
      <c r="R976" s="1">
        <v>9</v>
      </c>
      <c r="S976" s="8">
        <f>Table32356789101112132343210111213610[[#This Row],[white]]/Table32356789101112132343210111213610[[#This Row],[total]]</f>
        <v>1</v>
      </c>
      <c r="T976" s="1">
        <v>0</v>
      </c>
      <c r="U976" s="8">
        <f>Table32356789101112132343210111213610[[#This Row],[muti_racial]]/Table32356789101112132343210111213610[[#This Row],[total]]</f>
        <v>0</v>
      </c>
      <c r="V976" s="1">
        <v>0</v>
      </c>
      <c r="W976" s="8">
        <f>Table32356789101112132343210111213610[[#This Row],[international]]/Table32356789101112132343210111213610[[#This Row],[total]]</f>
        <v>0</v>
      </c>
      <c r="X9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9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77" spans="1:25" ht="20" customHeight="1">
      <c r="A977" s="12">
        <v>217688</v>
      </c>
      <c r="B977" s="12" t="s">
        <v>675</v>
      </c>
      <c r="C977" s="12">
        <v>9</v>
      </c>
      <c r="D977" s="12">
        <v>8</v>
      </c>
      <c r="E977" s="14">
        <f>Table32356789101112132343210111213610[[#This Row],[men]]/Table32356789101112132343210111213610[[#This Row],[total]]</f>
        <v>0.88888888888888884</v>
      </c>
      <c r="F977" s="12">
        <v>1</v>
      </c>
      <c r="G977" s="14">
        <f>Table32356789101112132343210111213610[[#This Row],[women]]/Table32356789101112132343210111213610[[#This Row],[total]]</f>
        <v>0.1111111111111111</v>
      </c>
      <c r="H977" s="12">
        <v>0</v>
      </c>
      <c r="I977" s="14">
        <f>Table32356789101112132343210111213610[[#This Row],[alaskan_or_native]]/Table32356789101112132343210111213610[[#This Row],[total]]</f>
        <v>0</v>
      </c>
      <c r="J977" s="12">
        <v>0</v>
      </c>
      <c r="K977" s="14">
        <f>Table32356789101112132343210111213610[[#This Row],[asian_american]]/Table32356789101112132343210111213610[[#This Row],[total]]</f>
        <v>0</v>
      </c>
      <c r="L977" s="12">
        <v>1</v>
      </c>
      <c r="M977" s="14">
        <f>Table32356789101112132343210111213610[[#This Row],[african_amercian]]/Table32356789101112132343210111213610[[#This Row],[total]]</f>
        <v>0.1111111111111111</v>
      </c>
      <c r="N977" s="12">
        <v>0</v>
      </c>
      <c r="O977" s="14">
        <f>Table32356789101112132343210111213610[[#This Row],[hispanic_american]]/Table32356789101112132343210111213610[[#This Row],[total]]</f>
        <v>0</v>
      </c>
      <c r="P977" s="12">
        <v>0</v>
      </c>
      <c r="Q977" s="14">
        <f>Table32356789101112132343210111213610[[#This Row],[hawaiian_or_islander]]/Table32356789101112132343210111213610[[#This Row],[total]]</f>
        <v>0</v>
      </c>
      <c r="R977" s="12">
        <v>8</v>
      </c>
      <c r="S977" s="14">
        <f>Table32356789101112132343210111213610[[#This Row],[white]]/Table32356789101112132343210111213610[[#This Row],[total]]</f>
        <v>0.88888888888888884</v>
      </c>
      <c r="T977" s="12">
        <v>0</v>
      </c>
      <c r="U977" s="14">
        <f>Table32356789101112132343210111213610[[#This Row],[muti_racial]]/Table32356789101112132343210111213610[[#This Row],[total]]</f>
        <v>0</v>
      </c>
      <c r="V977" s="12">
        <v>0</v>
      </c>
      <c r="W977" s="14">
        <f>Table32356789101112132343210111213610[[#This Row],[international]]/Table32356789101112132343210111213610[[#This Row],[total]]</f>
        <v>0</v>
      </c>
      <c r="X9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9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978" spans="1:25" ht="20" customHeight="1">
      <c r="A978" s="1">
        <v>218973</v>
      </c>
      <c r="B978" s="1" t="s">
        <v>662</v>
      </c>
      <c r="C978" s="1">
        <v>9</v>
      </c>
      <c r="D978" s="1">
        <v>9</v>
      </c>
      <c r="E978" s="8">
        <f>Table32356789101112132343210111213610[[#This Row],[men]]/Table32356789101112132343210111213610[[#This Row],[total]]</f>
        <v>1</v>
      </c>
      <c r="F978" s="1">
        <v>0</v>
      </c>
      <c r="G978" s="8">
        <f>Table32356789101112132343210111213610[[#This Row],[women]]/Table32356789101112132343210111213610[[#This Row],[total]]</f>
        <v>0</v>
      </c>
      <c r="H978" s="1">
        <v>0</v>
      </c>
      <c r="I978" s="8">
        <f>Table32356789101112132343210111213610[[#This Row],[alaskan_or_native]]/Table32356789101112132343210111213610[[#This Row],[total]]</f>
        <v>0</v>
      </c>
      <c r="J978" s="1">
        <v>0</v>
      </c>
      <c r="K978" s="8">
        <f>Table32356789101112132343210111213610[[#This Row],[asian_american]]/Table32356789101112132343210111213610[[#This Row],[total]]</f>
        <v>0</v>
      </c>
      <c r="L978" s="1">
        <v>1</v>
      </c>
      <c r="M978" s="8">
        <f>Table32356789101112132343210111213610[[#This Row],[african_amercian]]/Table32356789101112132343210111213610[[#This Row],[total]]</f>
        <v>0.1111111111111111</v>
      </c>
      <c r="N978" s="1">
        <v>0</v>
      </c>
      <c r="O978" s="8">
        <f>Table32356789101112132343210111213610[[#This Row],[hispanic_american]]/Table32356789101112132343210111213610[[#This Row],[total]]</f>
        <v>0</v>
      </c>
      <c r="P978" s="1">
        <v>0</v>
      </c>
      <c r="Q978" s="8">
        <f>Table32356789101112132343210111213610[[#This Row],[hawaiian_or_islander]]/Table32356789101112132343210111213610[[#This Row],[total]]</f>
        <v>0</v>
      </c>
      <c r="R978" s="1">
        <v>8</v>
      </c>
      <c r="S978" s="8">
        <f>Table32356789101112132343210111213610[[#This Row],[white]]/Table32356789101112132343210111213610[[#This Row],[total]]</f>
        <v>0.88888888888888884</v>
      </c>
      <c r="T978" s="1">
        <v>0</v>
      </c>
      <c r="U978" s="8">
        <f>Table32356789101112132343210111213610[[#This Row],[muti_racial]]/Table32356789101112132343210111213610[[#This Row],[total]]</f>
        <v>0</v>
      </c>
      <c r="V978" s="1">
        <v>0</v>
      </c>
      <c r="W978" s="8">
        <f>Table32356789101112132343210111213610[[#This Row],[international]]/Table32356789101112132343210111213610[[#This Row],[total]]</f>
        <v>0</v>
      </c>
      <c r="X9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9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979" spans="1:25" ht="20" customHeight="1">
      <c r="A979" s="12">
        <v>219277</v>
      </c>
      <c r="B979" s="12" t="s">
        <v>1102</v>
      </c>
      <c r="C979" s="12">
        <v>9</v>
      </c>
      <c r="D979" s="12">
        <v>6</v>
      </c>
      <c r="E979" s="14">
        <f>Table32356789101112132343210111213610[[#This Row],[men]]/Table32356789101112132343210111213610[[#This Row],[total]]</f>
        <v>0.66666666666666663</v>
      </c>
      <c r="F979" s="12">
        <v>3</v>
      </c>
      <c r="G979" s="14">
        <f>Table32356789101112132343210111213610[[#This Row],[women]]/Table32356789101112132343210111213610[[#This Row],[total]]</f>
        <v>0.33333333333333331</v>
      </c>
      <c r="H979" s="12">
        <v>9</v>
      </c>
      <c r="I979" s="14">
        <f>Table32356789101112132343210111213610[[#This Row],[alaskan_or_native]]/Table32356789101112132343210111213610[[#This Row],[total]]</f>
        <v>1</v>
      </c>
      <c r="J979" s="12">
        <v>0</v>
      </c>
      <c r="K979" s="14">
        <f>Table32356789101112132343210111213610[[#This Row],[asian_american]]/Table32356789101112132343210111213610[[#This Row],[total]]</f>
        <v>0</v>
      </c>
      <c r="L979" s="12">
        <v>0</v>
      </c>
      <c r="M979" s="14">
        <f>Table32356789101112132343210111213610[[#This Row],[african_amercian]]/Table32356789101112132343210111213610[[#This Row],[total]]</f>
        <v>0</v>
      </c>
      <c r="N979" s="12">
        <v>0</v>
      </c>
      <c r="O979" s="14">
        <f>Table32356789101112132343210111213610[[#This Row],[hispanic_american]]/Table32356789101112132343210111213610[[#This Row],[total]]</f>
        <v>0</v>
      </c>
      <c r="P979" s="12">
        <v>0</v>
      </c>
      <c r="Q979" s="14">
        <f>Table32356789101112132343210111213610[[#This Row],[hawaiian_or_islander]]/Table32356789101112132343210111213610[[#This Row],[total]]</f>
        <v>0</v>
      </c>
      <c r="R979" s="12">
        <v>0</v>
      </c>
      <c r="S979" s="14">
        <f>Table32356789101112132343210111213610[[#This Row],[white]]/Table32356789101112132343210111213610[[#This Row],[total]]</f>
        <v>0</v>
      </c>
      <c r="T979" s="12">
        <v>0</v>
      </c>
      <c r="U979" s="14">
        <f>Table32356789101112132343210111213610[[#This Row],[muti_racial]]/Table32356789101112132343210111213610[[#This Row],[total]]</f>
        <v>0</v>
      </c>
      <c r="V979" s="12">
        <v>0</v>
      </c>
      <c r="W979" s="14">
        <f>Table32356789101112132343210111213610[[#This Row],[international]]/Table32356789101112132343210111213610[[#This Row],[total]]</f>
        <v>0</v>
      </c>
      <c r="X9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9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980" spans="1:25" ht="20" customHeight="1">
      <c r="A980" s="1">
        <v>221661</v>
      </c>
      <c r="B980" s="1" t="s">
        <v>676</v>
      </c>
      <c r="C980" s="1">
        <v>9</v>
      </c>
      <c r="D980" s="1">
        <v>8</v>
      </c>
      <c r="E980" s="8">
        <f>Table32356789101112132343210111213610[[#This Row],[men]]/Table32356789101112132343210111213610[[#This Row],[total]]</f>
        <v>0.88888888888888884</v>
      </c>
      <c r="F980" s="1">
        <v>1</v>
      </c>
      <c r="G980" s="8">
        <f>Table32356789101112132343210111213610[[#This Row],[women]]/Table32356789101112132343210111213610[[#This Row],[total]]</f>
        <v>0.1111111111111111</v>
      </c>
      <c r="H980" s="1">
        <v>0</v>
      </c>
      <c r="I980" s="8">
        <f>Table32356789101112132343210111213610[[#This Row],[alaskan_or_native]]/Table32356789101112132343210111213610[[#This Row],[total]]</f>
        <v>0</v>
      </c>
      <c r="J980" s="1">
        <v>0</v>
      </c>
      <c r="K980" s="8">
        <f>Table32356789101112132343210111213610[[#This Row],[asian_american]]/Table32356789101112132343210111213610[[#This Row],[total]]</f>
        <v>0</v>
      </c>
      <c r="L980" s="1">
        <v>0</v>
      </c>
      <c r="M980" s="8">
        <f>Table32356789101112132343210111213610[[#This Row],[african_amercian]]/Table32356789101112132343210111213610[[#This Row],[total]]</f>
        <v>0</v>
      </c>
      <c r="N980" s="1">
        <v>1</v>
      </c>
      <c r="O980" s="8">
        <f>Table32356789101112132343210111213610[[#This Row],[hispanic_american]]/Table32356789101112132343210111213610[[#This Row],[total]]</f>
        <v>0.1111111111111111</v>
      </c>
      <c r="P980" s="1">
        <v>0</v>
      </c>
      <c r="Q980" s="8">
        <f>Table32356789101112132343210111213610[[#This Row],[hawaiian_or_islander]]/Table32356789101112132343210111213610[[#This Row],[total]]</f>
        <v>0</v>
      </c>
      <c r="R980" s="1">
        <v>8</v>
      </c>
      <c r="S980" s="8">
        <f>Table32356789101112132343210111213610[[#This Row],[white]]/Table32356789101112132343210111213610[[#This Row],[total]]</f>
        <v>0.88888888888888884</v>
      </c>
      <c r="T980" s="1">
        <v>0</v>
      </c>
      <c r="U980" s="8">
        <f>Table32356789101112132343210111213610[[#This Row],[muti_racial]]/Table32356789101112132343210111213610[[#This Row],[total]]</f>
        <v>0</v>
      </c>
      <c r="V980" s="1">
        <v>0</v>
      </c>
      <c r="W980" s="8">
        <f>Table32356789101112132343210111213610[[#This Row],[international]]/Table32356789101112132343210111213610[[#This Row],[total]]</f>
        <v>0</v>
      </c>
      <c r="X9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9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</row>
    <row r="981" spans="1:25" ht="20" customHeight="1">
      <c r="A981" s="12">
        <v>222983</v>
      </c>
      <c r="B981" s="12" t="s">
        <v>664</v>
      </c>
      <c r="C981" s="12">
        <v>9</v>
      </c>
      <c r="D981" s="12">
        <v>7</v>
      </c>
      <c r="E981" s="14">
        <f>Table32356789101112132343210111213610[[#This Row],[men]]/Table32356789101112132343210111213610[[#This Row],[total]]</f>
        <v>0.77777777777777779</v>
      </c>
      <c r="F981" s="12">
        <v>2</v>
      </c>
      <c r="G981" s="14">
        <f>Table32356789101112132343210111213610[[#This Row],[women]]/Table32356789101112132343210111213610[[#This Row],[total]]</f>
        <v>0.22222222222222221</v>
      </c>
      <c r="H981" s="12">
        <v>0</v>
      </c>
      <c r="I981" s="14">
        <f>Table32356789101112132343210111213610[[#This Row],[alaskan_or_native]]/Table32356789101112132343210111213610[[#This Row],[total]]</f>
        <v>0</v>
      </c>
      <c r="J981" s="12">
        <v>0</v>
      </c>
      <c r="K981" s="14">
        <f>Table32356789101112132343210111213610[[#This Row],[asian_american]]/Table32356789101112132343210111213610[[#This Row],[total]]</f>
        <v>0</v>
      </c>
      <c r="L981" s="12">
        <v>1</v>
      </c>
      <c r="M981" s="14">
        <f>Table32356789101112132343210111213610[[#This Row],[african_amercian]]/Table32356789101112132343210111213610[[#This Row],[total]]</f>
        <v>0.1111111111111111</v>
      </c>
      <c r="N981" s="12">
        <v>3</v>
      </c>
      <c r="O981" s="14">
        <f>Table32356789101112132343210111213610[[#This Row],[hispanic_american]]/Table32356789101112132343210111213610[[#This Row],[total]]</f>
        <v>0.33333333333333331</v>
      </c>
      <c r="P981" s="12">
        <v>0</v>
      </c>
      <c r="Q981" s="14">
        <f>Table32356789101112132343210111213610[[#This Row],[hawaiian_or_islander]]/Table32356789101112132343210111213610[[#This Row],[total]]</f>
        <v>0</v>
      </c>
      <c r="R981" s="12">
        <v>4</v>
      </c>
      <c r="S981" s="14">
        <f>Table32356789101112132343210111213610[[#This Row],[white]]/Table32356789101112132343210111213610[[#This Row],[total]]</f>
        <v>0.44444444444444442</v>
      </c>
      <c r="T981" s="12">
        <v>0</v>
      </c>
      <c r="U981" s="14">
        <f>Table32356789101112132343210111213610[[#This Row],[muti_racial]]/Table32356789101112132343210111213610[[#This Row],[total]]</f>
        <v>0</v>
      </c>
      <c r="V981" s="12">
        <v>1</v>
      </c>
      <c r="W981" s="14">
        <f>Table32356789101112132343210111213610[[#This Row],[international]]/Table32356789101112132343210111213610[[#This Row],[total]]</f>
        <v>0.1111111111111111</v>
      </c>
      <c r="X9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  <c r="Y9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</row>
    <row r="982" spans="1:25" ht="20" customHeight="1">
      <c r="A982" s="1">
        <v>228501</v>
      </c>
      <c r="B982" s="1" t="s">
        <v>1121</v>
      </c>
      <c r="C982" s="1">
        <v>9</v>
      </c>
      <c r="D982" s="1">
        <v>8</v>
      </c>
      <c r="E982" s="8">
        <f>Table32356789101112132343210111213610[[#This Row],[men]]/Table32356789101112132343210111213610[[#This Row],[total]]</f>
        <v>0.88888888888888884</v>
      </c>
      <c r="F982" s="1">
        <v>1</v>
      </c>
      <c r="G982" s="8">
        <f>Table32356789101112132343210111213610[[#This Row],[women]]/Table32356789101112132343210111213610[[#This Row],[total]]</f>
        <v>0.1111111111111111</v>
      </c>
      <c r="H982" s="1">
        <v>0</v>
      </c>
      <c r="I982" s="8">
        <f>Table32356789101112132343210111213610[[#This Row],[alaskan_or_native]]/Table32356789101112132343210111213610[[#This Row],[total]]</f>
        <v>0</v>
      </c>
      <c r="J982" s="1">
        <v>0</v>
      </c>
      <c r="K982" s="8">
        <f>Table32356789101112132343210111213610[[#This Row],[asian_american]]/Table32356789101112132343210111213610[[#This Row],[total]]</f>
        <v>0</v>
      </c>
      <c r="L982" s="1">
        <v>1</v>
      </c>
      <c r="M982" s="8">
        <f>Table32356789101112132343210111213610[[#This Row],[african_amercian]]/Table32356789101112132343210111213610[[#This Row],[total]]</f>
        <v>0.1111111111111111</v>
      </c>
      <c r="N982" s="1">
        <v>2</v>
      </c>
      <c r="O982" s="8">
        <f>Table32356789101112132343210111213610[[#This Row],[hispanic_american]]/Table32356789101112132343210111213610[[#This Row],[total]]</f>
        <v>0.22222222222222221</v>
      </c>
      <c r="P982" s="1">
        <v>0</v>
      </c>
      <c r="Q982" s="8">
        <f>Table32356789101112132343210111213610[[#This Row],[hawaiian_or_islander]]/Table32356789101112132343210111213610[[#This Row],[total]]</f>
        <v>0</v>
      </c>
      <c r="R982" s="1">
        <v>5</v>
      </c>
      <c r="S982" s="8">
        <f>Table32356789101112132343210111213610[[#This Row],[white]]/Table32356789101112132343210111213610[[#This Row],[total]]</f>
        <v>0.55555555555555558</v>
      </c>
      <c r="T982" s="1">
        <v>1</v>
      </c>
      <c r="U982" s="8">
        <f>Table32356789101112132343210111213610[[#This Row],[muti_racial]]/Table32356789101112132343210111213610[[#This Row],[total]]</f>
        <v>0.1111111111111111</v>
      </c>
      <c r="V982" s="1">
        <v>0</v>
      </c>
      <c r="W982" s="8">
        <f>Table32356789101112132343210111213610[[#This Row],[international]]/Table32356789101112132343210111213610[[#This Row],[total]]</f>
        <v>0</v>
      </c>
      <c r="X9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  <c r="Y9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</row>
    <row r="983" spans="1:25" ht="20" customHeight="1">
      <c r="A983" s="12">
        <v>228705</v>
      </c>
      <c r="B983" s="12" t="s">
        <v>272</v>
      </c>
      <c r="C983" s="12">
        <v>9</v>
      </c>
      <c r="D983" s="12">
        <v>7</v>
      </c>
      <c r="E983" s="14">
        <f>Table32356789101112132343210111213610[[#This Row],[men]]/Table32356789101112132343210111213610[[#This Row],[total]]</f>
        <v>0.77777777777777779</v>
      </c>
      <c r="F983" s="12">
        <v>2</v>
      </c>
      <c r="G983" s="14">
        <f>Table32356789101112132343210111213610[[#This Row],[women]]/Table32356789101112132343210111213610[[#This Row],[total]]</f>
        <v>0.22222222222222221</v>
      </c>
      <c r="H983" s="12">
        <v>0</v>
      </c>
      <c r="I983" s="14">
        <f>Table32356789101112132343210111213610[[#This Row],[alaskan_or_native]]/Table32356789101112132343210111213610[[#This Row],[total]]</f>
        <v>0</v>
      </c>
      <c r="J983" s="12">
        <v>0</v>
      </c>
      <c r="K983" s="14">
        <f>Table32356789101112132343210111213610[[#This Row],[asian_american]]/Table32356789101112132343210111213610[[#This Row],[total]]</f>
        <v>0</v>
      </c>
      <c r="L983" s="12">
        <v>0</v>
      </c>
      <c r="M983" s="14">
        <f>Table32356789101112132343210111213610[[#This Row],[african_amercian]]/Table32356789101112132343210111213610[[#This Row],[total]]</f>
        <v>0</v>
      </c>
      <c r="N983" s="12">
        <v>4</v>
      </c>
      <c r="O983" s="14">
        <f>Table32356789101112132343210111213610[[#This Row],[hispanic_american]]/Table32356789101112132343210111213610[[#This Row],[total]]</f>
        <v>0.44444444444444442</v>
      </c>
      <c r="P983" s="12">
        <v>0</v>
      </c>
      <c r="Q983" s="14">
        <f>Table32356789101112132343210111213610[[#This Row],[hawaiian_or_islander]]/Table32356789101112132343210111213610[[#This Row],[total]]</f>
        <v>0</v>
      </c>
      <c r="R983" s="12">
        <v>5</v>
      </c>
      <c r="S983" s="14">
        <f>Table32356789101112132343210111213610[[#This Row],[white]]/Table32356789101112132343210111213610[[#This Row],[total]]</f>
        <v>0.55555555555555558</v>
      </c>
      <c r="T983" s="12">
        <v>0</v>
      </c>
      <c r="U983" s="14">
        <f>Table32356789101112132343210111213610[[#This Row],[muti_racial]]/Table32356789101112132343210111213610[[#This Row],[total]]</f>
        <v>0</v>
      </c>
      <c r="V983" s="12">
        <v>0</v>
      </c>
      <c r="W983" s="14">
        <f>Table32356789101112132343210111213610[[#This Row],[international]]/Table32356789101112132343210111213610[[#This Row],[total]]</f>
        <v>0</v>
      </c>
      <c r="X9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  <c r="Y9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</row>
    <row r="984" spans="1:25" ht="20" customHeight="1">
      <c r="A984" s="1">
        <v>238333</v>
      </c>
      <c r="B984" s="1" t="s">
        <v>665</v>
      </c>
      <c r="C984" s="1">
        <v>9</v>
      </c>
      <c r="D984" s="1">
        <v>8</v>
      </c>
      <c r="E984" s="8">
        <f>Table32356789101112132343210111213610[[#This Row],[men]]/Table32356789101112132343210111213610[[#This Row],[total]]</f>
        <v>0.88888888888888884</v>
      </c>
      <c r="F984" s="1">
        <v>1</v>
      </c>
      <c r="G984" s="8">
        <f>Table32356789101112132343210111213610[[#This Row],[women]]/Table32356789101112132343210111213610[[#This Row],[total]]</f>
        <v>0.1111111111111111</v>
      </c>
      <c r="H984" s="1">
        <v>0</v>
      </c>
      <c r="I984" s="8">
        <f>Table32356789101112132343210111213610[[#This Row],[alaskan_or_native]]/Table32356789101112132343210111213610[[#This Row],[total]]</f>
        <v>0</v>
      </c>
      <c r="J984" s="1">
        <v>0</v>
      </c>
      <c r="K984" s="8">
        <f>Table32356789101112132343210111213610[[#This Row],[asian_american]]/Table32356789101112132343210111213610[[#This Row],[total]]</f>
        <v>0</v>
      </c>
      <c r="L984" s="1">
        <v>1</v>
      </c>
      <c r="M984" s="8">
        <f>Table32356789101112132343210111213610[[#This Row],[african_amercian]]/Table32356789101112132343210111213610[[#This Row],[total]]</f>
        <v>0.1111111111111111</v>
      </c>
      <c r="N984" s="1">
        <v>1</v>
      </c>
      <c r="O984" s="8">
        <f>Table32356789101112132343210111213610[[#This Row],[hispanic_american]]/Table32356789101112132343210111213610[[#This Row],[total]]</f>
        <v>0.1111111111111111</v>
      </c>
      <c r="P984" s="1">
        <v>0</v>
      </c>
      <c r="Q984" s="8">
        <f>Table32356789101112132343210111213610[[#This Row],[hawaiian_or_islander]]/Table32356789101112132343210111213610[[#This Row],[total]]</f>
        <v>0</v>
      </c>
      <c r="R984" s="1">
        <v>6</v>
      </c>
      <c r="S984" s="8">
        <f>Table32356789101112132343210111213610[[#This Row],[white]]/Table32356789101112132343210111213610[[#This Row],[total]]</f>
        <v>0.66666666666666663</v>
      </c>
      <c r="T984" s="1">
        <v>1</v>
      </c>
      <c r="U984" s="8">
        <f>Table32356789101112132343210111213610[[#This Row],[muti_racial]]/Table32356789101112132343210111213610[[#This Row],[total]]</f>
        <v>0.1111111111111111</v>
      </c>
      <c r="V984" s="1">
        <v>0</v>
      </c>
      <c r="W984" s="8">
        <f>Table32356789101112132343210111213610[[#This Row],[international]]/Table32356789101112132343210111213610[[#This Row],[total]]</f>
        <v>0</v>
      </c>
      <c r="X9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9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985" spans="1:25" ht="20" customHeight="1">
      <c r="A985" s="12">
        <v>238661</v>
      </c>
      <c r="B985" s="12" t="s">
        <v>1147</v>
      </c>
      <c r="C985" s="12">
        <v>9</v>
      </c>
      <c r="D985" s="12">
        <v>7</v>
      </c>
      <c r="E985" s="14">
        <f>Table32356789101112132343210111213610[[#This Row],[men]]/Table32356789101112132343210111213610[[#This Row],[total]]</f>
        <v>0.77777777777777779</v>
      </c>
      <c r="F985" s="12">
        <v>2</v>
      </c>
      <c r="G985" s="14">
        <f>Table32356789101112132343210111213610[[#This Row],[women]]/Table32356789101112132343210111213610[[#This Row],[total]]</f>
        <v>0.22222222222222221</v>
      </c>
      <c r="H985" s="12">
        <v>0</v>
      </c>
      <c r="I985" s="14">
        <f>Table32356789101112132343210111213610[[#This Row],[alaskan_or_native]]/Table32356789101112132343210111213610[[#This Row],[total]]</f>
        <v>0</v>
      </c>
      <c r="J985" s="12">
        <v>1</v>
      </c>
      <c r="K985" s="14">
        <f>Table32356789101112132343210111213610[[#This Row],[asian_american]]/Table32356789101112132343210111213610[[#This Row],[total]]</f>
        <v>0.1111111111111111</v>
      </c>
      <c r="L985" s="12">
        <v>0</v>
      </c>
      <c r="M985" s="14">
        <f>Table32356789101112132343210111213610[[#This Row],[african_amercian]]/Table32356789101112132343210111213610[[#This Row],[total]]</f>
        <v>0</v>
      </c>
      <c r="N985" s="12">
        <v>0</v>
      </c>
      <c r="O985" s="14">
        <f>Table32356789101112132343210111213610[[#This Row],[hispanic_american]]/Table32356789101112132343210111213610[[#This Row],[total]]</f>
        <v>0</v>
      </c>
      <c r="P985" s="12">
        <v>0</v>
      </c>
      <c r="Q985" s="14">
        <f>Table32356789101112132343210111213610[[#This Row],[hawaiian_or_islander]]/Table32356789101112132343210111213610[[#This Row],[total]]</f>
        <v>0</v>
      </c>
      <c r="R985" s="12">
        <v>6</v>
      </c>
      <c r="S985" s="14">
        <f>Table32356789101112132343210111213610[[#This Row],[white]]/Table32356789101112132343210111213610[[#This Row],[total]]</f>
        <v>0.66666666666666663</v>
      </c>
      <c r="T985" s="12">
        <v>0</v>
      </c>
      <c r="U985" s="14">
        <f>Table32356789101112132343210111213610[[#This Row],[muti_racial]]/Table32356789101112132343210111213610[[#This Row],[total]]</f>
        <v>0</v>
      </c>
      <c r="V985" s="12">
        <v>2</v>
      </c>
      <c r="W985" s="14">
        <f>Table32356789101112132343210111213610[[#This Row],[international]]/Table32356789101112132343210111213610[[#This Row],[total]]</f>
        <v>0.22222222222222221</v>
      </c>
      <c r="X9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0.1111111111111111</v>
      </c>
      <c r="Y9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986" spans="1:25" ht="20" customHeight="1">
      <c r="A986" s="1">
        <v>433536</v>
      </c>
      <c r="B986" s="1" t="s">
        <v>1267</v>
      </c>
      <c r="C986" s="1">
        <v>9</v>
      </c>
      <c r="D986" s="1">
        <v>8</v>
      </c>
      <c r="E986" s="8">
        <f>Table32356789101112132343210111213610[[#This Row],[men]]/Table32356789101112132343210111213610[[#This Row],[total]]</f>
        <v>0.88888888888888884</v>
      </c>
      <c r="F986" s="1">
        <v>1</v>
      </c>
      <c r="G986" s="8">
        <f>Table32356789101112132343210111213610[[#This Row],[women]]/Table32356789101112132343210111213610[[#This Row],[total]]</f>
        <v>0.1111111111111111</v>
      </c>
      <c r="H986" s="1">
        <v>0</v>
      </c>
      <c r="I986" s="8">
        <f>Table32356789101112132343210111213610[[#This Row],[alaskan_or_native]]/Table32356789101112132343210111213610[[#This Row],[total]]</f>
        <v>0</v>
      </c>
      <c r="J986" s="1">
        <v>2</v>
      </c>
      <c r="K986" s="8">
        <f>Table32356789101112132343210111213610[[#This Row],[asian_american]]/Table32356789101112132343210111213610[[#This Row],[total]]</f>
        <v>0.22222222222222221</v>
      </c>
      <c r="L986" s="1">
        <v>6</v>
      </c>
      <c r="M986" s="8">
        <f>Table32356789101112132343210111213610[[#This Row],[african_amercian]]/Table32356789101112132343210111213610[[#This Row],[total]]</f>
        <v>0.66666666666666663</v>
      </c>
      <c r="N986" s="1">
        <v>0</v>
      </c>
      <c r="O986" s="8">
        <f>Table32356789101112132343210111213610[[#This Row],[hispanic_american]]/Table32356789101112132343210111213610[[#This Row],[total]]</f>
        <v>0</v>
      </c>
      <c r="P986" s="1">
        <v>0</v>
      </c>
      <c r="Q986" s="8">
        <f>Table32356789101112132343210111213610[[#This Row],[hawaiian_or_islander]]/Table32356789101112132343210111213610[[#This Row],[total]]</f>
        <v>0</v>
      </c>
      <c r="R986" s="1">
        <v>0</v>
      </c>
      <c r="S986" s="8">
        <f>Table32356789101112132343210111213610[[#This Row],[white]]/Table32356789101112132343210111213610[[#This Row],[total]]</f>
        <v>0</v>
      </c>
      <c r="T986" s="1">
        <v>1</v>
      </c>
      <c r="U986" s="8">
        <f>Table32356789101112132343210111213610[[#This Row],[muti_racial]]/Table32356789101112132343210111213610[[#This Row],[total]]</f>
        <v>0.1111111111111111</v>
      </c>
      <c r="V986" s="1">
        <v>0</v>
      </c>
      <c r="W986" s="8">
        <f>Table32356789101112132343210111213610[[#This Row],[international]]/Table32356789101112132343210111213610[[#This Row],[total]]</f>
        <v>0</v>
      </c>
      <c r="X9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9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0.77777777777777779</v>
      </c>
    </row>
    <row r="987" spans="1:25" ht="20" customHeight="1">
      <c r="A987" s="12">
        <v>447458</v>
      </c>
      <c r="B987" s="12" t="s">
        <v>1410</v>
      </c>
      <c r="C987" s="12">
        <v>9</v>
      </c>
      <c r="D987" s="12">
        <v>6</v>
      </c>
      <c r="E987" s="14">
        <f>Table32356789101112132343210111213610[[#This Row],[men]]/Table32356789101112132343210111213610[[#This Row],[total]]</f>
        <v>0.66666666666666663</v>
      </c>
      <c r="F987" s="12">
        <v>3</v>
      </c>
      <c r="G987" s="14">
        <f>Table32356789101112132343210111213610[[#This Row],[women]]/Table32356789101112132343210111213610[[#This Row],[total]]</f>
        <v>0.33333333333333331</v>
      </c>
      <c r="H987" s="12">
        <v>0</v>
      </c>
      <c r="I987" s="14">
        <f>Table32356789101112132343210111213610[[#This Row],[alaskan_or_native]]/Table32356789101112132343210111213610[[#This Row],[total]]</f>
        <v>0</v>
      </c>
      <c r="J987" s="12">
        <v>1</v>
      </c>
      <c r="K987" s="14">
        <f>Table32356789101112132343210111213610[[#This Row],[asian_american]]/Table32356789101112132343210111213610[[#This Row],[total]]</f>
        <v>0.1111111111111111</v>
      </c>
      <c r="L987" s="12">
        <v>1</v>
      </c>
      <c r="M987" s="14">
        <f>Table32356789101112132343210111213610[[#This Row],[african_amercian]]/Table32356789101112132343210111213610[[#This Row],[total]]</f>
        <v>0.1111111111111111</v>
      </c>
      <c r="N987" s="12">
        <v>2</v>
      </c>
      <c r="O987" s="14">
        <f>Table32356789101112132343210111213610[[#This Row],[hispanic_american]]/Table32356789101112132343210111213610[[#This Row],[total]]</f>
        <v>0.22222222222222221</v>
      </c>
      <c r="P987" s="12">
        <v>1</v>
      </c>
      <c r="Q987" s="14">
        <f>Table32356789101112132343210111213610[[#This Row],[hawaiian_or_islander]]/Table32356789101112132343210111213610[[#This Row],[total]]</f>
        <v>0.1111111111111111</v>
      </c>
      <c r="R987" s="12">
        <v>2</v>
      </c>
      <c r="S987" s="14">
        <f>Table32356789101112132343210111213610[[#This Row],[white]]/Table32356789101112132343210111213610[[#This Row],[total]]</f>
        <v>0.22222222222222221</v>
      </c>
      <c r="T987" s="12">
        <v>1</v>
      </c>
      <c r="U987" s="14">
        <f>Table32356789101112132343210111213610[[#This Row],[muti_racial]]/Table32356789101112132343210111213610[[#This Row],[total]]</f>
        <v>0.1111111111111111</v>
      </c>
      <c r="V987" s="12">
        <v>0</v>
      </c>
      <c r="W987" s="14">
        <f>Table32356789101112132343210111213610[[#This Row],[international]]/Table32356789101112132343210111213610[[#This Row],[total]]</f>
        <v>0</v>
      </c>
      <c r="X9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9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0.55555555555555558</v>
      </c>
    </row>
    <row r="988" spans="1:25" ht="20" customHeight="1">
      <c r="A988" s="1">
        <v>452027</v>
      </c>
      <c r="B988" s="1" t="s">
        <v>1418</v>
      </c>
      <c r="C988" s="1">
        <v>9</v>
      </c>
      <c r="D988" s="1">
        <v>6</v>
      </c>
      <c r="E988" s="8">
        <f>Table32356789101112132343210111213610[[#This Row],[men]]/Table32356789101112132343210111213610[[#This Row],[total]]</f>
        <v>0.66666666666666663</v>
      </c>
      <c r="F988" s="1">
        <v>3</v>
      </c>
      <c r="G988" s="8">
        <f>Table32356789101112132343210111213610[[#This Row],[women]]/Table32356789101112132343210111213610[[#This Row],[total]]</f>
        <v>0.33333333333333331</v>
      </c>
      <c r="H988" s="1">
        <v>0</v>
      </c>
      <c r="I988" s="8">
        <f>Table32356789101112132343210111213610[[#This Row],[alaskan_or_native]]/Table32356789101112132343210111213610[[#This Row],[total]]</f>
        <v>0</v>
      </c>
      <c r="J988" s="1">
        <v>0</v>
      </c>
      <c r="K988" s="8">
        <f>Table32356789101112132343210111213610[[#This Row],[asian_american]]/Table32356789101112132343210111213610[[#This Row],[total]]</f>
        <v>0</v>
      </c>
      <c r="L988" s="1">
        <v>4</v>
      </c>
      <c r="M988" s="8">
        <f>Table32356789101112132343210111213610[[#This Row],[african_amercian]]/Table32356789101112132343210111213610[[#This Row],[total]]</f>
        <v>0.44444444444444442</v>
      </c>
      <c r="N988" s="1">
        <v>0</v>
      </c>
      <c r="O988" s="8">
        <f>Table32356789101112132343210111213610[[#This Row],[hispanic_american]]/Table32356789101112132343210111213610[[#This Row],[total]]</f>
        <v>0</v>
      </c>
      <c r="P988" s="1">
        <v>0</v>
      </c>
      <c r="Q988" s="8">
        <f>Table32356789101112132343210111213610[[#This Row],[hawaiian_or_islander]]/Table32356789101112132343210111213610[[#This Row],[total]]</f>
        <v>0</v>
      </c>
      <c r="R988" s="1">
        <v>5</v>
      </c>
      <c r="S988" s="8">
        <f>Table32356789101112132343210111213610[[#This Row],[white]]/Table32356789101112132343210111213610[[#This Row],[total]]</f>
        <v>0.55555555555555558</v>
      </c>
      <c r="T988" s="1">
        <v>0</v>
      </c>
      <c r="U988" s="8">
        <f>Table32356789101112132343210111213610[[#This Row],[muti_racial]]/Table32356789101112132343210111213610[[#This Row],[total]]</f>
        <v>0</v>
      </c>
      <c r="V988" s="1">
        <v>0</v>
      </c>
      <c r="W988" s="8">
        <f>Table32356789101112132343210111213610[[#This Row],[international]]/Table32356789101112132343210111213610[[#This Row],[total]]</f>
        <v>0</v>
      </c>
      <c r="X9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  <c r="Y9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0.44444444444444442</v>
      </c>
    </row>
    <row r="989" spans="1:25" ht="20" customHeight="1">
      <c r="A989" s="12">
        <v>109651</v>
      </c>
      <c r="B989" s="12" t="s">
        <v>1382</v>
      </c>
      <c r="C989" s="12">
        <v>8</v>
      </c>
      <c r="D989" s="12">
        <v>4</v>
      </c>
      <c r="E989" s="14">
        <f>Table32356789101112132343210111213610[[#This Row],[men]]/Table32356789101112132343210111213610[[#This Row],[total]]</f>
        <v>0.5</v>
      </c>
      <c r="F989" s="12">
        <v>4</v>
      </c>
      <c r="G989" s="14">
        <f>Table32356789101112132343210111213610[[#This Row],[women]]/Table32356789101112132343210111213610[[#This Row],[total]]</f>
        <v>0.5</v>
      </c>
      <c r="H989" s="12">
        <v>0</v>
      </c>
      <c r="I989" s="14">
        <f>Table32356789101112132343210111213610[[#This Row],[alaskan_or_native]]/Table32356789101112132343210111213610[[#This Row],[total]]</f>
        <v>0</v>
      </c>
      <c r="J989" s="12">
        <v>5</v>
      </c>
      <c r="K989" s="14">
        <f>Table32356789101112132343210111213610[[#This Row],[asian_american]]/Table32356789101112132343210111213610[[#This Row],[total]]</f>
        <v>0.625</v>
      </c>
      <c r="L989" s="12">
        <v>0</v>
      </c>
      <c r="M989" s="14">
        <f>Table32356789101112132343210111213610[[#This Row],[african_amercian]]/Table32356789101112132343210111213610[[#This Row],[total]]</f>
        <v>0</v>
      </c>
      <c r="N989" s="12">
        <v>0</v>
      </c>
      <c r="O989" s="14">
        <f>Table32356789101112132343210111213610[[#This Row],[hispanic_american]]/Table32356789101112132343210111213610[[#This Row],[total]]</f>
        <v>0</v>
      </c>
      <c r="P989" s="12">
        <v>0</v>
      </c>
      <c r="Q989" s="14">
        <f>Table32356789101112132343210111213610[[#This Row],[hawaiian_or_islander]]/Table32356789101112132343210111213610[[#This Row],[total]]</f>
        <v>0</v>
      </c>
      <c r="R989" s="12">
        <v>0</v>
      </c>
      <c r="S989" s="14">
        <f>Table32356789101112132343210111213610[[#This Row],[white]]/Table32356789101112132343210111213610[[#This Row],[total]]</f>
        <v>0</v>
      </c>
      <c r="T989" s="12">
        <v>1</v>
      </c>
      <c r="U989" s="14">
        <f>Table32356789101112132343210111213610[[#This Row],[muti_racial]]/Table32356789101112132343210111213610[[#This Row],[total]]</f>
        <v>0.125</v>
      </c>
      <c r="V989" s="12">
        <v>2</v>
      </c>
      <c r="W989" s="14">
        <f>Table32356789101112132343210111213610[[#This Row],[international]]/Table32356789101112132343210111213610[[#This Row],[total]]</f>
        <v>0.25</v>
      </c>
      <c r="X9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9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990" spans="1:25" ht="20" customHeight="1">
      <c r="A990" s="1">
        <v>131283</v>
      </c>
      <c r="B990" s="1" t="s">
        <v>114</v>
      </c>
      <c r="C990" s="1">
        <v>8</v>
      </c>
      <c r="D990" s="1">
        <v>4</v>
      </c>
      <c r="E990" s="8">
        <f>Table32356789101112132343210111213610[[#This Row],[men]]/Table32356789101112132343210111213610[[#This Row],[total]]</f>
        <v>0.5</v>
      </c>
      <c r="F990" s="1">
        <v>4</v>
      </c>
      <c r="G990" s="8">
        <f>Table32356789101112132343210111213610[[#This Row],[women]]/Table32356789101112132343210111213610[[#This Row],[total]]</f>
        <v>0.5</v>
      </c>
      <c r="H990" s="1">
        <v>0</v>
      </c>
      <c r="I990" s="8">
        <f>Table32356789101112132343210111213610[[#This Row],[alaskan_or_native]]/Table32356789101112132343210111213610[[#This Row],[total]]</f>
        <v>0</v>
      </c>
      <c r="J990" s="1">
        <v>0</v>
      </c>
      <c r="K990" s="8">
        <f>Table32356789101112132343210111213610[[#This Row],[asian_american]]/Table32356789101112132343210111213610[[#This Row],[total]]</f>
        <v>0</v>
      </c>
      <c r="L990" s="1">
        <v>4</v>
      </c>
      <c r="M990" s="8">
        <f>Table32356789101112132343210111213610[[#This Row],[african_amercian]]/Table32356789101112132343210111213610[[#This Row],[total]]</f>
        <v>0.5</v>
      </c>
      <c r="N990" s="1">
        <v>0</v>
      </c>
      <c r="O990" s="8">
        <f>Table32356789101112132343210111213610[[#This Row],[hispanic_american]]/Table32356789101112132343210111213610[[#This Row],[total]]</f>
        <v>0</v>
      </c>
      <c r="P990" s="1">
        <v>0</v>
      </c>
      <c r="Q990" s="8">
        <f>Table32356789101112132343210111213610[[#This Row],[hawaiian_or_islander]]/Table32356789101112132343210111213610[[#This Row],[total]]</f>
        <v>0</v>
      </c>
      <c r="R990" s="1">
        <v>3</v>
      </c>
      <c r="S990" s="8">
        <f>Table32356789101112132343210111213610[[#This Row],[white]]/Table32356789101112132343210111213610[[#This Row],[total]]</f>
        <v>0.375</v>
      </c>
      <c r="T990" s="1">
        <v>0</v>
      </c>
      <c r="U990" s="8">
        <f>Table32356789101112132343210111213610[[#This Row],[muti_racial]]/Table32356789101112132343210111213610[[#This Row],[total]]</f>
        <v>0</v>
      </c>
      <c r="V990" s="1">
        <v>1</v>
      </c>
      <c r="W990" s="8">
        <f>Table32356789101112132343210111213610[[#This Row],[international]]/Table32356789101112132343210111213610[[#This Row],[total]]</f>
        <v>0.125</v>
      </c>
      <c r="X9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9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991" spans="1:25" ht="20" customHeight="1">
      <c r="A991" s="12">
        <v>132602</v>
      </c>
      <c r="B991" s="12" t="s">
        <v>402</v>
      </c>
      <c r="C991" s="12">
        <v>8</v>
      </c>
      <c r="D991" s="12">
        <v>4</v>
      </c>
      <c r="E991" s="14">
        <f>Table32356789101112132343210111213610[[#This Row],[men]]/Table32356789101112132343210111213610[[#This Row],[total]]</f>
        <v>0.5</v>
      </c>
      <c r="F991" s="12">
        <v>4</v>
      </c>
      <c r="G991" s="14">
        <f>Table32356789101112132343210111213610[[#This Row],[women]]/Table32356789101112132343210111213610[[#This Row],[total]]</f>
        <v>0.5</v>
      </c>
      <c r="H991" s="12">
        <v>0</v>
      </c>
      <c r="I991" s="14">
        <f>Table32356789101112132343210111213610[[#This Row],[alaskan_or_native]]/Table32356789101112132343210111213610[[#This Row],[total]]</f>
        <v>0</v>
      </c>
      <c r="J991" s="12">
        <v>0</v>
      </c>
      <c r="K991" s="14">
        <f>Table32356789101112132343210111213610[[#This Row],[asian_american]]/Table32356789101112132343210111213610[[#This Row],[total]]</f>
        <v>0</v>
      </c>
      <c r="L991" s="12">
        <v>8</v>
      </c>
      <c r="M991" s="14">
        <f>Table32356789101112132343210111213610[[#This Row],[african_amercian]]/Table32356789101112132343210111213610[[#This Row],[total]]</f>
        <v>1</v>
      </c>
      <c r="N991" s="12">
        <v>0</v>
      </c>
      <c r="O991" s="14">
        <f>Table32356789101112132343210111213610[[#This Row],[hispanic_american]]/Table32356789101112132343210111213610[[#This Row],[total]]</f>
        <v>0</v>
      </c>
      <c r="P991" s="12">
        <v>0</v>
      </c>
      <c r="Q991" s="14">
        <f>Table32356789101112132343210111213610[[#This Row],[hawaiian_or_islander]]/Table32356789101112132343210111213610[[#This Row],[total]]</f>
        <v>0</v>
      </c>
      <c r="R991" s="12">
        <v>0</v>
      </c>
      <c r="S991" s="14">
        <f>Table32356789101112132343210111213610[[#This Row],[white]]/Table32356789101112132343210111213610[[#This Row],[total]]</f>
        <v>0</v>
      </c>
      <c r="T991" s="12">
        <v>0</v>
      </c>
      <c r="U991" s="14">
        <f>Table32356789101112132343210111213610[[#This Row],[muti_racial]]/Table32356789101112132343210111213610[[#This Row],[total]]</f>
        <v>0</v>
      </c>
      <c r="V991" s="12">
        <v>0</v>
      </c>
      <c r="W991" s="14">
        <f>Table32356789101112132343210111213610[[#This Row],[international]]/Table32356789101112132343210111213610[[#This Row],[total]]</f>
        <v>0</v>
      </c>
      <c r="X9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9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992" spans="1:25" ht="20" customHeight="1">
      <c r="A992" s="1">
        <v>137546</v>
      </c>
      <c r="B992" s="1" t="s">
        <v>706</v>
      </c>
      <c r="C992" s="1">
        <v>8</v>
      </c>
      <c r="D992" s="1">
        <v>5</v>
      </c>
      <c r="E992" s="8">
        <f>Table32356789101112132343210111213610[[#This Row],[men]]/Table32356789101112132343210111213610[[#This Row],[total]]</f>
        <v>0.625</v>
      </c>
      <c r="F992" s="1">
        <v>3</v>
      </c>
      <c r="G992" s="8">
        <f>Table32356789101112132343210111213610[[#This Row],[women]]/Table32356789101112132343210111213610[[#This Row],[total]]</f>
        <v>0.375</v>
      </c>
      <c r="H992" s="1">
        <v>0</v>
      </c>
      <c r="I992" s="8">
        <f>Table32356789101112132343210111213610[[#This Row],[alaskan_or_native]]/Table32356789101112132343210111213610[[#This Row],[total]]</f>
        <v>0</v>
      </c>
      <c r="J992" s="1">
        <v>1</v>
      </c>
      <c r="K992" s="8">
        <f>Table32356789101112132343210111213610[[#This Row],[asian_american]]/Table32356789101112132343210111213610[[#This Row],[total]]</f>
        <v>0.125</v>
      </c>
      <c r="L992" s="1">
        <v>0</v>
      </c>
      <c r="M992" s="8">
        <f>Table32356789101112132343210111213610[[#This Row],[african_amercian]]/Table32356789101112132343210111213610[[#This Row],[total]]</f>
        <v>0</v>
      </c>
      <c r="N992" s="1">
        <v>1</v>
      </c>
      <c r="O992" s="8">
        <f>Table32356789101112132343210111213610[[#This Row],[hispanic_american]]/Table32356789101112132343210111213610[[#This Row],[total]]</f>
        <v>0.125</v>
      </c>
      <c r="P992" s="1">
        <v>0</v>
      </c>
      <c r="Q992" s="8">
        <f>Table32356789101112132343210111213610[[#This Row],[hawaiian_or_islander]]/Table32356789101112132343210111213610[[#This Row],[total]]</f>
        <v>0</v>
      </c>
      <c r="R992" s="1">
        <v>6</v>
      </c>
      <c r="S992" s="8">
        <f>Table32356789101112132343210111213610[[#This Row],[white]]/Table32356789101112132343210111213610[[#This Row],[total]]</f>
        <v>0.75</v>
      </c>
      <c r="T992" s="1">
        <v>0</v>
      </c>
      <c r="U992" s="8">
        <f>Table32356789101112132343210111213610[[#This Row],[muti_racial]]/Table32356789101112132343210111213610[[#This Row],[total]]</f>
        <v>0</v>
      </c>
      <c r="V992" s="1">
        <v>0</v>
      </c>
      <c r="W992" s="8">
        <f>Table32356789101112132343210111213610[[#This Row],[international]]/Table32356789101112132343210111213610[[#This Row],[total]]</f>
        <v>0</v>
      </c>
      <c r="X9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9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993" spans="1:25" ht="20" customHeight="1">
      <c r="A993" s="12">
        <v>144351</v>
      </c>
      <c r="B993" s="12" t="s">
        <v>868</v>
      </c>
      <c r="C993" s="12">
        <v>8</v>
      </c>
      <c r="D993" s="12">
        <v>8</v>
      </c>
      <c r="E993" s="14">
        <f>Table32356789101112132343210111213610[[#This Row],[men]]/Table32356789101112132343210111213610[[#This Row],[total]]</f>
        <v>1</v>
      </c>
      <c r="F993" s="12">
        <v>0</v>
      </c>
      <c r="G993" s="14">
        <f>Table32356789101112132343210111213610[[#This Row],[women]]/Table32356789101112132343210111213610[[#This Row],[total]]</f>
        <v>0</v>
      </c>
      <c r="H993" s="12">
        <v>0</v>
      </c>
      <c r="I993" s="14">
        <f>Table32356789101112132343210111213610[[#This Row],[alaskan_or_native]]/Table32356789101112132343210111213610[[#This Row],[total]]</f>
        <v>0</v>
      </c>
      <c r="J993" s="12">
        <v>1</v>
      </c>
      <c r="K993" s="14">
        <f>Table32356789101112132343210111213610[[#This Row],[asian_american]]/Table32356789101112132343210111213610[[#This Row],[total]]</f>
        <v>0.125</v>
      </c>
      <c r="L993" s="12">
        <v>1</v>
      </c>
      <c r="M993" s="14">
        <f>Table32356789101112132343210111213610[[#This Row],[african_amercian]]/Table32356789101112132343210111213610[[#This Row],[total]]</f>
        <v>0.125</v>
      </c>
      <c r="N993" s="12">
        <v>0</v>
      </c>
      <c r="O993" s="14">
        <f>Table32356789101112132343210111213610[[#This Row],[hispanic_american]]/Table32356789101112132343210111213610[[#This Row],[total]]</f>
        <v>0</v>
      </c>
      <c r="P993" s="12">
        <v>0</v>
      </c>
      <c r="Q993" s="14">
        <f>Table32356789101112132343210111213610[[#This Row],[hawaiian_or_islander]]/Table32356789101112132343210111213610[[#This Row],[total]]</f>
        <v>0</v>
      </c>
      <c r="R993" s="12">
        <v>3</v>
      </c>
      <c r="S993" s="14">
        <f>Table32356789101112132343210111213610[[#This Row],[white]]/Table32356789101112132343210111213610[[#This Row],[total]]</f>
        <v>0.375</v>
      </c>
      <c r="T993" s="12">
        <v>0</v>
      </c>
      <c r="U993" s="14">
        <f>Table32356789101112132343210111213610[[#This Row],[muti_racial]]/Table32356789101112132343210111213610[[#This Row],[total]]</f>
        <v>0</v>
      </c>
      <c r="V993" s="12">
        <v>3</v>
      </c>
      <c r="W993" s="14">
        <f>Table32356789101112132343210111213610[[#This Row],[international]]/Table32356789101112132343210111213610[[#This Row],[total]]</f>
        <v>0.375</v>
      </c>
      <c r="X9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9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994" spans="1:25" ht="20" customHeight="1">
      <c r="A994" s="1">
        <v>145646</v>
      </c>
      <c r="B994" s="1" t="s">
        <v>667</v>
      </c>
      <c r="C994" s="1">
        <v>8</v>
      </c>
      <c r="D994" s="1">
        <v>4</v>
      </c>
      <c r="E994" s="8">
        <f>Table32356789101112132343210111213610[[#This Row],[men]]/Table32356789101112132343210111213610[[#This Row],[total]]</f>
        <v>0.5</v>
      </c>
      <c r="F994" s="1">
        <v>4</v>
      </c>
      <c r="G994" s="8">
        <f>Table32356789101112132343210111213610[[#This Row],[women]]/Table32356789101112132343210111213610[[#This Row],[total]]</f>
        <v>0.5</v>
      </c>
      <c r="H994" s="1">
        <v>0</v>
      </c>
      <c r="I994" s="8">
        <f>Table32356789101112132343210111213610[[#This Row],[alaskan_or_native]]/Table32356789101112132343210111213610[[#This Row],[total]]</f>
        <v>0</v>
      </c>
      <c r="J994" s="1">
        <v>0</v>
      </c>
      <c r="K994" s="8">
        <f>Table32356789101112132343210111213610[[#This Row],[asian_american]]/Table32356789101112132343210111213610[[#This Row],[total]]</f>
        <v>0</v>
      </c>
      <c r="L994" s="1">
        <v>0</v>
      </c>
      <c r="M994" s="8">
        <f>Table32356789101112132343210111213610[[#This Row],[african_amercian]]/Table32356789101112132343210111213610[[#This Row],[total]]</f>
        <v>0</v>
      </c>
      <c r="N994" s="1">
        <v>1</v>
      </c>
      <c r="O994" s="8">
        <f>Table32356789101112132343210111213610[[#This Row],[hispanic_american]]/Table32356789101112132343210111213610[[#This Row],[total]]</f>
        <v>0.125</v>
      </c>
      <c r="P994" s="1">
        <v>0</v>
      </c>
      <c r="Q994" s="8">
        <f>Table32356789101112132343210111213610[[#This Row],[hawaiian_or_islander]]/Table32356789101112132343210111213610[[#This Row],[total]]</f>
        <v>0</v>
      </c>
      <c r="R994" s="1">
        <v>2</v>
      </c>
      <c r="S994" s="8">
        <f>Table32356789101112132343210111213610[[#This Row],[white]]/Table32356789101112132343210111213610[[#This Row],[total]]</f>
        <v>0.25</v>
      </c>
      <c r="T994" s="1">
        <v>0</v>
      </c>
      <c r="U994" s="8">
        <f>Table32356789101112132343210111213610[[#This Row],[muti_racial]]/Table32356789101112132343210111213610[[#This Row],[total]]</f>
        <v>0</v>
      </c>
      <c r="V994" s="1">
        <v>5</v>
      </c>
      <c r="W994" s="8">
        <f>Table32356789101112132343210111213610[[#This Row],[international]]/Table32356789101112132343210111213610[[#This Row],[total]]</f>
        <v>0.625</v>
      </c>
      <c r="X9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9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995" spans="1:25" ht="20" customHeight="1">
      <c r="A995" s="12">
        <v>149505</v>
      </c>
      <c r="B995" s="12" t="s">
        <v>741</v>
      </c>
      <c r="C995" s="12">
        <v>8</v>
      </c>
      <c r="D995" s="12">
        <v>6</v>
      </c>
      <c r="E995" s="14">
        <f>Table32356789101112132343210111213610[[#This Row],[men]]/Table32356789101112132343210111213610[[#This Row],[total]]</f>
        <v>0.75</v>
      </c>
      <c r="F995" s="12">
        <v>2</v>
      </c>
      <c r="G995" s="14">
        <f>Table32356789101112132343210111213610[[#This Row],[women]]/Table32356789101112132343210111213610[[#This Row],[total]]</f>
        <v>0.25</v>
      </c>
      <c r="H995" s="12">
        <v>0</v>
      </c>
      <c r="I995" s="14">
        <f>Table32356789101112132343210111213610[[#This Row],[alaskan_or_native]]/Table32356789101112132343210111213610[[#This Row],[total]]</f>
        <v>0</v>
      </c>
      <c r="J995" s="12">
        <v>0</v>
      </c>
      <c r="K995" s="14">
        <f>Table32356789101112132343210111213610[[#This Row],[asian_american]]/Table32356789101112132343210111213610[[#This Row],[total]]</f>
        <v>0</v>
      </c>
      <c r="L995" s="12">
        <v>0</v>
      </c>
      <c r="M995" s="14">
        <f>Table32356789101112132343210111213610[[#This Row],[african_amercian]]/Table32356789101112132343210111213610[[#This Row],[total]]</f>
        <v>0</v>
      </c>
      <c r="N995" s="12">
        <v>1</v>
      </c>
      <c r="O995" s="14">
        <f>Table32356789101112132343210111213610[[#This Row],[hispanic_american]]/Table32356789101112132343210111213610[[#This Row],[total]]</f>
        <v>0.125</v>
      </c>
      <c r="P995" s="12">
        <v>0</v>
      </c>
      <c r="Q995" s="14">
        <f>Table32356789101112132343210111213610[[#This Row],[hawaiian_or_islander]]/Table32356789101112132343210111213610[[#This Row],[total]]</f>
        <v>0</v>
      </c>
      <c r="R995" s="12">
        <v>4</v>
      </c>
      <c r="S995" s="14">
        <f>Table32356789101112132343210111213610[[#This Row],[white]]/Table32356789101112132343210111213610[[#This Row],[total]]</f>
        <v>0.5</v>
      </c>
      <c r="T995" s="12">
        <v>1</v>
      </c>
      <c r="U995" s="14">
        <f>Table32356789101112132343210111213610[[#This Row],[muti_racial]]/Table32356789101112132343210111213610[[#This Row],[total]]</f>
        <v>0.125</v>
      </c>
      <c r="V995" s="12">
        <v>2</v>
      </c>
      <c r="W995" s="14">
        <f>Table32356789101112132343210111213610[[#This Row],[international]]/Table32356789101112132343210111213610[[#This Row],[total]]</f>
        <v>0.25</v>
      </c>
      <c r="X9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9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996" spans="1:25" ht="20" customHeight="1">
      <c r="A996" s="1">
        <v>153302</v>
      </c>
      <c r="B996" s="1" t="s">
        <v>795</v>
      </c>
      <c r="C996" s="1">
        <v>8</v>
      </c>
      <c r="D996" s="1">
        <v>6</v>
      </c>
      <c r="E996" s="8">
        <f>Table32356789101112132343210111213610[[#This Row],[men]]/Table32356789101112132343210111213610[[#This Row],[total]]</f>
        <v>0.75</v>
      </c>
      <c r="F996" s="1">
        <v>2</v>
      </c>
      <c r="G996" s="8">
        <f>Table32356789101112132343210111213610[[#This Row],[women]]/Table32356789101112132343210111213610[[#This Row],[total]]</f>
        <v>0.25</v>
      </c>
      <c r="H996" s="1">
        <v>0</v>
      </c>
      <c r="I996" s="8">
        <f>Table32356789101112132343210111213610[[#This Row],[alaskan_or_native]]/Table32356789101112132343210111213610[[#This Row],[total]]</f>
        <v>0</v>
      </c>
      <c r="J996" s="1">
        <v>0</v>
      </c>
      <c r="K996" s="8">
        <f>Table32356789101112132343210111213610[[#This Row],[asian_american]]/Table32356789101112132343210111213610[[#This Row],[total]]</f>
        <v>0</v>
      </c>
      <c r="L996" s="1">
        <v>1</v>
      </c>
      <c r="M996" s="8">
        <f>Table32356789101112132343210111213610[[#This Row],[african_amercian]]/Table32356789101112132343210111213610[[#This Row],[total]]</f>
        <v>0.125</v>
      </c>
      <c r="N996" s="1">
        <v>0</v>
      </c>
      <c r="O996" s="8">
        <f>Table32356789101112132343210111213610[[#This Row],[hispanic_american]]/Table32356789101112132343210111213610[[#This Row],[total]]</f>
        <v>0</v>
      </c>
      <c r="P996" s="1">
        <v>0</v>
      </c>
      <c r="Q996" s="8">
        <f>Table32356789101112132343210111213610[[#This Row],[hawaiian_or_islander]]/Table32356789101112132343210111213610[[#This Row],[total]]</f>
        <v>0</v>
      </c>
      <c r="R996" s="1">
        <v>7</v>
      </c>
      <c r="S996" s="8">
        <f>Table32356789101112132343210111213610[[#This Row],[white]]/Table32356789101112132343210111213610[[#This Row],[total]]</f>
        <v>0.875</v>
      </c>
      <c r="T996" s="1">
        <v>0</v>
      </c>
      <c r="U996" s="8">
        <f>Table32356789101112132343210111213610[[#This Row],[muti_racial]]/Table32356789101112132343210111213610[[#This Row],[total]]</f>
        <v>0</v>
      </c>
      <c r="V996" s="1">
        <v>0</v>
      </c>
      <c r="W996" s="8">
        <f>Table32356789101112132343210111213610[[#This Row],[international]]/Table32356789101112132343210111213610[[#This Row],[total]]</f>
        <v>0</v>
      </c>
      <c r="X9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9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997" spans="1:25" ht="20" customHeight="1">
      <c r="A997" s="12">
        <v>160630</v>
      </c>
      <c r="B997" s="12" t="s">
        <v>1322</v>
      </c>
      <c r="C997" s="12">
        <v>8</v>
      </c>
      <c r="D997" s="12">
        <v>6</v>
      </c>
      <c r="E997" s="14">
        <f>Table32356789101112132343210111213610[[#This Row],[men]]/Table32356789101112132343210111213610[[#This Row],[total]]</f>
        <v>0.75</v>
      </c>
      <c r="F997" s="12">
        <v>2</v>
      </c>
      <c r="G997" s="14">
        <f>Table32356789101112132343210111213610[[#This Row],[women]]/Table32356789101112132343210111213610[[#This Row],[total]]</f>
        <v>0.25</v>
      </c>
      <c r="H997" s="12">
        <v>0</v>
      </c>
      <c r="I997" s="14">
        <f>Table32356789101112132343210111213610[[#This Row],[alaskan_or_native]]/Table32356789101112132343210111213610[[#This Row],[total]]</f>
        <v>0</v>
      </c>
      <c r="J997" s="12">
        <v>1</v>
      </c>
      <c r="K997" s="14">
        <f>Table32356789101112132343210111213610[[#This Row],[asian_american]]/Table32356789101112132343210111213610[[#This Row],[total]]</f>
        <v>0.125</v>
      </c>
      <c r="L997" s="12">
        <v>7</v>
      </c>
      <c r="M997" s="14">
        <f>Table32356789101112132343210111213610[[#This Row],[african_amercian]]/Table32356789101112132343210111213610[[#This Row],[total]]</f>
        <v>0.875</v>
      </c>
      <c r="N997" s="12">
        <v>0</v>
      </c>
      <c r="O997" s="14">
        <f>Table32356789101112132343210111213610[[#This Row],[hispanic_american]]/Table32356789101112132343210111213610[[#This Row],[total]]</f>
        <v>0</v>
      </c>
      <c r="P997" s="12">
        <v>0</v>
      </c>
      <c r="Q997" s="14">
        <f>Table32356789101112132343210111213610[[#This Row],[hawaiian_or_islander]]/Table32356789101112132343210111213610[[#This Row],[total]]</f>
        <v>0</v>
      </c>
      <c r="R997" s="12">
        <v>0</v>
      </c>
      <c r="S997" s="14">
        <f>Table32356789101112132343210111213610[[#This Row],[white]]/Table32356789101112132343210111213610[[#This Row],[total]]</f>
        <v>0</v>
      </c>
      <c r="T997" s="12">
        <v>0</v>
      </c>
      <c r="U997" s="14">
        <f>Table32356789101112132343210111213610[[#This Row],[muti_racial]]/Table32356789101112132343210111213610[[#This Row],[total]]</f>
        <v>0</v>
      </c>
      <c r="V997" s="12">
        <v>0</v>
      </c>
      <c r="W997" s="14">
        <f>Table32356789101112132343210111213610[[#This Row],[international]]/Table32356789101112132343210111213610[[#This Row],[total]]</f>
        <v>0</v>
      </c>
      <c r="X9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9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0.875</v>
      </c>
    </row>
    <row r="998" spans="1:25" ht="20" customHeight="1">
      <c r="A998" s="1">
        <v>167783</v>
      </c>
      <c r="B998" s="1" t="s">
        <v>931</v>
      </c>
      <c r="C998" s="1">
        <v>8</v>
      </c>
      <c r="D998" s="1">
        <v>0</v>
      </c>
      <c r="E998" s="8">
        <f>Table32356789101112132343210111213610[[#This Row],[men]]/Table32356789101112132343210111213610[[#This Row],[total]]</f>
        <v>0</v>
      </c>
      <c r="F998" s="1">
        <v>8</v>
      </c>
      <c r="G998" s="8">
        <f>Table32356789101112132343210111213610[[#This Row],[women]]/Table32356789101112132343210111213610[[#This Row],[total]]</f>
        <v>1</v>
      </c>
      <c r="H998" s="1">
        <v>0</v>
      </c>
      <c r="I998" s="8">
        <f>Table32356789101112132343210111213610[[#This Row],[alaskan_or_native]]/Table32356789101112132343210111213610[[#This Row],[total]]</f>
        <v>0</v>
      </c>
      <c r="J998" s="1">
        <v>1</v>
      </c>
      <c r="K998" s="8">
        <f>Table32356789101112132343210111213610[[#This Row],[asian_american]]/Table32356789101112132343210111213610[[#This Row],[total]]</f>
        <v>0.125</v>
      </c>
      <c r="L998" s="1">
        <v>0</v>
      </c>
      <c r="M998" s="8">
        <f>Table32356789101112132343210111213610[[#This Row],[african_amercian]]/Table32356789101112132343210111213610[[#This Row],[total]]</f>
        <v>0</v>
      </c>
      <c r="N998" s="1">
        <v>1</v>
      </c>
      <c r="O998" s="8">
        <f>Table32356789101112132343210111213610[[#This Row],[hispanic_american]]/Table32356789101112132343210111213610[[#This Row],[total]]</f>
        <v>0.125</v>
      </c>
      <c r="P998" s="1">
        <v>0</v>
      </c>
      <c r="Q998" s="8">
        <f>Table32356789101112132343210111213610[[#This Row],[hawaiian_or_islander]]/Table32356789101112132343210111213610[[#This Row],[total]]</f>
        <v>0</v>
      </c>
      <c r="R998" s="1">
        <v>5</v>
      </c>
      <c r="S998" s="8">
        <f>Table32356789101112132343210111213610[[#This Row],[white]]/Table32356789101112132343210111213610[[#This Row],[total]]</f>
        <v>0.625</v>
      </c>
      <c r="T998" s="1">
        <v>0</v>
      </c>
      <c r="U998" s="8">
        <f>Table32356789101112132343210111213610[[#This Row],[muti_racial]]/Table32356789101112132343210111213610[[#This Row],[total]]</f>
        <v>0</v>
      </c>
      <c r="V998" s="1">
        <v>1</v>
      </c>
      <c r="W998" s="8">
        <f>Table32356789101112132343210111213610[[#This Row],[international]]/Table32356789101112132343210111213610[[#This Row],[total]]</f>
        <v>0.125</v>
      </c>
      <c r="X9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9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999" spans="1:25" ht="20" customHeight="1">
      <c r="A999" s="12">
        <v>170806</v>
      </c>
      <c r="B999" s="12" t="s">
        <v>669</v>
      </c>
      <c r="C999" s="12">
        <v>8</v>
      </c>
      <c r="D999" s="12">
        <v>6</v>
      </c>
      <c r="E999" s="14">
        <f>Table32356789101112132343210111213610[[#This Row],[men]]/Table32356789101112132343210111213610[[#This Row],[total]]</f>
        <v>0.75</v>
      </c>
      <c r="F999" s="12">
        <v>2</v>
      </c>
      <c r="G999" s="14">
        <f>Table32356789101112132343210111213610[[#This Row],[women]]/Table32356789101112132343210111213610[[#This Row],[total]]</f>
        <v>0.25</v>
      </c>
      <c r="H999" s="12">
        <v>0</v>
      </c>
      <c r="I999" s="14">
        <f>Table32356789101112132343210111213610[[#This Row],[alaskan_or_native]]/Table32356789101112132343210111213610[[#This Row],[total]]</f>
        <v>0</v>
      </c>
      <c r="J999" s="12">
        <v>0</v>
      </c>
      <c r="K999" s="14">
        <f>Table32356789101112132343210111213610[[#This Row],[asian_american]]/Table32356789101112132343210111213610[[#This Row],[total]]</f>
        <v>0</v>
      </c>
      <c r="L999" s="12">
        <v>1</v>
      </c>
      <c r="M999" s="14">
        <f>Table32356789101112132343210111213610[[#This Row],[african_amercian]]/Table32356789101112132343210111213610[[#This Row],[total]]</f>
        <v>0.125</v>
      </c>
      <c r="N999" s="12">
        <v>1</v>
      </c>
      <c r="O999" s="14">
        <f>Table32356789101112132343210111213610[[#This Row],[hispanic_american]]/Table32356789101112132343210111213610[[#This Row],[total]]</f>
        <v>0.125</v>
      </c>
      <c r="P999" s="12">
        <v>0</v>
      </c>
      <c r="Q999" s="14">
        <f>Table32356789101112132343210111213610[[#This Row],[hawaiian_or_islander]]/Table32356789101112132343210111213610[[#This Row],[total]]</f>
        <v>0</v>
      </c>
      <c r="R999" s="12">
        <v>5</v>
      </c>
      <c r="S999" s="14">
        <f>Table32356789101112132343210111213610[[#This Row],[white]]/Table32356789101112132343210111213610[[#This Row],[total]]</f>
        <v>0.625</v>
      </c>
      <c r="T999" s="12">
        <v>0</v>
      </c>
      <c r="U999" s="14">
        <f>Table32356789101112132343210111213610[[#This Row],[muti_racial]]/Table32356789101112132343210111213610[[#This Row],[total]]</f>
        <v>0</v>
      </c>
      <c r="V999" s="12">
        <v>1</v>
      </c>
      <c r="W999" s="14">
        <f>Table32356789101112132343210111213610[[#This Row],[international]]/Table32356789101112132343210111213610[[#This Row],[total]]</f>
        <v>0.125</v>
      </c>
      <c r="X9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9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000" spans="1:25" ht="20" customHeight="1">
      <c r="A1000" s="1">
        <v>174747</v>
      </c>
      <c r="B1000" s="1" t="s">
        <v>670</v>
      </c>
      <c r="C1000" s="1">
        <v>8</v>
      </c>
      <c r="D1000" s="1">
        <v>0</v>
      </c>
      <c r="E1000" s="8">
        <f>Table32356789101112132343210111213610[[#This Row],[men]]/Table32356789101112132343210111213610[[#This Row],[total]]</f>
        <v>0</v>
      </c>
      <c r="F1000" s="1">
        <v>8</v>
      </c>
      <c r="G1000" s="8">
        <f>Table32356789101112132343210111213610[[#This Row],[women]]/Table32356789101112132343210111213610[[#This Row],[total]]</f>
        <v>1</v>
      </c>
      <c r="H1000" s="1">
        <v>0</v>
      </c>
      <c r="I1000" s="8">
        <f>Table32356789101112132343210111213610[[#This Row],[alaskan_or_native]]/Table32356789101112132343210111213610[[#This Row],[total]]</f>
        <v>0</v>
      </c>
      <c r="J1000" s="1">
        <v>2</v>
      </c>
      <c r="K1000" s="8">
        <f>Table32356789101112132343210111213610[[#This Row],[asian_american]]/Table32356789101112132343210111213610[[#This Row],[total]]</f>
        <v>0.25</v>
      </c>
      <c r="L1000" s="1">
        <v>1</v>
      </c>
      <c r="M1000" s="8">
        <f>Table32356789101112132343210111213610[[#This Row],[african_amercian]]/Table32356789101112132343210111213610[[#This Row],[total]]</f>
        <v>0.125</v>
      </c>
      <c r="N1000" s="1">
        <v>0</v>
      </c>
      <c r="O1000" s="8">
        <f>Table32356789101112132343210111213610[[#This Row],[hispanic_american]]/Table32356789101112132343210111213610[[#This Row],[total]]</f>
        <v>0</v>
      </c>
      <c r="P1000" s="1">
        <v>0</v>
      </c>
      <c r="Q1000" s="8">
        <f>Table32356789101112132343210111213610[[#This Row],[hawaiian_or_islander]]/Table32356789101112132343210111213610[[#This Row],[total]]</f>
        <v>0</v>
      </c>
      <c r="R1000" s="1">
        <v>5</v>
      </c>
      <c r="S1000" s="8">
        <f>Table32356789101112132343210111213610[[#This Row],[white]]/Table32356789101112132343210111213610[[#This Row],[total]]</f>
        <v>0.625</v>
      </c>
      <c r="T1000" s="1">
        <v>0</v>
      </c>
      <c r="U1000" s="8">
        <f>Table32356789101112132343210111213610[[#This Row],[muti_racial]]/Table32356789101112132343210111213610[[#This Row],[total]]</f>
        <v>0</v>
      </c>
      <c r="V1000" s="1">
        <v>0</v>
      </c>
      <c r="W1000" s="8">
        <f>Table32356789101112132343210111213610[[#This Row],[international]]/Table32356789101112132343210111213610[[#This Row],[total]]</f>
        <v>0</v>
      </c>
      <c r="X10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  <c r="Y10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1001" spans="1:25" ht="20" customHeight="1">
      <c r="A1001" s="12">
        <v>175342</v>
      </c>
      <c r="B1001" s="12" t="s">
        <v>948</v>
      </c>
      <c r="C1001" s="12">
        <v>8</v>
      </c>
      <c r="D1001" s="12">
        <v>7</v>
      </c>
      <c r="E1001" s="14">
        <f>Table32356789101112132343210111213610[[#This Row],[men]]/Table32356789101112132343210111213610[[#This Row],[total]]</f>
        <v>0.875</v>
      </c>
      <c r="F1001" s="12">
        <v>1</v>
      </c>
      <c r="G1001" s="14">
        <f>Table32356789101112132343210111213610[[#This Row],[women]]/Table32356789101112132343210111213610[[#This Row],[total]]</f>
        <v>0.125</v>
      </c>
      <c r="H1001" s="12">
        <v>0</v>
      </c>
      <c r="I1001" s="14">
        <f>Table32356789101112132343210111213610[[#This Row],[alaskan_or_native]]/Table32356789101112132343210111213610[[#This Row],[total]]</f>
        <v>0</v>
      </c>
      <c r="J1001" s="12">
        <v>0</v>
      </c>
      <c r="K1001" s="14">
        <f>Table32356789101112132343210111213610[[#This Row],[asian_american]]/Table32356789101112132343210111213610[[#This Row],[total]]</f>
        <v>0</v>
      </c>
      <c r="L1001" s="12">
        <v>8</v>
      </c>
      <c r="M1001" s="14">
        <f>Table32356789101112132343210111213610[[#This Row],[african_amercian]]/Table32356789101112132343210111213610[[#This Row],[total]]</f>
        <v>1</v>
      </c>
      <c r="N1001" s="12">
        <v>0</v>
      </c>
      <c r="O1001" s="14">
        <f>Table32356789101112132343210111213610[[#This Row],[hispanic_american]]/Table32356789101112132343210111213610[[#This Row],[total]]</f>
        <v>0</v>
      </c>
      <c r="P1001" s="12">
        <v>0</v>
      </c>
      <c r="Q1001" s="14">
        <f>Table32356789101112132343210111213610[[#This Row],[hawaiian_or_islander]]/Table32356789101112132343210111213610[[#This Row],[total]]</f>
        <v>0</v>
      </c>
      <c r="R1001" s="12">
        <v>0</v>
      </c>
      <c r="S1001" s="14">
        <f>Table32356789101112132343210111213610[[#This Row],[white]]/Table32356789101112132343210111213610[[#This Row],[total]]</f>
        <v>0</v>
      </c>
      <c r="T1001" s="12">
        <v>0</v>
      </c>
      <c r="U1001" s="14">
        <f>Table32356789101112132343210111213610[[#This Row],[muti_racial]]/Table32356789101112132343210111213610[[#This Row],[total]]</f>
        <v>0</v>
      </c>
      <c r="V1001" s="12">
        <v>0</v>
      </c>
      <c r="W1001" s="14">
        <f>Table32356789101112132343210111213610[[#This Row],[international]]/Table32356789101112132343210111213610[[#This Row],[total]]</f>
        <v>0</v>
      </c>
      <c r="X10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0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002" spans="1:25" ht="20" customHeight="1">
      <c r="A1002" s="1">
        <v>183822</v>
      </c>
      <c r="B1002" s="1" t="s">
        <v>747</v>
      </c>
      <c r="C1002" s="1">
        <v>8</v>
      </c>
      <c r="D1002" s="1">
        <v>8</v>
      </c>
      <c r="E1002" s="8">
        <f>Table32356789101112132343210111213610[[#This Row],[men]]/Table32356789101112132343210111213610[[#This Row],[total]]</f>
        <v>1</v>
      </c>
      <c r="F1002" s="1">
        <v>0</v>
      </c>
      <c r="G1002" s="8">
        <f>Table32356789101112132343210111213610[[#This Row],[women]]/Table32356789101112132343210111213610[[#This Row],[total]]</f>
        <v>0</v>
      </c>
      <c r="H1002" s="1">
        <v>0</v>
      </c>
      <c r="I1002" s="8">
        <f>Table32356789101112132343210111213610[[#This Row],[alaskan_or_native]]/Table32356789101112132343210111213610[[#This Row],[total]]</f>
        <v>0</v>
      </c>
      <c r="J1002" s="1">
        <v>0</v>
      </c>
      <c r="K1002" s="8">
        <f>Table32356789101112132343210111213610[[#This Row],[asian_american]]/Table32356789101112132343210111213610[[#This Row],[total]]</f>
        <v>0</v>
      </c>
      <c r="L1002" s="1">
        <v>3</v>
      </c>
      <c r="M1002" s="8">
        <f>Table32356789101112132343210111213610[[#This Row],[african_amercian]]/Table32356789101112132343210111213610[[#This Row],[total]]</f>
        <v>0.375</v>
      </c>
      <c r="N1002" s="1">
        <v>4</v>
      </c>
      <c r="O1002" s="8">
        <f>Table32356789101112132343210111213610[[#This Row],[hispanic_american]]/Table32356789101112132343210111213610[[#This Row],[total]]</f>
        <v>0.5</v>
      </c>
      <c r="P1002" s="1">
        <v>0</v>
      </c>
      <c r="Q1002" s="8">
        <f>Table32356789101112132343210111213610[[#This Row],[hawaiian_or_islander]]/Table32356789101112132343210111213610[[#This Row],[total]]</f>
        <v>0</v>
      </c>
      <c r="R1002" s="1">
        <v>1</v>
      </c>
      <c r="S1002" s="8">
        <f>Table32356789101112132343210111213610[[#This Row],[white]]/Table32356789101112132343210111213610[[#This Row],[total]]</f>
        <v>0.125</v>
      </c>
      <c r="T1002" s="1">
        <v>0</v>
      </c>
      <c r="U1002" s="8">
        <f>Table32356789101112132343210111213610[[#This Row],[muti_racial]]/Table32356789101112132343210111213610[[#This Row],[total]]</f>
        <v>0</v>
      </c>
      <c r="V1002" s="1">
        <v>0</v>
      </c>
      <c r="W1002" s="8">
        <f>Table32356789101112132343210111213610[[#This Row],[international]]/Table32356789101112132343210111213610[[#This Row],[total]]</f>
        <v>0</v>
      </c>
      <c r="X10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0.875</v>
      </c>
      <c r="Y10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0.875</v>
      </c>
    </row>
    <row r="1003" spans="1:25" ht="20" customHeight="1">
      <c r="A1003" s="12">
        <v>187596</v>
      </c>
      <c r="B1003" s="12" t="s">
        <v>460</v>
      </c>
      <c r="C1003" s="12">
        <v>8</v>
      </c>
      <c r="D1003" s="12">
        <v>5</v>
      </c>
      <c r="E1003" s="14">
        <f>Table32356789101112132343210111213610[[#This Row],[men]]/Table32356789101112132343210111213610[[#This Row],[total]]</f>
        <v>0.625</v>
      </c>
      <c r="F1003" s="12">
        <v>3</v>
      </c>
      <c r="G1003" s="14">
        <f>Table32356789101112132343210111213610[[#This Row],[women]]/Table32356789101112132343210111213610[[#This Row],[total]]</f>
        <v>0.375</v>
      </c>
      <c r="H1003" s="12">
        <v>8</v>
      </c>
      <c r="I1003" s="14">
        <f>Table32356789101112132343210111213610[[#This Row],[alaskan_or_native]]/Table32356789101112132343210111213610[[#This Row],[total]]</f>
        <v>1</v>
      </c>
      <c r="J1003" s="12">
        <v>0</v>
      </c>
      <c r="K1003" s="14">
        <f>Table32356789101112132343210111213610[[#This Row],[asian_american]]/Table32356789101112132343210111213610[[#This Row],[total]]</f>
        <v>0</v>
      </c>
      <c r="L1003" s="12">
        <v>0</v>
      </c>
      <c r="M1003" s="14">
        <f>Table32356789101112132343210111213610[[#This Row],[african_amercian]]/Table32356789101112132343210111213610[[#This Row],[total]]</f>
        <v>0</v>
      </c>
      <c r="N1003" s="12">
        <v>0</v>
      </c>
      <c r="O1003" s="14">
        <f>Table32356789101112132343210111213610[[#This Row],[hispanic_american]]/Table32356789101112132343210111213610[[#This Row],[total]]</f>
        <v>0</v>
      </c>
      <c r="P1003" s="12">
        <v>0</v>
      </c>
      <c r="Q1003" s="14">
        <f>Table32356789101112132343210111213610[[#This Row],[hawaiian_or_islander]]/Table32356789101112132343210111213610[[#This Row],[total]]</f>
        <v>0</v>
      </c>
      <c r="R1003" s="12">
        <v>0</v>
      </c>
      <c r="S1003" s="14">
        <f>Table32356789101112132343210111213610[[#This Row],[white]]/Table32356789101112132343210111213610[[#This Row],[total]]</f>
        <v>0</v>
      </c>
      <c r="T1003" s="12">
        <v>0</v>
      </c>
      <c r="U1003" s="14">
        <f>Table32356789101112132343210111213610[[#This Row],[muti_racial]]/Table32356789101112132343210111213610[[#This Row],[total]]</f>
        <v>0</v>
      </c>
      <c r="V1003" s="12">
        <v>0</v>
      </c>
      <c r="W1003" s="14">
        <f>Table32356789101112132343210111213610[[#This Row],[international]]/Table32356789101112132343210111213610[[#This Row],[total]]</f>
        <v>0</v>
      </c>
      <c r="X10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0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004" spans="1:25" ht="20" customHeight="1">
      <c r="A1004" s="1">
        <v>195720</v>
      </c>
      <c r="B1004" s="1" t="s">
        <v>1009</v>
      </c>
      <c r="C1004" s="1">
        <v>8</v>
      </c>
      <c r="D1004" s="1">
        <v>7</v>
      </c>
      <c r="E1004" s="8">
        <f>Table32356789101112132343210111213610[[#This Row],[men]]/Table32356789101112132343210111213610[[#This Row],[total]]</f>
        <v>0.875</v>
      </c>
      <c r="F1004" s="1">
        <v>1</v>
      </c>
      <c r="G1004" s="8">
        <f>Table32356789101112132343210111213610[[#This Row],[women]]/Table32356789101112132343210111213610[[#This Row],[total]]</f>
        <v>0.125</v>
      </c>
      <c r="H1004" s="1">
        <v>0</v>
      </c>
      <c r="I1004" s="8">
        <f>Table32356789101112132343210111213610[[#This Row],[alaskan_or_native]]/Table32356789101112132343210111213610[[#This Row],[total]]</f>
        <v>0</v>
      </c>
      <c r="J1004" s="1">
        <v>0</v>
      </c>
      <c r="K1004" s="8">
        <f>Table32356789101112132343210111213610[[#This Row],[asian_american]]/Table32356789101112132343210111213610[[#This Row],[total]]</f>
        <v>0</v>
      </c>
      <c r="L1004" s="1">
        <v>2</v>
      </c>
      <c r="M1004" s="8">
        <f>Table32356789101112132343210111213610[[#This Row],[african_amercian]]/Table32356789101112132343210111213610[[#This Row],[total]]</f>
        <v>0.25</v>
      </c>
      <c r="N1004" s="1">
        <v>0</v>
      </c>
      <c r="O1004" s="8">
        <f>Table32356789101112132343210111213610[[#This Row],[hispanic_american]]/Table32356789101112132343210111213610[[#This Row],[total]]</f>
        <v>0</v>
      </c>
      <c r="P1004" s="1">
        <v>0</v>
      </c>
      <c r="Q1004" s="8">
        <f>Table32356789101112132343210111213610[[#This Row],[hawaiian_or_islander]]/Table32356789101112132343210111213610[[#This Row],[total]]</f>
        <v>0</v>
      </c>
      <c r="R1004" s="1">
        <v>6</v>
      </c>
      <c r="S1004" s="8">
        <f>Table32356789101112132343210111213610[[#This Row],[white]]/Table32356789101112132343210111213610[[#This Row],[total]]</f>
        <v>0.75</v>
      </c>
      <c r="T1004" s="1">
        <v>0</v>
      </c>
      <c r="U1004" s="8">
        <f>Table32356789101112132343210111213610[[#This Row],[muti_racial]]/Table32356789101112132343210111213610[[#This Row],[total]]</f>
        <v>0</v>
      </c>
      <c r="V1004" s="1">
        <v>0</v>
      </c>
      <c r="W1004" s="8">
        <f>Table32356789101112132343210111213610[[#This Row],[international]]/Table32356789101112132343210111213610[[#This Row],[total]]</f>
        <v>0</v>
      </c>
      <c r="X10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0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005" spans="1:25" ht="20" customHeight="1">
      <c r="A1005" s="12">
        <v>197045</v>
      </c>
      <c r="B1005" s="12" t="s">
        <v>1018</v>
      </c>
      <c r="C1005" s="12">
        <v>8</v>
      </c>
      <c r="D1005" s="12">
        <v>6</v>
      </c>
      <c r="E1005" s="14">
        <f>Table32356789101112132343210111213610[[#This Row],[men]]/Table32356789101112132343210111213610[[#This Row],[total]]</f>
        <v>0.75</v>
      </c>
      <c r="F1005" s="12">
        <v>2</v>
      </c>
      <c r="G1005" s="14">
        <f>Table32356789101112132343210111213610[[#This Row],[women]]/Table32356789101112132343210111213610[[#This Row],[total]]</f>
        <v>0.25</v>
      </c>
      <c r="H1005" s="12">
        <v>0</v>
      </c>
      <c r="I1005" s="14">
        <f>Table32356789101112132343210111213610[[#This Row],[alaskan_or_native]]/Table32356789101112132343210111213610[[#This Row],[total]]</f>
        <v>0</v>
      </c>
      <c r="J1005" s="12">
        <v>1</v>
      </c>
      <c r="K1005" s="14">
        <f>Table32356789101112132343210111213610[[#This Row],[asian_american]]/Table32356789101112132343210111213610[[#This Row],[total]]</f>
        <v>0.125</v>
      </c>
      <c r="L1005" s="12">
        <v>0</v>
      </c>
      <c r="M1005" s="14">
        <f>Table32356789101112132343210111213610[[#This Row],[african_amercian]]/Table32356789101112132343210111213610[[#This Row],[total]]</f>
        <v>0</v>
      </c>
      <c r="N1005" s="12">
        <v>1</v>
      </c>
      <c r="O1005" s="14">
        <f>Table32356789101112132343210111213610[[#This Row],[hispanic_american]]/Table32356789101112132343210111213610[[#This Row],[total]]</f>
        <v>0.125</v>
      </c>
      <c r="P1005" s="12">
        <v>0</v>
      </c>
      <c r="Q1005" s="14">
        <f>Table32356789101112132343210111213610[[#This Row],[hawaiian_or_islander]]/Table32356789101112132343210111213610[[#This Row],[total]]</f>
        <v>0</v>
      </c>
      <c r="R1005" s="12">
        <v>4</v>
      </c>
      <c r="S1005" s="14">
        <f>Table32356789101112132343210111213610[[#This Row],[white]]/Table32356789101112132343210111213610[[#This Row],[total]]</f>
        <v>0.5</v>
      </c>
      <c r="T1005" s="12">
        <v>0</v>
      </c>
      <c r="U1005" s="14">
        <f>Table32356789101112132343210111213610[[#This Row],[muti_racial]]/Table32356789101112132343210111213610[[#This Row],[total]]</f>
        <v>0</v>
      </c>
      <c r="V1005" s="12">
        <v>0</v>
      </c>
      <c r="W1005" s="14">
        <f>Table32356789101112132343210111213610[[#This Row],[international]]/Table32356789101112132343210111213610[[#This Row],[total]]</f>
        <v>0</v>
      </c>
      <c r="X10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0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1006" spans="1:25" ht="20" customHeight="1">
      <c r="A1006" s="1">
        <v>197708</v>
      </c>
      <c r="B1006" s="1" t="s">
        <v>1020</v>
      </c>
      <c r="C1006" s="1">
        <v>8</v>
      </c>
      <c r="D1006" s="1">
        <v>6</v>
      </c>
      <c r="E1006" s="8">
        <f>Table32356789101112132343210111213610[[#This Row],[men]]/Table32356789101112132343210111213610[[#This Row],[total]]</f>
        <v>0.75</v>
      </c>
      <c r="F1006" s="1">
        <v>2</v>
      </c>
      <c r="G1006" s="8">
        <f>Table32356789101112132343210111213610[[#This Row],[women]]/Table32356789101112132343210111213610[[#This Row],[total]]</f>
        <v>0.25</v>
      </c>
      <c r="H1006" s="1">
        <v>0</v>
      </c>
      <c r="I1006" s="8">
        <f>Table32356789101112132343210111213610[[#This Row],[alaskan_or_native]]/Table32356789101112132343210111213610[[#This Row],[total]]</f>
        <v>0</v>
      </c>
      <c r="J1006" s="1">
        <v>0</v>
      </c>
      <c r="K1006" s="8">
        <f>Table32356789101112132343210111213610[[#This Row],[asian_american]]/Table32356789101112132343210111213610[[#This Row],[total]]</f>
        <v>0</v>
      </c>
      <c r="L1006" s="1">
        <v>0</v>
      </c>
      <c r="M1006" s="8">
        <f>Table32356789101112132343210111213610[[#This Row],[african_amercian]]/Table32356789101112132343210111213610[[#This Row],[total]]</f>
        <v>0</v>
      </c>
      <c r="N1006" s="1">
        <v>0</v>
      </c>
      <c r="O1006" s="8">
        <f>Table32356789101112132343210111213610[[#This Row],[hispanic_american]]/Table32356789101112132343210111213610[[#This Row],[total]]</f>
        <v>0</v>
      </c>
      <c r="P1006" s="1">
        <v>0</v>
      </c>
      <c r="Q1006" s="8">
        <f>Table32356789101112132343210111213610[[#This Row],[hawaiian_or_islander]]/Table32356789101112132343210111213610[[#This Row],[total]]</f>
        <v>0</v>
      </c>
      <c r="R1006" s="1">
        <v>8</v>
      </c>
      <c r="S1006" s="8">
        <f>Table32356789101112132343210111213610[[#This Row],[white]]/Table32356789101112132343210111213610[[#This Row],[total]]</f>
        <v>1</v>
      </c>
      <c r="T1006" s="1">
        <v>0</v>
      </c>
      <c r="U1006" s="8">
        <f>Table32356789101112132343210111213610[[#This Row],[muti_racial]]/Table32356789101112132343210111213610[[#This Row],[total]]</f>
        <v>0</v>
      </c>
      <c r="V1006" s="1">
        <v>0</v>
      </c>
      <c r="W1006" s="8">
        <f>Table32356789101112132343210111213610[[#This Row],[international]]/Table32356789101112132343210111213610[[#This Row],[total]]</f>
        <v>0</v>
      </c>
      <c r="X10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07" spans="1:25" ht="20" customHeight="1">
      <c r="A1007" s="12">
        <v>200217</v>
      </c>
      <c r="B1007" s="12" t="s">
        <v>211</v>
      </c>
      <c r="C1007" s="12">
        <v>8</v>
      </c>
      <c r="D1007" s="12">
        <v>8</v>
      </c>
      <c r="E1007" s="14">
        <f>Table32356789101112132343210111213610[[#This Row],[men]]/Table32356789101112132343210111213610[[#This Row],[total]]</f>
        <v>1</v>
      </c>
      <c r="F1007" s="12">
        <v>0</v>
      </c>
      <c r="G1007" s="14">
        <f>Table32356789101112132343210111213610[[#This Row],[women]]/Table32356789101112132343210111213610[[#This Row],[total]]</f>
        <v>0</v>
      </c>
      <c r="H1007" s="12">
        <v>0</v>
      </c>
      <c r="I1007" s="14">
        <f>Table32356789101112132343210111213610[[#This Row],[alaskan_or_native]]/Table32356789101112132343210111213610[[#This Row],[total]]</f>
        <v>0</v>
      </c>
      <c r="J1007" s="12">
        <v>0</v>
      </c>
      <c r="K1007" s="14">
        <f>Table32356789101112132343210111213610[[#This Row],[asian_american]]/Table32356789101112132343210111213610[[#This Row],[total]]</f>
        <v>0</v>
      </c>
      <c r="L1007" s="12">
        <v>1</v>
      </c>
      <c r="M1007" s="14">
        <f>Table32356789101112132343210111213610[[#This Row],[african_amercian]]/Table32356789101112132343210111213610[[#This Row],[total]]</f>
        <v>0.125</v>
      </c>
      <c r="N1007" s="12">
        <v>0</v>
      </c>
      <c r="O1007" s="14">
        <f>Table32356789101112132343210111213610[[#This Row],[hispanic_american]]/Table32356789101112132343210111213610[[#This Row],[total]]</f>
        <v>0</v>
      </c>
      <c r="P1007" s="12">
        <v>0</v>
      </c>
      <c r="Q1007" s="14">
        <f>Table32356789101112132343210111213610[[#This Row],[hawaiian_or_islander]]/Table32356789101112132343210111213610[[#This Row],[total]]</f>
        <v>0</v>
      </c>
      <c r="R1007" s="12">
        <v>6</v>
      </c>
      <c r="S1007" s="14">
        <f>Table32356789101112132343210111213610[[#This Row],[white]]/Table32356789101112132343210111213610[[#This Row],[total]]</f>
        <v>0.75</v>
      </c>
      <c r="T1007" s="12">
        <v>0</v>
      </c>
      <c r="U1007" s="14">
        <f>Table32356789101112132343210111213610[[#This Row],[muti_racial]]/Table32356789101112132343210111213610[[#This Row],[total]]</f>
        <v>0</v>
      </c>
      <c r="V1007" s="12">
        <v>0</v>
      </c>
      <c r="W1007" s="14">
        <f>Table32356789101112132343210111213610[[#This Row],[international]]/Table32356789101112132343210111213610[[#This Row],[total]]</f>
        <v>0</v>
      </c>
      <c r="X10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10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1008" spans="1:25" ht="20" customHeight="1">
      <c r="A1008" s="1">
        <v>204185</v>
      </c>
      <c r="B1008" s="1" t="s">
        <v>335</v>
      </c>
      <c r="C1008" s="1">
        <v>8</v>
      </c>
      <c r="D1008" s="1">
        <v>8</v>
      </c>
      <c r="E1008" s="8">
        <f>Table32356789101112132343210111213610[[#This Row],[men]]/Table32356789101112132343210111213610[[#This Row],[total]]</f>
        <v>1</v>
      </c>
      <c r="F1008" s="1">
        <v>0</v>
      </c>
      <c r="G1008" s="8">
        <f>Table32356789101112132343210111213610[[#This Row],[women]]/Table32356789101112132343210111213610[[#This Row],[total]]</f>
        <v>0</v>
      </c>
      <c r="H1008" s="1">
        <v>0</v>
      </c>
      <c r="I1008" s="8">
        <f>Table32356789101112132343210111213610[[#This Row],[alaskan_or_native]]/Table32356789101112132343210111213610[[#This Row],[total]]</f>
        <v>0</v>
      </c>
      <c r="J1008" s="1">
        <v>1</v>
      </c>
      <c r="K1008" s="8">
        <f>Table32356789101112132343210111213610[[#This Row],[asian_american]]/Table32356789101112132343210111213610[[#This Row],[total]]</f>
        <v>0.125</v>
      </c>
      <c r="L1008" s="1">
        <v>1</v>
      </c>
      <c r="M1008" s="8">
        <f>Table32356789101112132343210111213610[[#This Row],[african_amercian]]/Table32356789101112132343210111213610[[#This Row],[total]]</f>
        <v>0.125</v>
      </c>
      <c r="N1008" s="1">
        <v>0</v>
      </c>
      <c r="O1008" s="8">
        <f>Table32356789101112132343210111213610[[#This Row],[hispanic_american]]/Table32356789101112132343210111213610[[#This Row],[total]]</f>
        <v>0</v>
      </c>
      <c r="P1008" s="1">
        <v>0</v>
      </c>
      <c r="Q1008" s="8">
        <f>Table32356789101112132343210111213610[[#This Row],[hawaiian_or_islander]]/Table32356789101112132343210111213610[[#This Row],[total]]</f>
        <v>0</v>
      </c>
      <c r="R1008" s="1">
        <v>6</v>
      </c>
      <c r="S1008" s="8">
        <f>Table32356789101112132343210111213610[[#This Row],[white]]/Table32356789101112132343210111213610[[#This Row],[total]]</f>
        <v>0.75</v>
      </c>
      <c r="T1008" s="1">
        <v>0</v>
      </c>
      <c r="U1008" s="8">
        <f>Table32356789101112132343210111213610[[#This Row],[muti_racial]]/Table32356789101112132343210111213610[[#This Row],[total]]</f>
        <v>0</v>
      </c>
      <c r="V1008" s="1">
        <v>0</v>
      </c>
      <c r="W1008" s="8">
        <f>Table32356789101112132343210111213610[[#This Row],[international]]/Table32356789101112132343210111213610[[#This Row],[total]]</f>
        <v>0</v>
      </c>
      <c r="X10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0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1009" spans="1:25" ht="20" customHeight="1">
      <c r="A1009" s="12">
        <v>207351</v>
      </c>
      <c r="B1009" s="12" t="s">
        <v>1046</v>
      </c>
      <c r="C1009" s="12">
        <v>8</v>
      </c>
      <c r="D1009" s="12">
        <v>8</v>
      </c>
      <c r="E1009" s="14">
        <f>Table32356789101112132343210111213610[[#This Row],[men]]/Table32356789101112132343210111213610[[#This Row],[total]]</f>
        <v>1</v>
      </c>
      <c r="F1009" s="12">
        <v>0</v>
      </c>
      <c r="G1009" s="14">
        <f>Table32356789101112132343210111213610[[#This Row],[women]]/Table32356789101112132343210111213610[[#This Row],[total]]</f>
        <v>0</v>
      </c>
      <c r="H1009" s="12">
        <v>0</v>
      </c>
      <c r="I1009" s="14">
        <f>Table32356789101112132343210111213610[[#This Row],[alaskan_or_native]]/Table32356789101112132343210111213610[[#This Row],[total]]</f>
        <v>0</v>
      </c>
      <c r="J1009" s="12">
        <v>0</v>
      </c>
      <c r="K1009" s="14">
        <f>Table32356789101112132343210111213610[[#This Row],[asian_american]]/Table32356789101112132343210111213610[[#This Row],[total]]</f>
        <v>0</v>
      </c>
      <c r="L1009" s="12">
        <v>1</v>
      </c>
      <c r="M1009" s="14">
        <f>Table32356789101112132343210111213610[[#This Row],[african_amercian]]/Table32356789101112132343210111213610[[#This Row],[total]]</f>
        <v>0.125</v>
      </c>
      <c r="N1009" s="12">
        <v>2</v>
      </c>
      <c r="O1009" s="14">
        <f>Table32356789101112132343210111213610[[#This Row],[hispanic_american]]/Table32356789101112132343210111213610[[#This Row],[total]]</f>
        <v>0.25</v>
      </c>
      <c r="P1009" s="12">
        <v>0</v>
      </c>
      <c r="Q1009" s="14">
        <f>Table32356789101112132343210111213610[[#This Row],[hawaiian_or_islander]]/Table32356789101112132343210111213610[[#This Row],[total]]</f>
        <v>0</v>
      </c>
      <c r="R1009" s="12">
        <v>5</v>
      </c>
      <c r="S1009" s="14">
        <f>Table32356789101112132343210111213610[[#This Row],[white]]/Table32356789101112132343210111213610[[#This Row],[total]]</f>
        <v>0.625</v>
      </c>
      <c r="T1009" s="12">
        <v>0</v>
      </c>
      <c r="U1009" s="14">
        <f>Table32356789101112132343210111213610[[#This Row],[muti_racial]]/Table32356789101112132343210111213610[[#This Row],[total]]</f>
        <v>0</v>
      </c>
      <c r="V1009" s="12">
        <v>0</v>
      </c>
      <c r="W1009" s="14">
        <f>Table32356789101112132343210111213610[[#This Row],[international]]/Table32356789101112132343210111213610[[#This Row],[total]]</f>
        <v>0</v>
      </c>
      <c r="X10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  <c r="Y10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</row>
    <row r="1010" spans="1:25" ht="20" customHeight="1">
      <c r="A1010" s="1">
        <v>212197</v>
      </c>
      <c r="B1010" s="1" t="s">
        <v>338</v>
      </c>
      <c r="C1010" s="1">
        <v>8</v>
      </c>
      <c r="D1010" s="1">
        <v>7</v>
      </c>
      <c r="E1010" s="8">
        <f>Table32356789101112132343210111213610[[#This Row],[men]]/Table32356789101112132343210111213610[[#This Row],[total]]</f>
        <v>0.875</v>
      </c>
      <c r="F1010" s="1">
        <v>1</v>
      </c>
      <c r="G1010" s="8">
        <f>Table32356789101112132343210111213610[[#This Row],[women]]/Table32356789101112132343210111213610[[#This Row],[total]]</f>
        <v>0.125</v>
      </c>
      <c r="H1010" s="1">
        <v>0</v>
      </c>
      <c r="I1010" s="8">
        <f>Table32356789101112132343210111213610[[#This Row],[alaskan_or_native]]/Table32356789101112132343210111213610[[#This Row],[total]]</f>
        <v>0</v>
      </c>
      <c r="J1010" s="1">
        <v>0</v>
      </c>
      <c r="K1010" s="8">
        <f>Table32356789101112132343210111213610[[#This Row],[asian_american]]/Table32356789101112132343210111213610[[#This Row],[total]]</f>
        <v>0</v>
      </c>
      <c r="L1010" s="1">
        <v>1</v>
      </c>
      <c r="M1010" s="8">
        <f>Table32356789101112132343210111213610[[#This Row],[african_amercian]]/Table32356789101112132343210111213610[[#This Row],[total]]</f>
        <v>0.125</v>
      </c>
      <c r="N1010" s="1">
        <v>0</v>
      </c>
      <c r="O1010" s="8">
        <f>Table32356789101112132343210111213610[[#This Row],[hispanic_american]]/Table32356789101112132343210111213610[[#This Row],[total]]</f>
        <v>0</v>
      </c>
      <c r="P1010" s="1">
        <v>0</v>
      </c>
      <c r="Q1010" s="8">
        <f>Table32356789101112132343210111213610[[#This Row],[hawaiian_or_islander]]/Table32356789101112132343210111213610[[#This Row],[total]]</f>
        <v>0</v>
      </c>
      <c r="R1010" s="1">
        <v>6</v>
      </c>
      <c r="S1010" s="8">
        <f>Table32356789101112132343210111213610[[#This Row],[white]]/Table32356789101112132343210111213610[[#This Row],[total]]</f>
        <v>0.75</v>
      </c>
      <c r="T1010" s="1">
        <v>1</v>
      </c>
      <c r="U1010" s="8">
        <f>Table32356789101112132343210111213610[[#This Row],[muti_racial]]/Table32356789101112132343210111213610[[#This Row],[total]]</f>
        <v>0.125</v>
      </c>
      <c r="V1010" s="1">
        <v>0</v>
      </c>
      <c r="W1010" s="8">
        <f>Table32356789101112132343210111213610[[#This Row],[international]]/Table32356789101112132343210111213610[[#This Row],[total]]</f>
        <v>0</v>
      </c>
      <c r="X10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0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011" spans="1:25" ht="20" customHeight="1">
      <c r="A1011" s="12">
        <v>212601</v>
      </c>
      <c r="B1011" s="12" t="s">
        <v>234</v>
      </c>
      <c r="C1011" s="12">
        <v>8</v>
      </c>
      <c r="D1011" s="12">
        <v>7</v>
      </c>
      <c r="E1011" s="14">
        <f>Table32356789101112132343210111213610[[#This Row],[men]]/Table32356789101112132343210111213610[[#This Row],[total]]</f>
        <v>0.875</v>
      </c>
      <c r="F1011" s="12">
        <v>1</v>
      </c>
      <c r="G1011" s="14">
        <f>Table32356789101112132343210111213610[[#This Row],[women]]/Table32356789101112132343210111213610[[#This Row],[total]]</f>
        <v>0.125</v>
      </c>
      <c r="H1011" s="12">
        <v>0</v>
      </c>
      <c r="I1011" s="14">
        <f>Table32356789101112132343210111213610[[#This Row],[alaskan_or_native]]/Table32356789101112132343210111213610[[#This Row],[total]]</f>
        <v>0</v>
      </c>
      <c r="J1011" s="12">
        <v>0</v>
      </c>
      <c r="K1011" s="14">
        <f>Table32356789101112132343210111213610[[#This Row],[asian_american]]/Table32356789101112132343210111213610[[#This Row],[total]]</f>
        <v>0</v>
      </c>
      <c r="L1011" s="12">
        <v>0</v>
      </c>
      <c r="M1011" s="14">
        <f>Table32356789101112132343210111213610[[#This Row],[african_amercian]]/Table32356789101112132343210111213610[[#This Row],[total]]</f>
        <v>0</v>
      </c>
      <c r="N1011" s="12">
        <v>0</v>
      </c>
      <c r="O1011" s="14">
        <f>Table32356789101112132343210111213610[[#This Row],[hispanic_american]]/Table32356789101112132343210111213610[[#This Row],[total]]</f>
        <v>0</v>
      </c>
      <c r="P1011" s="12">
        <v>0</v>
      </c>
      <c r="Q1011" s="14">
        <f>Table32356789101112132343210111213610[[#This Row],[hawaiian_or_islander]]/Table32356789101112132343210111213610[[#This Row],[total]]</f>
        <v>0</v>
      </c>
      <c r="R1011" s="12">
        <v>8</v>
      </c>
      <c r="S1011" s="14">
        <f>Table32356789101112132343210111213610[[#This Row],[white]]/Table32356789101112132343210111213610[[#This Row],[total]]</f>
        <v>1</v>
      </c>
      <c r="T1011" s="12">
        <v>0</v>
      </c>
      <c r="U1011" s="14">
        <f>Table32356789101112132343210111213610[[#This Row],[muti_racial]]/Table32356789101112132343210111213610[[#This Row],[total]]</f>
        <v>0</v>
      </c>
      <c r="V1011" s="12">
        <v>0</v>
      </c>
      <c r="W1011" s="14">
        <f>Table32356789101112132343210111213610[[#This Row],[international]]/Table32356789101112132343210111213610[[#This Row],[total]]</f>
        <v>0</v>
      </c>
      <c r="X10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12" spans="1:25" ht="20" customHeight="1">
      <c r="A1012" s="1">
        <v>212832</v>
      </c>
      <c r="B1012" s="1" t="s">
        <v>1065</v>
      </c>
      <c r="C1012" s="1">
        <v>8</v>
      </c>
      <c r="D1012" s="1">
        <v>6</v>
      </c>
      <c r="E1012" s="8">
        <f>Table32356789101112132343210111213610[[#This Row],[men]]/Table32356789101112132343210111213610[[#This Row],[total]]</f>
        <v>0.75</v>
      </c>
      <c r="F1012" s="1">
        <v>2</v>
      </c>
      <c r="G1012" s="8">
        <f>Table32356789101112132343210111213610[[#This Row],[women]]/Table32356789101112132343210111213610[[#This Row],[total]]</f>
        <v>0.25</v>
      </c>
      <c r="H1012" s="1">
        <v>0</v>
      </c>
      <c r="I1012" s="8">
        <f>Table32356789101112132343210111213610[[#This Row],[alaskan_or_native]]/Table32356789101112132343210111213610[[#This Row],[total]]</f>
        <v>0</v>
      </c>
      <c r="J1012" s="1">
        <v>0</v>
      </c>
      <c r="K1012" s="8">
        <f>Table32356789101112132343210111213610[[#This Row],[asian_american]]/Table32356789101112132343210111213610[[#This Row],[total]]</f>
        <v>0</v>
      </c>
      <c r="L1012" s="1">
        <v>2</v>
      </c>
      <c r="M1012" s="8">
        <f>Table32356789101112132343210111213610[[#This Row],[african_amercian]]/Table32356789101112132343210111213610[[#This Row],[total]]</f>
        <v>0.25</v>
      </c>
      <c r="N1012" s="1">
        <v>0</v>
      </c>
      <c r="O1012" s="8">
        <f>Table32356789101112132343210111213610[[#This Row],[hispanic_american]]/Table32356789101112132343210111213610[[#This Row],[total]]</f>
        <v>0</v>
      </c>
      <c r="P1012" s="1">
        <v>0</v>
      </c>
      <c r="Q1012" s="8">
        <f>Table32356789101112132343210111213610[[#This Row],[hawaiian_or_islander]]/Table32356789101112132343210111213610[[#This Row],[total]]</f>
        <v>0</v>
      </c>
      <c r="R1012" s="1">
        <v>5</v>
      </c>
      <c r="S1012" s="8">
        <f>Table32356789101112132343210111213610[[#This Row],[white]]/Table32356789101112132343210111213610[[#This Row],[total]]</f>
        <v>0.625</v>
      </c>
      <c r="T1012" s="1">
        <v>0</v>
      </c>
      <c r="U1012" s="8">
        <f>Table32356789101112132343210111213610[[#This Row],[muti_racial]]/Table32356789101112132343210111213610[[#This Row],[total]]</f>
        <v>0</v>
      </c>
      <c r="V1012" s="1">
        <v>0</v>
      </c>
      <c r="W1012" s="8">
        <f>Table32356789101112132343210111213610[[#This Row],[international]]/Table32356789101112132343210111213610[[#This Row],[total]]</f>
        <v>0</v>
      </c>
      <c r="X10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0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013" spans="1:25" ht="20" customHeight="1">
      <c r="A1013" s="12">
        <v>213987</v>
      </c>
      <c r="B1013" s="12" t="s">
        <v>1074</v>
      </c>
      <c r="C1013" s="12">
        <v>8</v>
      </c>
      <c r="D1013" s="12">
        <v>8</v>
      </c>
      <c r="E1013" s="14">
        <f>Table32356789101112132343210111213610[[#This Row],[men]]/Table32356789101112132343210111213610[[#This Row],[total]]</f>
        <v>1</v>
      </c>
      <c r="F1013" s="12">
        <v>0</v>
      </c>
      <c r="G1013" s="14">
        <f>Table32356789101112132343210111213610[[#This Row],[women]]/Table32356789101112132343210111213610[[#This Row],[total]]</f>
        <v>0</v>
      </c>
      <c r="H1013" s="12">
        <v>0</v>
      </c>
      <c r="I1013" s="14">
        <f>Table32356789101112132343210111213610[[#This Row],[alaskan_or_native]]/Table32356789101112132343210111213610[[#This Row],[total]]</f>
        <v>0</v>
      </c>
      <c r="J1013" s="12">
        <v>0</v>
      </c>
      <c r="K1013" s="14">
        <f>Table32356789101112132343210111213610[[#This Row],[asian_american]]/Table32356789101112132343210111213610[[#This Row],[total]]</f>
        <v>0</v>
      </c>
      <c r="L1013" s="12">
        <v>1</v>
      </c>
      <c r="M1013" s="14">
        <f>Table32356789101112132343210111213610[[#This Row],[african_amercian]]/Table32356789101112132343210111213610[[#This Row],[total]]</f>
        <v>0.125</v>
      </c>
      <c r="N1013" s="12">
        <v>0</v>
      </c>
      <c r="O1013" s="14">
        <f>Table32356789101112132343210111213610[[#This Row],[hispanic_american]]/Table32356789101112132343210111213610[[#This Row],[total]]</f>
        <v>0</v>
      </c>
      <c r="P1013" s="12">
        <v>0</v>
      </c>
      <c r="Q1013" s="14">
        <f>Table32356789101112132343210111213610[[#This Row],[hawaiian_or_islander]]/Table32356789101112132343210111213610[[#This Row],[total]]</f>
        <v>0</v>
      </c>
      <c r="R1013" s="12">
        <v>2</v>
      </c>
      <c r="S1013" s="14">
        <f>Table32356789101112132343210111213610[[#This Row],[white]]/Table32356789101112132343210111213610[[#This Row],[total]]</f>
        <v>0.25</v>
      </c>
      <c r="T1013" s="12">
        <v>0</v>
      </c>
      <c r="U1013" s="14">
        <f>Table32356789101112132343210111213610[[#This Row],[muti_racial]]/Table32356789101112132343210111213610[[#This Row],[total]]</f>
        <v>0</v>
      </c>
      <c r="V1013" s="12">
        <v>5</v>
      </c>
      <c r="W1013" s="14">
        <f>Table32356789101112132343210111213610[[#This Row],[international]]/Table32356789101112132343210111213610[[#This Row],[total]]</f>
        <v>0.625</v>
      </c>
      <c r="X10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10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1014" spans="1:25" ht="20" customHeight="1">
      <c r="A1014" s="1">
        <v>214157</v>
      </c>
      <c r="B1014" s="1" t="s">
        <v>674</v>
      </c>
      <c r="C1014" s="1">
        <v>8</v>
      </c>
      <c r="D1014" s="1">
        <v>8</v>
      </c>
      <c r="E1014" s="8">
        <f>Table32356789101112132343210111213610[[#This Row],[men]]/Table32356789101112132343210111213610[[#This Row],[total]]</f>
        <v>1</v>
      </c>
      <c r="F1014" s="1">
        <v>0</v>
      </c>
      <c r="G1014" s="8">
        <f>Table32356789101112132343210111213610[[#This Row],[women]]/Table32356789101112132343210111213610[[#This Row],[total]]</f>
        <v>0</v>
      </c>
      <c r="H1014" s="1">
        <v>0</v>
      </c>
      <c r="I1014" s="8">
        <f>Table32356789101112132343210111213610[[#This Row],[alaskan_or_native]]/Table32356789101112132343210111213610[[#This Row],[total]]</f>
        <v>0</v>
      </c>
      <c r="J1014" s="1">
        <v>0</v>
      </c>
      <c r="K1014" s="8">
        <f>Table32356789101112132343210111213610[[#This Row],[asian_american]]/Table32356789101112132343210111213610[[#This Row],[total]]</f>
        <v>0</v>
      </c>
      <c r="L1014" s="1">
        <v>0</v>
      </c>
      <c r="M1014" s="8">
        <f>Table32356789101112132343210111213610[[#This Row],[african_amercian]]/Table32356789101112132343210111213610[[#This Row],[total]]</f>
        <v>0</v>
      </c>
      <c r="N1014" s="1">
        <v>3</v>
      </c>
      <c r="O1014" s="8">
        <f>Table32356789101112132343210111213610[[#This Row],[hispanic_american]]/Table32356789101112132343210111213610[[#This Row],[total]]</f>
        <v>0.375</v>
      </c>
      <c r="P1014" s="1">
        <v>0</v>
      </c>
      <c r="Q1014" s="8">
        <f>Table32356789101112132343210111213610[[#This Row],[hawaiian_or_islander]]/Table32356789101112132343210111213610[[#This Row],[total]]</f>
        <v>0</v>
      </c>
      <c r="R1014" s="1">
        <v>5</v>
      </c>
      <c r="S1014" s="8">
        <f>Table32356789101112132343210111213610[[#This Row],[white]]/Table32356789101112132343210111213610[[#This Row],[total]]</f>
        <v>0.625</v>
      </c>
      <c r="T1014" s="1">
        <v>0</v>
      </c>
      <c r="U1014" s="8">
        <f>Table32356789101112132343210111213610[[#This Row],[muti_racial]]/Table32356789101112132343210111213610[[#This Row],[total]]</f>
        <v>0</v>
      </c>
      <c r="V1014" s="1">
        <v>0</v>
      </c>
      <c r="W1014" s="8">
        <f>Table32356789101112132343210111213610[[#This Row],[international]]/Table32356789101112132343210111213610[[#This Row],[total]]</f>
        <v>0</v>
      </c>
      <c r="X10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  <c r="Y10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</row>
    <row r="1015" spans="1:25" ht="20" customHeight="1">
      <c r="A1015" s="12">
        <v>217518</v>
      </c>
      <c r="B1015" s="12" t="s">
        <v>247</v>
      </c>
      <c r="C1015" s="12">
        <v>8</v>
      </c>
      <c r="D1015" s="12">
        <v>8</v>
      </c>
      <c r="E1015" s="14">
        <f>Table32356789101112132343210111213610[[#This Row],[men]]/Table32356789101112132343210111213610[[#This Row],[total]]</f>
        <v>1</v>
      </c>
      <c r="F1015" s="12">
        <v>0</v>
      </c>
      <c r="G1015" s="14">
        <f>Table32356789101112132343210111213610[[#This Row],[women]]/Table32356789101112132343210111213610[[#This Row],[total]]</f>
        <v>0</v>
      </c>
      <c r="H1015" s="12">
        <v>0</v>
      </c>
      <c r="I1015" s="14">
        <f>Table32356789101112132343210111213610[[#This Row],[alaskan_or_native]]/Table32356789101112132343210111213610[[#This Row],[total]]</f>
        <v>0</v>
      </c>
      <c r="J1015" s="12">
        <v>0</v>
      </c>
      <c r="K1015" s="14">
        <f>Table32356789101112132343210111213610[[#This Row],[asian_american]]/Table32356789101112132343210111213610[[#This Row],[total]]</f>
        <v>0</v>
      </c>
      <c r="L1015" s="12">
        <v>0</v>
      </c>
      <c r="M1015" s="14">
        <f>Table32356789101112132343210111213610[[#This Row],[african_amercian]]/Table32356789101112132343210111213610[[#This Row],[total]]</f>
        <v>0</v>
      </c>
      <c r="N1015" s="12">
        <v>1</v>
      </c>
      <c r="O1015" s="14">
        <f>Table32356789101112132343210111213610[[#This Row],[hispanic_american]]/Table32356789101112132343210111213610[[#This Row],[total]]</f>
        <v>0.125</v>
      </c>
      <c r="P1015" s="12">
        <v>0</v>
      </c>
      <c r="Q1015" s="14">
        <f>Table32356789101112132343210111213610[[#This Row],[hawaiian_or_islander]]/Table32356789101112132343210111213610[[#This Row],[total]]</f>
        <v>0</v>
      </c>
      <c r="R1015" s="12">
        <v>5</v>
      </c>
      <c r="S1015" s="14">
        <f>Table32356789101112132343210111213610[[#This Row],[white]]/Table32356789101112132343210111213610[[#This Row],[total]]</f>
        <v>0.625</v>
      </c>
      <c r="T1015" s="12">
        <v>0</v>
      </c>
      <c r="U1015" s="14">
        <f>Table32356789101112132343210111213610[[#This Row],[muti_racial]]/Table32356789101112132343210111213610[[#This Row],[total]]</f>
        <v>0</v>
      </c>
      <c r="V1015" s="12">
        <v>1</v>
      </c>
      <c r="W1015" s="14">
        <f>Table32356789101112132343210111213610[[#This Row],[international]]/Table32356789101112132343210111213610[[#This Row],[total]]</f>
        <v>0.125</v>
      </c>
      <c r="X10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  <c r="Y10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1016" spans="1:25" ht="20" customHeight="1">
      <c r="A1016" s="1">
        <v>218229</v>
      </c>
      <c r="B1016" s="1" t="s">
        <v>1093</v>
      </c>
      <c r="C1016" s="1">
        <v>8</v>
      </c>
      <c r="D1016" s="1">
        <v>8</v>
      </c>
      <c r="E1016" s="8">
        <f>Table32356789101112132343210111213610[[#This Row],[men]]/Table32356789101112132343210111213610[[#This Row],[total]]</f>
        <v>1</v>
      </c>
      <c r="F1016" s="1">
        <v>0</v>
      </c>
      <c r="G1016" s="8">
        <f>Table32356789101112132343210111213610[[#This Row],[women]]/Table32356789101112132343210111213610[[#This Row],[total]]</f>
        <v>0</v>
      </c>
      <c r="H1016" s="1">
        <v>0</v>
      </c>
      <c r="I1016" s="8">
        <f>Table32356789101112132343210111213610[[#This Row],[alaskan_or_native]]/Table32356789101112132343210111213610[[#This Row],[total]]</f>
        <v>0</v>
      </c>
      <c r="J1016" s="1">
        <v>1</v>
      </c>
      <c r="K1016" s="8">
        <f>Table32356789101112132343210111213610[[#This Row],[asian_american]]/Table32356789101112132343210111213610[[#This Row],[total]]</f>
        <v>0.125</v>
      </c>
      <c r="L1016" s="1">
        <v>1</v>
      </c>
      <c r="M1016" s="8">
        <f>Table32356789101112132343210111213610[[#This Row],[african_amercian]]/Table32356789101112132343210111213610[[#This Row],[total]]</f>
        <v>0.125</v>
      </c>
      <c r="N1016" s="1">
        <v>0</v>
      </c>
      <c r="O1016" s="8">
        <f>Table32356789101112132343210111213610[[#This Row],[hispanic_american]]/Table32356789101112132343210111213610[[#This Row],[total]]</f>
        <v>0</v>
      </c>
      <c r="P1016" s="1">
        <v>0</v>
      </c>
      <c r="Q1016" s="8">
        <f>Table32356789101112132343210111213610[[#This Row],[hawaiian_or_islander]]/Table32356789101112132343210111213610[[#This Row],[total]]</f>
        <v>0</v>
      </c>
      <c r="R1016" s="1">
        <v>6</v>
      </c>
      <c r="S1016" s="8">
        <f>Table32356789101112132343210111213610[[#This Row],[white]]/Table32356789101112132343210111213610[[#This Row],[total]]</f>
        <v>0.75</v>
      </c>
      <c r="T1016" s="1">
        <v>0</v>
      </c>
      <c r="U1016" s="8">
        <f>Table32356789101112132343210111213610[[#This Row],[muti_racial]]/Table32356789101112132343210111213610[[#This Row],[total]]</f>
        <v>0</v>
      </c>
      <c r="V1016" s="1">
        <v>0</v>
      </c>
      <c r="W1016" s="8">
        <f>Table32356789101112132343210111213610[[#This Row],[international]]/Table32356789101112132343210111213610[[#This Row],[total]]</f>
        <v>0</v>
      </c>
      <c r="X10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0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0.125</v>
      </c>
    </row>
    <row r="1017" spans="1:25" ht="20" customHeight="1">
      <c r="A1017" s="12">
        <v>224004</v>
      </c>
      <c r="B1017" s="12" t="s">
        <v>677</v>
      </c>
      <c r="C1017" s="12">
        <v>8</v>
      </c>
      <c r="D1017" s="12">
        <v>6</v>
      </c>
      <c r="E1017" s="14">
        <f>Table32356789101112132343210111213610[[#This Row],[men]]/Table32356789101112132343210111213610[[#This Row],[total]]</f>
        <v>0.75</v>
      </c>
      <c r="F1017" s="12">
        <v>2</v>
      </c>
      <c r="G1017" s="14">
        <f>Table32356789101112132343210111213610[[#This Row],[women]]/Table32356789101112132343210111213610[[#This Row],[total]]</f>
        <v>0.25</v>
      </c>
      <c r="H1017" s="12">
        <v>0</v>
      </c>
      <c r="I1017" s="14">
        <f>Table32356789101112132343210111213610[[#This Row],[alaskan_or_native]]/Table32356789101112132343210111213610[[#This Row],[total]]</f>
        <v>0</v>
      </c>
      <c r="J1017" s="12">
        <v>0</v>
      </c>
      <c r="K1017" s="14">
        <f>Table32356789101112132343210111213610[[#This Row],[asian_american]]/Table32356789101112132343210111213610[[#This Row],[total]]</f>
        <v>0</v>
      </c>
      <c r="L1017" s="12">
        <v>0</v>
      </c>
      <c r="M1017" s="14">
        <f>Table32356789101112132343210111213610[[#This Row],[african_amercian]]/Table32356789101112132343210111213610[[#This Row],[total]]</f>
        <v>0</v>
      </c>
      <c r="N1017" s="12">
        <v>2</v>
      </c>
      <c r="O1017" s="14">
        <f>Table32356789101112132343210111213610[[#This Row],[hispanic_american]]/Table32356789101112132343210111213610[[#This Row],[total]]</f>
        <v>0.25</v>
      </c>
      <c r="P1017" s="12">
        <v>0</v>
      </c>
      <c r="Q1017" s="14">
        <f>Table32356789101112132343210111213610[[#This Row],[hawaiian_or_islander]]/Table32356789101112132343210111213610[[#This Row],[total]]</f>
        <v>0</v>
      </c>
      <c r="R1017" s="12">
        <v>6</v>
      </c>
      <c r="S1017" s="14">
        <f>Table32356789101112132343210111213610[[#This Row],[white]]/Table32356789101112132343210111213610[[#This Row],[total]]</f>
        <v>0.75</v>
      </c>
      <c r="T1017" s="12">
        <v>0</v>
      </c>
      <c r="U1017" s="14">
        <f>Table32356789101112132343210111213610[[#This Row],[muti_racial]]/Table32356789101112132343210111213610[[#This Row],[total]]</f>
        <v>0</v>
      </c>
      <c r="V1017" s="12">
        <v>0</v>
      </c>
      <c r="W1017" s="14">
        <f>Table32356789101112132343210111213610[[#This Row],[international]]/Table32356789101112132343210111213610[[#This Row],[total]]</f>
        <v>0</v>
      </c>
      <c r="X10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0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018" spans="1:25" ht="20" customHeight="1">
      <c r="A1018" s="1">
        <v>237109</v>
      </c>
      <c r="B1018" s="1" t="s">
        <v>1259</v>
      </c>
      <c r="C1018" s="1">
        <v>8</v>
      </c>
      <c r="D1018" s="1">
        <v>7</v>
      </c>
      <c r="E1018" s="8">
        <f>Table32356789101112132343210111213610[[#This Row],[men]]/Table32356789101112132343210111213610[[#This Row],[total]]</f>
        <v>0.875</v>
      </c>
      <c r="F1018" s="1">
        <v>1</v>
      </c>
      <c r="G1018" s="8">
        <f>Table32356789101112132343210111213610[[#This Row],[women]]/Table32356789101112132343210111213610[[#This Row],[total]]</f>
        <v>0.125</v>
      </c>
      <c r="H1018" s="1">
        <v>0</v>
      </c>
      <c r="I1018" s="8">
        <f>Table32356789101112132343210111213610[[#This Row],[alaskan_or_native]]/Table32356789101112132343210111213610[[#This Row],[total]]</f>
        <v>0</v>
      </c>
      <c r="J1018" s="1">
        <v>0</v>
      </c>
      <c r="K1018" s="8">
        <f>Table32356789101112132343210111213610[[#This Row],[asian_american]]/Table32356789101112132343210111213610[[#This Row],[total]]</f>
        <v>0</v>
      </c>
      <c r="L1018" s="1">
        <v>0</v>
      </c>
      <c r="M1018" s="8">
        <f>Table32356789101112132343210111213610[[#This Row],[african_amercian]]/Table32356789101112132343210111213610[[#This Row],[total]]</f>
        <v>0</v>
      </c>
      <c r="N1018" s="1">
        <v>3</v>
      </c>
      <c r="O1018" s="8">
        <f>Table32356789101112132343210111213610[[#This Row],[hispanic_american]]/Table32356789101112132343210111213610[[#This Row],[total]]</f>
        <v>0.375</v>
      </c>
      <c r="P1018" s="1">
        <v>0</v>
      </c>
      <c r="Q1018" s="8">
        <f>Table32356789101112132343210111213610[[#This Row],[hawaiian_or_islander]]/Table32356789101112132343210111213610[[#This Row],[total]]</f>
        <v>0</v>
      </c>
      <c r="R1018" s="1">
        <v>5</v>
      </c>
      <c r="S1018" s="8">
        <f>Table32356789101112132343210111213610[[#This Row],[white]]/Table32356789101112132343210111213610[[#This Row],[total]]</f>
        <v>0.625</v>
      </c>
      <c r="T1018" s="1">
        <v>0</v>
      </c>
      <c r="U1018" s="8">
        <f>Table32356789101112132343210111213610[[#This Row],[muti_racial]]/Table32356789101112132343210111213610[[#This Row],[total]]</f>
        <v>0</v>
      </c>
      <c r="V1018" s="1">
        <v>0</v>
      </c>
      <c r="W1018" s="8">
        <f>Table32356789101112132343210111213610[[#This Row],[international]]/Table32356789101112132343210111213610[[#This Row],[total]]</f>
        <v>0</v>
      </c>
      <c r="X10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  <c r="Y10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</row>
    <row r="1019" spans="1:25" ht="20" customHeight="1">
      <c r="A1019" s="12">
        <v>445133</v>
      </c>
      <c r="B1019" s="12" t="s">
        <v>1182</v>
      </c>
      <c r="C1019" s="12">
        <v>8</v>
      </c>
      <c r="D1019" s="12">
        <v>7</v>
      </c>
      <c r="E1019" s="14">
        <f>Table32356789101112132343210111213610[[#This Row],[men]]/Table32356789101112132343210111213610[[#This Row],[total]]</f>
        <v>0.875</v>
      </c>
      <c r="F1019" s="12">
        <v>1</v>
      </c>
      <c r="G1019" s="14">
        <f>Table32356789101112132343210111213610[[#This Row],[women]]/Table32356789101112132343210111213610[[#This Row],[total]]</f>
        <v>0.125</v>
      </c>
      <c r="H1019" s="12">
        <v>0</v>
      </c>
      <c r="I1019" s="14">
        <f>Table32356789101112132343210111213610[[#This Row],[alaskan_or_native]]/Table32356789101112132343210111213610[[#This Row],[total]]</f>
        <v>0</v>
      </c>
      <c r="J1019" s="12">
        <v>0</v>
      </c>
      <c r="K1019" s="14">
        <f>Table32356789101112132343210111213610[[#This Row],[asian_american]]/Table32356789101112132343210111213610[[#This Row],[total]]</f>
        <v>0</v>
      </c>
      <c r="L1019" s="12">
        <v>4</v>
      </c>
      <c r="M1019" s="14">
        <f>Table32356789101112132343210111213610[[#This Row],[african_amercian]]/Table32356789101112132343210111213610[[#This Row],[total]]</f>
        <v>0.5</v>
      </c>
      <c r="N1019" s="12">
        <v>0</v>
      </c>
      <c r="O1019" s="14">
        <f>Table32356789101112132343210111213610[[#This Row],[hispanic_american]]/Table32356789101112132343210111213610[[#This Row],[total]]</f>
        <v>0</v>
      </c>
      <c r="P1019" s="12">
        <v>0</v>
      </c>
      <c r="Q1019" s="14">
        <f>Table32356789101112132343210111213610[[#This Row],[hawaiian_or_islander]]/Table32356789101112132343210111213610[[#This Row],[total]]</f>
        <v>0</v>
      </c>
      <c r="R1019" s="12">
        <v>2</v>
      </c>
      <c r="S1019" s="14">
        <f>Table32356789101112132343210111213610[[#This Row],[white]]/Table32356789101112132343210111213610[[#This Row],[total]]</f>
        <v>0.25</v>
      </c>
      <c r="T1019" s="12">
        <v>0</v>
      </c>
      <c r="U1019" s="14">
        <f>Table32356789101112132343210111213610[[#This Row],[muti_racial]]/Table32356789101112132343210111213610[[#This Row],[total]]</f>
        <v>0</v>
      </c>
      <c r="V1019" s="12">
        <v>0</v>
      </c>
      <c r="W1019" s="14">
        <f>Table32356789101112132343210111213610[[#This Row],[international]]/Table32356789101112132343210111213610[[#This Row],[total]]</f>
        <v>0</v>
      </c>
      <c r="X10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0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020" spans="1:25" ht="20" customHeight="1">
      <c r="A1020" s="1">
        <v>458496</v>
      </c>
      <c r="B1020" s="1" t="s">
        <v>1419</v>
      </c>
      <c r="C1020" s="1">
        <v>8</v>
      </c>
      <c r="D1020" s="1">
        <v>4</v>
      </c>
      <c r="E1020" s="8">
        <f>Table32356789101112132343210111213610[[#This Row],[men]]/Table32356789101112132343210111213610[[#This Row],[total]]</f>
        <v>0.5</v>
      </c>
      <c r="F1020" s="1">
        <v>4</v>
      </c>
      <c r="G1020" s="8">
        <f>Table32356789101112132343210111213610[[#This Row],[women]]/Table32356789101112132343210111213610[[#This Row],[total]]</f>
        <v>0.5</v>
      </c>
      <c r="H1020" s="1">
        <v>0</v>
      </c>
      <c r="I1020" s="8">
        <f>Table32356789101112132343210111213610[[#This Row],[alaskan_or_native]]/Table32356789101112132343210111213610[[#This Row],[total]]</f>
        <v>0</v>
      </c>
      <c r="J1020" s="1">
        <v>0</v>
      </c>
      <c r="K1020" s="8">
        <f>Table32356789101112132343210111213610[[#This Row],[asian_american]]/Table32356789101112132343210111213610[[#This Row],[total]]</f>
        <v>0</v>
      </c>
      <c r="L1020" s="1">
        <v>3</v>
      </c>
      <c r="M1020" s="8">
        <f>Table32356789101112132343210111213610[[#This Row],[african_amercian]]/Table32356789101112132343210111213610[[#This Row],[total]]</f>
        <v>0.375</v>
      </c>
      <c r="N1020" s="1">
        <v>0</v>
      </c>
      <c r="O1020" s="8">
        <f>Table32356789101112132343210111213610[[#This Row],[hispanic_american]]/Table32356789101112132343210111213610[[#This Row],[total]]</f>
        <v>0</v>
      </c>
      <c r="P1020" s="1">
        <v>0</v>
      </c>
      <c r="Q1020" s="8">
        <f>Table32356789101112132343210111213610[[#This Row],[hawaiian_or_islander]]/Table32356789101112132343210111213610[[#This Row],[total]]</f>
        <v>0</v>
      </c>
      <c r="R1020" s="1">
        <v>4</v>
      </c>
      <c r="S1020" s="8">
        <f>Table32356789101112132343210111213610[[#This Row],[white]]/Table32356789101112132343210111213610[[#This Row],[total]]</f>
        <v>0.5</v>
      </c>
      <c r="T1020" s="1">
        <v>0</v>
      </c>
      <c r="U1020" s="8">
        <f>Table32356789101112132343210111213610[[#This Row],[muti_racial]]/Table32356789101112132343210111213610[[#This Row],[total]]</f>
        <v>0</v>
      </c>
      <c r="V1020" s="1">
        <v>0</v>
      </c>
      <c r="W1020" s="8">
        <f>Table32356789101112132343210111213610[[#This Row],[international]]/Table32356789101112132343210111213610[[#This Row],[total]]</f>
        <v>0</v>
      </c>
      <c r="X10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  <c r="Y10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0.375</v>
      </c>
    </row>
    <row r="1021" spans="1:25" ht="20" customHeight="1">
      <c r="A1021" s="12">
        <v>465812</v>
      </c>
      <c r="B1021" s="12" t="s">
        <v>1421</v>
      </c>
      <c r="C1021" s="12">
        <v>8</v>
      </c>
      <c r="D1021" s="12">
        <v>3</v>
      </c>
      <c r="E1021" s="14">
        <f>Table32356789101112132343210111213610[[#This Row],[men]]/Table32356789101112132343210111213610[[#This Row],[total]]</f>
        <v>0.375</v>
      </c>
      <c r="F1021" s="12">
        <v>5</v>
      </c>
      <c r="G1021" s="14">
        <f>Table32356789101112132343210111213610[[#This Row],[women]]/Table32356789101112132343210111213610[[#This Row],[total]]</f>
        <v>0.625</v>
      </c>
      <c r="H1021" s="12">
        <v>0</v>
      </c>
      <c r="I1021" s="14">
        <f>Table32356789101112132343210111213610[[#This Row],[alaskan_or_native]]/Table32356789101112132343210111213610[[#This Row],[total]]</f>
        <v>0</v>
      </c>
      <c r="J1021" s="12">
        <v>0</v>
      </c>
      <c r="K1021" s="14">
        <f>Table32356789101112132343210111213610[[#This Row],[asian_american]]/Table32356789101112132343210111213610[[#This Row],[total]]</f>
        <v>0</v>
      </c>
      <c r="L1021" s="12">
        <v>0</v>
      </c>
      <c r="M1021" s="14">
        <f>Table32356789101112132343210111213610[[#This Row],[african_amercian]]/Table32356789101112132343210111213610[[#This Row],[total]]</f>
        <v>0</v>
      </c>
      <c r="N1021" s="12">
        <v>1</v>
      </c>
      <c r="O1021" s="14">
        <f>Table32356789101112132343210111213610[[#This Row],[hispanic_american]]/Table32356789101112132343210111213610[[#This Row],[total]]</f>
        <v>0.125</v>
      </c>
      <c r="P1021" s="12">
        <v>0</v>
      </c>
      <c r="Q1021" s="14">
        <f>Table32356789101112132343210111213610[[#This Row],[hawaiian_or_islander]]/Table32356789101112132343210111213610[[#This Row],[total]]</f>
        <v>0</v>
      </c>
      <c r="R1021" s="12">
        <v>5</v>
      </c>
      <c r="S1021" s="14">
        <f>Table32356789101112132343210111213610[[#This Row],[white]]/Table32356789101112132343210111213610[[#This Row],[total]]</f>
        <v>0.625</v>
      </c>
      <c r="T1021" s="12">
        <v>1</v>
      </c>
      <c r="U1021" s="14">
        <f>Table32356789101112132343210111213610[[#This Row],[muti_racial]]/Table32356789101112132343210111213610[[#This Row],[total]]</f>
        <v>0.125</v>
      </c>
      <c r="V1021" s="12">
        <v>0</v>
      </c>
      <c r="W1021" s="14">
        <f>Table32356789101112132343210111213610[[#This Row],[international]]/Table32356789101112132343210111213610[[#This Row],[total]]</f>
        <v>0</v>
      </c>
      <c r="X10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0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022" spans="1:25" ht="20" customHeight="1">
      <c r="A1022" s="1">
        <v>480073</v>
      </c>
      <c r="B1022" s="1" t="s">
        <v>1358</v>
      </c>
      <c r="C1022" s="1">
        <v>8</v>
      </c>
      <c r="D1022" s="1">
        <v>8</v>
      </c>
      <c r="E1022" s="8">
        <f>Table32356789101112132343210111213610[[#This Row],[men]]/Table32356789101112132343210111213610[[#This Row],[total]]</f>
        <v>1</v>
      </c>
      <c r="F1022" s="1">
        <v>0</v>
      </c>
      <c r="G1022" s="8">
        <f>Table32356789101112132343210111213610[[#This Row],[women]]/Table32356789101112132343210111213610[[#This Row],[total]]</f>
        <v>0</v>
      </c>
      <c r="H1022" s="1">
        <v>0</v>
      </c>
      <c r="I1022" s="8">
        <f>Table32356789101112132343210111213610[[#This Row],[alaskan_or_native]]/Table32356789101112132343210111213610[[#This Row],[total]]</f>
        <v>0</v>
      </c>
      <c r="J1022" s="1">
        <v>0</v>
      </c>
      <c r="K1022" s="8">
        <f>Table32356789101112132343210111213610[[#This Row],[asian_american]]/Table32356789101112132343210111213610[[#This Row],[total]]</f>
        <v>0</v>
      </c>
      <c r="L1022" s="1">
        <v>0</v>
      </c>
      <c r="M1022" s="8">
        <f>Table32356789101112132343210111213610[[#This Row],[african_amercian]]/Table32356789101112132343210111213610[[#This Row],[total]]</f>
        <v>0</v>
      </c>
      <c r="N1022" s="1">
        <v>2</v>
      </c>
      <c r="O1022" s="8">
        <f>Table32356789101112132343210111213610[[#This Row],[hispanic_american]]/Table32356789101112132343210111213610[[#This Row],[total]]</f>
        <v>0.25</v>
      </c>
      <c r="P1022" s="1">
        <v>0</v>
      </c>
      <c r="Q1022" s="8">
        <f>Table32356789101112132343210111213610[[#This Row],[hawaiian_or_islander]]/Table32356789101112132343210111213610[[#This Row],[total]]</f>
        <v>0</v>
      </c>
      <c r="R1022" s="1">
        <v>5</v>
      </c>
      <c r="S1022" s="8">
        <f>Table32356789101112132343210111213610[[#This Row],[white]]/Table32356789101112132343210111213610[[#This Row],[total]]</f>
        <v>0.625</v>
      </c>
      <c r="T1022" s="1">
        <v>0</v>
      </c>
      <c r="U1022" s="8">
        <f>Table32356789101112132343210111213610[[#This Row],[muti_racial]]/Table32356789101112132343210111213610[[#This Row],[total]]</f>
        <v>0</v>
      </c>
      <c r="V1022" s="1">
        <v>0</v>
      </c>
      <c r="W1022" s="8">
        <f>Table32356789101112132343210111213610[[#This Row],[international]]/Table32356789101112132343210111213610[[#This Row],[total]]</f>
        <v>0</v>
      </c>
      <c r="X10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0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023" spans="1:25" ht="20" customHeight="1">
      <c r="A1023" s="12">
        <v>480134</v>
      </c>
      <c r="B1023" s="12" t="s">
        <v>1360</v>
      </c>
      <c r="C1023" s="12">
        <v>8</v>
      </c>
      <c r="D1023" s="12">
        <v>8</v>
      </c>
      <c r="E1023" s="14">
        <f>Table32356789101112132343210111213610[[#This Row],[men]]/Table32356789101112132343210111213610[[#This Row],[total]]</f>
        <v>1</v>
      </c>
      <c r="F1023" s="12">
        <v>0</v>
      </c>
      <c r="G1023" s="14">
        <f>Table32356789101112132343210111213610[[#This Row],[women]]/Table32356789101112132343210111213610[[#This Row],[total]]</f>
        <v>0</v>
      </c>
      <c r="H1023" s="12">
        <v>0</v>
      </c>
      <c r="I1023" s="14">
        <f>Table32356789101112132343210111213610[[#This Row],[alaskan_or_native]]/Table32356789101112132343210111213610[[#This Row],[total]]</f>
        <v>0</v>
      </c>
      <c r="J1023" s="12">
        <v>0</v>
      </c>
      <c r="K1023" s="14">
        <f>Table32356789101112132343210111213610[[#This Row],[asian_american]]/Table32356789101112132343210111213610[[#This Row],[total]]</f>
        <v>0</v>
      </c>
      <c r="L1023" s="12">
        <v>0</v>
      </c>
      <c r="M1023" s="14">
        <f>Table32356789101112132343210111213610[[#This Row],[african_amercian]]/Table32356789101112132343210111213610[[#This Row],[total]]</f>
        <v>0</v>
      </c>
      <c r="N1023" s="12">
        <v>0</v>
      </c>
      <c r="O1023" s="14">
        <f>Table32356789101112132343210111213610[[#This Row],[hispanic_american]]/Table32356789101112132343210111213610[[#This Row],[total]]</f>
        <v>0</v>
      </c>
      <c r="P1023" s="12">
        <v>0</v>
      </c>
      <c r="Q1023" s="14">
        <f>Table32356789101112132343210111213610[[#This Row],[hawaiian_or_islander]]/Table32356789101112132343210111213610[[#This Row],[total]]</f>
        <v>0</v>
      </c>
      <c r="R1023" s="12">
        <v>8</v>
      </c>
      <c r="S1023" s="14">
        <f>Table32356789101112132343210111213610[[#This Row],[white]]/Table32356789101112132343210111213610[[#This Row],[total]]</f>
        <v>1</v>
      </c>
      <c r="T1023" s="12">
        <v>0</v>
      </c>
      <c r="U1023" s="14">
        <f>Table32356789101112132343210111213610[[#This Row],[muti_racial]]/Table32356789101112132343210111213610[[#This Row],[total]]</f>
        <v>0</v>
      </c>
      <c r="V1023" s="12">
        <v>0</v>
      </c>
      <c r="W1023" s="14">
        <f>Table32356789101112132343210111213610[[#This Row],[international]]/Table32356789101112132343210111213610[[#This Row],[total]]</f>
        <v>0</v>
      </c>
      <c r="X10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24" spans="1:25" ht="20" customHeight="1">
      <c r="A1024" s="1">
        <v>484756</v>
      </c>
      <c r="B1024" s="1" t="s">
        <v>1219</v>
      </c>
      <c r="C1024" s="1">
        <v>8</v>
      </c>
      <c r="D1024" s="1">
        <v>7</v>
      </c>
      <c r="E1024" s="8">
        <f>Table32356789101112132343210111213610[[#This Row],[men]]/Table32356789101112132343210111213610[[#This Row],[total]]</f>
        <v>0.875</v>
      </c>
      <c r="F1024" s="1">
        <v>1</v>
      </c>
      <c r="G1024" s="8">
        <f>Table32356789101112132343210111213610[[#This Row],[women]]/Table32356789101112132343210111213610[[#This Row],[total]]</f>
        <v>0.125</v>
      </c>
      <c r="H1024" s="1">
        <v>0</v>
      </c>
      <c r="I1024" s="8">
        <f>Table32356789101112132343210111213610[[#This Row],[alaskan_or_native]]/Table32356789101112132343210111213610[[#This Row],[total]]</f>
        <v>0</v>
      </c>
      <c r="J1024" s="1">
        <v>0</v>
      </c>
      <c r="K1024" s="8">
        <f>Table32356789101112132343210111213610[[#This Row],[asian_american]]/Table32356789101112132343210111213610[[#This Row],[total]]</f>
        <v>0</v>
      </c>
      <c r="L1024" s="1">
        <v>1</v>
      </c>
      <c r="M1024" s="8">
        <f>Table32356789101112132343210111213610[[#This Row],[african_amercian]]/Table32356789101112132343210111213610[[#This Row],[total]]</f>
        <v>0.125</v>
      </c>
      <c r="N1024" s="1">
        <v>3</v>
      </c>
      <c r="O1024" s="8">
        <f>Table32356789101112132343210111213610[[#This Row],[hispanic_american]]/Table32356789101112132343210111213610[[#This Row],[total]]</f>
        <v>0.375</v>
      </c>
      <c r="P1024" s="1">
        <v>0</v>
      </c>
      <c r="Q1024" s="8">
        <f>Table32356789101112132343210111213610[[#This Row],[hawaiian_or_islander]]/Table32356789101112132343210111213610[[#This Row],[total]]</f>
        <v>0</v>
      </c>
      <c r="R1024" s="1">
        <v>1</v>
      </c>
      <c r="S1024" s="8">
        <f>Table32356789101112132343210111213610[[#This Row],[white]]/Table32356789101112132343210111213610[[#This Row],[total]]</f>
        <v>0.125</v>
      </c>
      <c r="T1024" s="1">
        <v>1</v>
      </c>
      <c r="U1024" s="8">
        <f>Table32356789101112132343210111213610[[#This Row],[muti_racial]]/Table32356789101112132343210111213610[[#This Row],[total]]</f>
        <v>0.125</v>
      </c>
      <c r="V1024" s="1">
        <v>0</v>
      </c>
      <c r="W1024" s="8">
        <f>Table32356789101112132343210111213610[[#This Row],[international]]/Table32356789101112132343210111213610[[#This Row],[total]]</f>
        <v>0</v>
      </c>
      <c r="X10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0.625</v>
      </c>
      <c r="Y10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0.625</v>
      </c>
    </row>
    <row r="1025" spans="1:25" ht="20" customHeight="1">
      <c r="A1025" s="12">
        <v>484765</v>
      </c>
      <c r="B1025" s="12" t="s">
        <v>1280</v>
      </c>
      <c r="C1025" s="12">
        <v>8</v>
      </c>
      <c r="D1025" s="12">
        <v>8</v>
      </c>
      <c r="E1025" s="14">
        <f>Table32356789101112132343210111213610[[#This Row],[men]]/Table32356789101112132343210111213610[[#This Row],[total]]</f>
        <v>1</v>
      </c>
      <c r="F1025" s="12">
        <v>0</v>
      </c>
      <c r="G1025" s="14">
        <f>Table32356789101112132343210111213610[[#This Row],[women]]/Table32356789101112132343210111213610[[#This Row],[total]]</f>
        <v>0</v>
      </c>
      <c r="H1025" s="12">
        <v>0</v>
      </c>
      <c r="I1025" s="14">
        <f>Table32356789101112132343210111213610[[#This Row],[alaskan_or_native]]/Table32356789101112132343210111213610[[#This Row],[total]]</f>
        <v>0</v>
      </c>
      <c r="J1025" s="12">
        <v>0</v>
      </c>
      <c r="K1025" s="14">
        <f>Table32356789101112132343210111213610[[#This Row],[asian_american]]/Table32356789101112132343210111213610[[#This Row],[total]]</f>
        <v>0</v>
      </c>
      <c r="L1025" s="12">
        <v>0</v>
      </c>
      <c r="M1025" s="14">
        <f>Table32356789101112132343210111213610[[#This Row],[african_amercian]]/Table32356789101112132343210111213610[[#This Row],[total]]</f>
        <v>0</v>
      </c>
      <c r="N1025" s="12">
        <v>0</v>
      </c>
      <c r="O1025" s="14">
        <f>Table32356789101112132343210111213610[[#This Row],[hispanic_american]]/Table32356789101112132343210111213610[[#This Row],[total]]</f>
        <v>0</v>
      </c>
      <c r="P1025" s="12">
        <v>0</v>
      </c>
      <c r="Q1025" s="14">
        <f>Table32356789101112132343210111213610[[#This Row],[hawaiian_or_islander]]/Table32356789101112132343210111213610[[#This Row],[total]]</f>
        <v>0</v>
      </c>
      <c r="R1025" s="12">
        <v>3</v>
      </c>
      <c r="S1025" s="14">
        <f>Table32356789101112132343210111213610[[#This Row],[white]]/Table32356789101112132343210111213610[[#This Row],[total]]</f>
        <v>0.375</v>
      </c>
      <c r="T1025" s="12">
        <v>0</v>
      </c>
      <c r="U1025" s="14">
        <f>Table32356789101112132343210111213610[[#This Row],[muti_racial]]/Table32356789101112132343210111213610[[#This Row],[total]]</f>
        <v>0</v>
      </c>
      <c r="V1025" s="12">
        <v>1</v>
      </c>
      <c r="W1025" s="14">
        <f>Table32356789101112132343210111213610[[#This Row],[international]]/Table32356789101112132343210111213610[[#This Row],[total]]</f>
        <v>0.125</v>
      </c>
      <c r="X10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26" spans="1:25" ht="20" customHeight="1">
      <c r="A1026" s="1">
        <v>101189</v>
      </c>
      <c r="B1026" s="1" t="s">
        <v>737</v>
      </c>
      <c r="C1026" s="1">
        <v>7</v>
      </c>
      <c r="D1026" s="1">
        <v>5</v>
      </c>
      <c r="E1026" s="8">
        <f>Table32356789101112132343210111213610[[#This Row],[men]]/Table32356789101112132343210111213610[[#This Row],[total]]</f>
        <v>0.7142857142857143</v>
      </c>
      <c r="F1026" s="1">
        <v>2</v>
      </c>
      <c r="G1026" s="8">
        <f>Table32356789101112132343210111213610[[#This Row],[women]]/Table32356789101112132343210111213610[[#This Row],[total]]</f>
        <v>0.2857142857142857</v>
      </c>
      <c r="H1026" s="1">
        <v>0</v>
      </c>
      <c r="I1026" s="8">
        <f>Table32356789101112132343210111213610[[#This Row],[alaskan_or_native]]/Table32356789101112132343210111213610[[#This Row],[total]]</f>
        <v>0</v>
      </c>
      <c r="J1026" s="1">
        <v>0</v>
      </c>
      <c r="K1026" s="8">
        <f>Table32356789101112132343210111213610[[#This Row],[asian_american]]/Table32356789101112132343210111213610[[#This Row],[total]]</f>
        <v>0</v>
      </c>
      <c r="L1026" s="1">
        <v>3</v>
      </c>
      <c r="M1026" s="8">
        <f>Table32356789101112132343210111213610[[#This Row],[african_amercian]]/Table32356789101112132343210111213610[[#This Row],[total]]</f>
        <v>0.42857142857142855</v>
      </c>
      <c r="N1026" s="1">
        <v>0</v>
      </c>
      <c r="O1026" s="8">
        <f>Table32356789101112132343210111213610[[#This Row],[hispanic_american]]/Table32356789101112132343210111213610[[#This Row],[total]]</f>
        <v>0</v>
      </c>
      <c r="P1026" s="1">
        <v>0</v>
      </c>
      <c r="Q1026" s="8">
        <f>Table32356789101112132343210111213610[[#This Row],[hawaiian_or_islander]]/Table32356789101112132343210111213610[[#This Row],[total]]</f>
        <v>0</v>
      </c>
      <c r="R1026" s="1">
        <v>4</v>
      </c>
      <c r="S1026" s="8">
        <f>Table32356789101112132343210111213610[[#This Row],[white]]/Table32356789101112132343210111213610[[#This Row],[total]]</f>
        <v>0.5714285714285714</v>
      </c>
      <c r="T1026" s="1">
        <v>0</v>
      </c>
      <c r="U1026" s="8">
        <f>Table32356789101112132343210111213610[[#This Row],[muti_racial]]/Table32356789101112132343210111213610[[#This Row],[total]]</f>
        <v>0</v>
      </c>
      <c r="V1026" s="1">
        <v>0</v>
      </c>
      <c r="W1026" s="8">
        <f>Table32356789101112132343210111213610[[#This Row],[international]]/Table32356789101112132343210111213610[[#This Row],[total]]</f>
        <v>0</v>
      </c>
      <c r="X10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  <c r="Y10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</row>
    <row r="1027" spans="1:25" ht="20" customHeight="1">
      <c r="A1027" s="12">
        <v>106342</v>
      </c>
      <c r="B1027" s="12" t="s">
        <v>678</v>
      </c>
      <c r="C1027" s="12">
        <v>7</v>
      </c>
      <c r="D1027" s="12">
        <v>6</v>
      </c>
      <c r="E1027" s="14">
        <f>Table32356789101112132343210111213610[[#This Row],[men]]/Table32356789101112132343210111213610[[#This Row],[total]]</f>
        <v>0.8571428571428571</v>
      </c>
      <c r="F1027" s="12">
        <v>1</v>
      </c>
      <c r="G1027" s="14">
        <f>Table32356789101112132343210111213610[[#This Row],[women]]/Table32356789101112132343210111213610[[#This Row],[total]]</f>
        <v>0.14285714285714285</v>
      </c>
      <c r="H1027" s="12">
        <v>0</v>
      </c>
      <c r="I1027" s="14">
        <f>Table32356789101112132343210111213610[[#This Row],[alaskan_or_native]]/Table32356789101112132343210111213610[[#This Row],[total]]</f>
        <v>0</v>
      </c>
      <c r="J1027" s="12">
        <v>0</v>
      </c>
      <c r="K1027" s="14">
        <f>Table32356789101112132343210111213610[[#This Row],[asian_american]]/Table32356789101112132343210111213610[[#This Row],[total]]</f>
        <v>0</v>
      </c>
      <c r="L1027" s="12">
        <v>0</v>
      </c>
      <c r="M1027" s="14">
        <f>Table32356789101112132343210111213610[[#This Row],[african_amercian]]/Table32356789101112132343210111213610[[#This Row],[total]]</f>
        <v>0</v>
      </c>
      <c r="N1027" s="12">
        <v>1</v>
      </c>
      <c r="O1027" s="14">
        <f>Table32356789101112132343210111213610[[#This Row],[hispanic_american]]/Table32356789101112132343210111213610[[#This Row],[total]]</f>
        <v>0.14285714285714285</v>
      </c>
      <c r="P1027" s="12">
        <v>0</v>
      </c>
      <c r="Q1027" s="14">
        <f>Table32356789101112132343210111213610[[#This Row],[hawaiian_or_islander]]/Table32356789101112132343210111213610[[#This Row],[total]]</f>
        <v>0</v>
      </c>
      <c r="R1027" s="12">
        <v>2</v>
      </c>
      <c r="S1027" s="14">
        <f>Table32356789101112132343210111213610[[#This Row],[white]]/Table32356789101112132343210111213610[[#This Row],[total]]</f>
        <v>0.2857142857142857</v>
      </c>
      <c r="T1027" s="12">
        <v>0</v>
      </c>
      <c r="U1027" s="14">
        <f>Table32356789101112132343210111213610[[#This Row],[muti_racial]]/Table32356789101112132343210111213610[[#This Row],[total]]</f>
        <v>0</v>
      </c>
      <c r="V1027" s="12">
        <v>2</v>
      </c>
      <c r="W1027" s="14">
        <f>Table32356789101112132343210111213610[[#This Row],[international]]/Table32356789101112132343210111213610[[#This Row],[total]]</f>
        <v>0.2857142857142857</v>
      </c>
      <c r="X10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28" spans="1:25" ht="20" customHeight="1">
      <c r="A1028" s="1">
        <v>107080</v>
      </c>
      <c r="B1028" s="1" t="s">
        <v>679</v>
      </c>
      <c r="C1028" s="1">
        <v>7</v>
      </c>
      <c r="D1028" s="1">
        <v>6</v>
      </c>
      <c r="E1028" s="8">
        <f>Table32356789101112132343210111213610[[#This Row],[men]]/Table32356789101112132343210111213610[[#This Row],[total]]</f>
        <v>0.8571428571428571</v>
      </c>
      <c r="F1028" s="1">
        <v>1</v>
      </c>
      <c r="G1028" s="8">
        <f>Table32356789101112132343210111213610[[#This Row],[women]]/Table32356789101112132343210111213610[[#This Row],[total]]</f>
        <v>0.14285714285714285</v>
      </c>
      <c r="H1028" s="1">
        <v>0</v>
      </c>
      <c r="I1028" s="8">
        <f>Table32356789101112132343210111213610[[#This Row],[alaskan_or_native]]/Table32356789101112132343210111213610[[#This Row],[total]]</f>
        <v>0</v>
      </c>
      <c r="J1028" s="1">
        <v>1</v>
      </c>
      <c r="K1028" s="8">
        <f>Table32356789101112132343210111213610[[#This Row],[asian_american]]/Table32356789101112132343210111213610[[#This Row],[total]]</f>
        <v>0.14285714285714285</v>
      </c>
      <c r="L1028" s="1">
        <v>0</v>
      </c>
      <c r="M1028" s="8">
        <f>Table32356789101112132343210111213610[[#This Row],[african_amercian]]/Table32356789101112132343210111213610[[#This Row],[total]]</f>
        <v>0</v>
      </c>
      <c r="N1028" s="1">
        <v>1</v>
      </c>
      <c r="O1028" s="8">
        <f>Table32356789101112132343210111213610[[#This Row],[hispanic_american]]/Table32356789101112132343210111213610[[#This Row],[total]]</f>
        <v>0.14285714285714285</v>
      </c>
      <c r="P1028" s="1">
        <v>0</v>
      </c>
      <c r="Q1028" s="8">
        <f>Table32356789101112132343210111213610[[#This Row],[hawaiian_or_islander]]/Table32356789101112132343210111213610[[#This Row],[total]]</f>
        <v>0</v>
      </c>
      <c r="R1028" s="1">
        <v>3</v>
      </c>
      <c r="S1028" s="8">
        <f>Table32356789101112132343210111213610[[#This Row],[white]]/Table32356789101112132343210111213610[[#This Row],[total]]</f>
        <v>0.42857142857142855</v>
      </c>
      <c r="T1028" s="1">
        <v>0</v>
      </c>
      <c r="U1028" s="8">
        <f>Table32356789101112132343210111213610[[#This Row],[muti_racial]]/Table32356789101112132343210111213610[[#This Row],[total]]</f>
        <v>0</v>
      </c>
      <c r="V1028" s="1">
        <v>2</v>
      </c>
      <c r="W1028" s="8">
        <f>Table32356789101112132343210111213610[[#This Row],[international]]/Table32356789101112132343210111213610[[#This Row],[total]]</f>
        <v>0.2857142857142857</v>
      </c>
      <c r="X10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0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29" spans="1:25" ht="20" customHeight="1">
      <c r="A1029" s="12">
        <v>117627</v>
      </c>
      <c r="B1029" s="12" t="s">
        <v>723</v>
      </c>
      <c r="C1029" s="12">
        <v>7</v>
      </c>
      <c r="D1029" s="12">
        <v>7</v>
      </c>
      <c r="E1029" s="14">
        <f>Table32356789101112132343210111213610[[#This Row],[men]]/Table32356789101112132343210111213610[[#This Row],[total]]</f>
        <v>1</v>
      </c>
      <c r="F1029" s="12">
        <v>0</v>
      </c>
      <c r="G1029" s="14">
        <f>Table32356789101112132343210111213610[[#This Row],[women]]/Table32356789101112132343210111213610[[#This Row],[total]]</f>
        <v>0</v>
      </c>
      <c r="H1029" s="12">
        <v>0</v>
      </c>
      <c r="I1029" s="14">
        <f>Table32356789101112132343210111213610[[#This Row],[alaskan_or_native]]/Table32356789101112132343210111213610[[#This Row],[total]]</f>
        <v>0</v>
      </c>
      <c r="J1029" s="12">
        <v>3</v>
      </c>
      <c r="K1029" s="14">
        <f>Table32356789101112132343210111213610[[#This Row],[asian_american]]/Table32356789101112132343210111213610[[#This Row],[total]]</f>
        <v>0.42857142857142855</v>
      </c>
      <c r="L1029" s="12">
        <v>0</v>
      </c>
      <c r="M1029" s="14">
        <f>Table32356789101112132343210111213610[[#This Row],[african_amercian]]/Table32356789101112132343210111213610[[#This Row],[total]]</f>
        <v>0</v>
      </c>
      <c r="N1029" s="12">
        <v>4</v>
      </c>
      <c r="O1029" s="14">
        <f>Table32356789101112132343210111213610[[#This Row],[hispanic_american]]/Table32356789101112132343210111213610[[#This Row],[total]]</f>
        <v>0.5714285714285714</v>
      </c>
      <c r="P1029" s="12">
        <v>0</v>
      </c>
      <c r="Q1029" s="14">
        <f>Table32356789101112132343210111213610[[#This Row],[hawaiian_or_islander]]/Table32356789101112132343210111213610[[#This Row],[total]]</f>
        <v>0</v>
      </c>
      <c r="R1029" s="12">
        <v>0</v>
      </c>
      <c r="S1029" s="14">
        <f>Table32356789101112132343210111213610[[#This Row],[white]]/Table32356789101112132343210111213610[[#This Row],[total]]</f>
        <v>0</v>
      </c>
      <c r="T1029" s="12">
        <v>0</v>
      </c>
      <c r="U1029" s="14">
        <f>Table32356789101112132343210111213610[[#This Row],[muti_racial]]/Table32356789101112132343210111213610[[#This Row],[total]]</f>
        <v>0</v>
      </c>
      <c r="V1029" s="12">
        <v>0</v>
      </c>
      <c r="W1029" s="14">
        <f>Table32356789101112132343210111213610[[#This Row],[international]]/Table32356789101112132343210111213610[[#This Row],[total]]</f>
        <v>0</v>
      </c>
      <c r="X10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0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0.5714285714285714</v>
      </c>
    </row>
    <row r="1030" spans="1:25" ht="20" customHeight="1">
      <c r="A1030" s="1">
        <v>129525</v>
      </c>
      <c r="B1030" s="1" t="s">
        <v>109</v>
      </c>
      <c r="C1030" s="1">
        <v>7</v>
      </c>
      <c r="D1030" s="1">
        <v>5</v>
      </c>
      <c r="E1030" s="8">
        <f>Table32356789101112132343210111213610[[#This Row],[men]]/Table32356789101112132343210111213610[[#This Row],[total]]</f>
        <v>0.7142857142857143</v>
      </c>
      <c r="F1030" s="1">
        <v>2</v>
      </c>
      <c r="G1030" s="8">
        <f>Table32356789101112132343210111213610[[#This Row],[women]]/Table32356789101112132343210111213610[[#This Row],[total]]</f>
        <v>0.2857142857142857</v>
      </c>
      <c r="H1030" s="1">
        <v>0</v>
      </c>
      <c r="I1030" s="8">
        <f>Table32356789101112132343210111213610[[#This Row],[alaskan_or_native]]/Table32356789101112132343210111213610[[#This Row],[total]]</f>
        <v>0</v>
      </c>
      <c r="J1030" s="1">
        <v>0</v>
      </c>
      <c r="K1030" s="8">
        <f>Table32356789101112132343210111213610[[#This Row],[asian_american]]/Table32356789101112132343210111213610[[#This Row],[total]]</f>
        <v>0</v>
      </c>
      <c r="L1030" s="1">
        <v>1</v>
      </c>
      <c r="M1030" s="8">
        <f>Table32356789101112132343210111213610[[#This Row],[african_amercian]]/Table32356789101112132343210111213610[[#This Row],[total]]</f>
        <v>0.14285714285714285</v>
      </c>
      <c r="N1030" s="1">
        <v>1</v>
      </c>
      <c r="O1030" s="8">
        <f>Table32356789101112132343210111213610[[#This Row],[hispanic_american]]/Table32356789101112132343210111213610[[#This Row],[total]]</f>
        <v>0.14285714285714285</v>
      </c>
      <c r="P1030" s="1">
        <v>0</v>
      </c>
      <c r="Q1030" s="8">
        <f>Table32356789101112132343210111213610[[#This Row],[hawaiian_or_islander]]/Table32356789101112132343210111213610[[#This Row],[total]]</f>
        <v>0</v>
      </c>
      <c r="R1030" s="1">
        <v>5</v>
      </c>
      <c r="S1030" s="8">
        <f>Table32356789101112132343210111213610[[#This Row],[white]]/Table32356789101112132343210111213610[[#This Row],[total]]</f>
        <v>0.7142857142857143</v>
      </c>
      <c r="T1030" s="1">
        <v>0</v>
      </c>
      <c r="U1030" s="8">
        <f>Table32356789101112132343210111213610[[#This Row],[muti_racial]]/Table32356789101112132343210111213610[[#This Row],[total]]</f>
        <v>0</v>
      </c>
      <c r="V1030" s="1">
        <v>0</v>
      </c>
      <c r="W1030" s="8">
        <f>Table32356789101112132343210111213610[[#This Row],[international]]/Table32356789101112132343210111213610[[#This Row],[total]]</f>
        <v>0</v>
      </c>
      <c r="X10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0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</row>
    <row r="1031" spans="1:25" ht="20" customHeight="1">
      <c r="A1031" s="12">
        <v>137476</v>
      </c>
      <c r="B1031" s="12" t="s">
        <v>680</v>
      </c>
      <c r="C1031" s="12">
        <v>7</v>
      </c>
      <c r="D1031" s="12">
        <v>4</v>
      </c>
      <c r="E1031" s="14">
        <f>Table32356789101112132343210111213610[[#This Row],[men]]/Table32356789101112132343210111213610[[#This Row],[total]]</f>
        <v>0.5714285714285714</v>
      </c>
      <c r="F1031" s="12">
        <v>3</v>
      </c>
      <c r="G1031" s="14">
        <f>Table32356789101112132343210111213610[[#This Row],[women]]/Table32356789101112132343210111213610[[#This Row],[total]]</f>
        <v>0.42857142857142855</v>
      </c>
      <c r="H1031" s="12">
        <v>0</v>
      </c>
      <c r="I1031" s="14">
        <f>Table32356789101112132343210111213610[[#This Row],[alaskan_or_native]]/Table32356789101112132343210111213610[[#This Row],[total]]</f>
        <v>0</v>
      </c>
      <c r="J1031" s="12">
        <v>0</v>
      </c>
      <c r="K1031" s="14">
        <f>Table32356789101112132343210111213610[[#This Row],[asian_american]]/Table32356789101112132343210111213610[[#This Row],[total]]</f>
        <v>0</v>
      </c>
      <c r="L1031" s="12">
        <v>1</v>
      </c>
      <c r="M1031" s="14">
        <f>Table32356789101112132343210111213610[[#This Row],[african_amercian]]/Table32356789101112132343210111213610[[#This Row],[total]]</f>
        <v>0.14285714285714285</v>
      </c>
      <c r="N1031" s="12">
        <v>1</v>
      </c>
      <c r="O1031" s="14">
        <f>Table32356789101112132343210111213610[[#This Row],[hispanic_american]]/Table32356789101112132343210111213610[[#This Row],[total]]</f>
        <v>0.14285714285714285</v>
      </c>
      <c r="P1031" s="12">
        <v>0</v>
      </c>
      <c r="Q1031" s="14">
        <f>Table32356789101112132343210111213610[[#This Row],[hawaiian_or_islander]]/Table32356789101112132343210111213610[[#This Row],[total]]</f>
        <v>0</v>
      </c>
      <c r="R1031" s="12">
        <v>0</v>
      </c>
      <c r="S1031" s="14">
        <f>Table32356789101112132343210111213610[[#This Row],[white]]/Table32356789101112132343210111213610[[#This Row],[total]]</f>
        <v>0</v>
      </c>
      <c r="T1031" s="12">
        <v>0</v>
      </c>
      <c r="U1031" s="14">
        <f>Table32356789101112132343210111213610[[#This Row],[muti_racial]]/Table32356789101112132343210111213610[[#This Row],[total]]</f>
        <v>0</v>
      </c>
      <c r="V1031" s="12">
        <v>5</v>
      </c>
      <c r="W1031" s="14">
        <f>Table32356789101112132343210111213610[[#This Row],[international]]/Table32356789101112132343210111213610[[#This Row],[total]]</f>
        <v>0.7142857142857143</v>
      </c>
      <c r="X10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0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</row>
    <row r="1032" spans="1:25" ht="20" customHeight="1">
      <c r="A1032" s="1">
        <v>139630</v>
      </c>
      <c r="B1032" s="1" t="s">
        <v>1390</v>
      </c>
      <c r="C1032" s="1">
        <v>7</v>
      </c>
      <c r="D1032" s="1">
        <v>2</v>
      </c>
      <c r="E1032" s="8">
        <f>Table32356789101112132343210111213610[[#This Row],[men]]/Table32356789101112132343210111213610[[#This Row],[total]]</f>
        <v>0.2857142857142857</v>
      </c>
      <c r="F1032" s="1">
        <v>5</v>
      </c>
      <c r="G1032" s="8">
        <f>Table32356789101112132343210111213610[[#This Row],[women]]/Table32356789101112132343210111213610[[#This Row],[total]]</f>
        <v>0.7142857142857143</v>
      </c>
      <c r="H1032" s="1">
        <v>0</v>
      </c>
      <c r="I1032" s="8">
        <f>Table32356789101112132343210111213610[[#This Row],[alaskan_or_native]]/Table32356789101112132343210111213610[[#This Row],[total]]</f>
        <v>0</v>
      </c>
      <c r="J1032" s="1">
        <v>0</v>
      </c>
      <c r="K1032" s="8">
        <f>Table32356789101112132343210111213610[[#This Row],[asian_american]]/Table32356789101112132343210111213610[[#This Row],[total]]</f>
        <v>0</v>
      </c>
      <c r="L1032" s="1">
        <v>1</v>
      </c>
      <c r="M1032" s="8">
        <f>Table32356789101112132343210111213610[[#This Row],[african_amercian]]/Table32356789101112132343210111213610[[#This Row],[total]]</f>
        <v>0.14285714285714285</v>
      </c>
      <c r="N1032" s="1">
        <v>0</v>
      </c>
      <c r="O1032" s="8">
        <f>Table32356789101112132343210111213610[[#This Row],[hispanic_american]]/Table32356789101112132343210111213610[[#This Row],[total]]</f>
        <v>0</v>
      </c>
      <c r="P1032" s="1">
        <v>0</v>
      </c>
      <c r="Q1032" s="8">
        <f>Table32356789101112132343210111213610[[#This Row],[hawaiian_or_islander]]/Table32356789101112132343210111213610[[#This Row],[total]]</f>
        <v>0</v>
      </c>
      <c r="R1032" s="1">
        <v>6</v>
      </c>
      <c r="S1032" s="8">
        <f>Table32356789101112132343210111213610[[#This Row],[white]]/Table32356789101112132343210111213610[[#This Row],[total]]</f>
        <v>0.8571428571428571</v>
      </c>
      <c r="T1032" s="1">
        <v>0</v>
      </c>
      <c r="U1032" s="8">
        <f>Table32356789101112132343210111213610[[#This Row],[muti_racial]]/Table32356789101112132343210111213610[[#This Row],[total]]</f>
        <v>0</v>
      </c>
      <c r="V1032" s="1">
        <v>0</v>
      </c>
      <c r="W1032" s="8">
        <f>Table32356789101112132343210111213610[[#This Row],[international]]/Table32356789101112132343210111213610[[#This Row],[total]]</f>
        <v>0</v>
      </c>
      <c r="X10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33" spans="1:25" ht="20" customHeight="1">
      <c r="A1033" s="12">
        <v>144005</v>
      </c>
      <c r="B1033" s="12" t="s">
        <v>682</v>
      </c>
      <c r="C1033" s="12">
        <v>7</v>
      </c>
      <c r="D1033" s="12">
        <v>4</v>
      </c>
      <c r="E1033" s="14">
        <f>Table32356789101112132343210111213610[[#This Row],[men]]/Table32356789101112132343210111213610[[#This Row],[total]]</f>
        <v>0.5714285714285714</v>
      </c>
      <c r="F1033" s="12">
        <v>3</v>
      </c>
      <c r="G1033" s="14">
        <f>Table32356789101112132343210111213610[[#This Row],[women]]/Table32356789101112132343210111213610[[#This Row],[total]]</f>
        <v>0.42857142857142855</v>
      </c>
      <c r="H1033" s="12">
        <v>0</v>
      </c>
      <c r="I1033" s="14">
        <f>Table32356789101112132343210111213610[[#This Row],[alaskan_or_native]]/Table32356789101112132343210111213610[[#This Row],[total]]</f>
        <v>0</v>
      </c>
      <c r="J1033" s="12">
        <v>0</v>
      </c>
      <c r="K1033" s="14">
        <f>Table32356789101112132343210111213610[[#This Row],[asian_american]]/Table32356789101112132343210111213610[[#This Row],[total]]</f>
        <v>0</v>
      </c>
      <c r="L1033" s="12">
        <v>5</v>
      </c>
      <c r="M1033" s="14">
        <f>Table32356789101112132343210111213610[[#This Row],[african_amercian]]/Table32356789101112132343210111213610[[#This Row],[total]]</f>
        <v>0.7142857142857143</v>
      </c>
      <c r="N1033" s="12">
        <v>0</v>
      </c>
      <c r="O1033" s="14">
        <f>Table32356789101112132343210111213610[[#This Row],[hispanic_american]]/Table32356789101112132343210111213610[[#This Row],[total]]</f>
        <v>0</v>
      </c>
      <c r="P1033" s="12">
        <v>0</v>
      </c>
      <c r="Q1033" s="14">
        <f>Table32356789101112132343210111213610[[#This Row],[hawaiian_or_islander]]/Table32356789101112132343210111213610[[#This Row],[total]]</f>
        <v>0</v>
      </c>
      <c r="R1033" s="12">
        <v>2</v>
      </c>
      <c r="S1033" s="14">
        <f>Table32356789101112132343210111213610[[#This Row],[white]]/Table32356789101112132343210111213610[[#This Row],[total]]</f>
        <v>0.2857142857142857</v>
      </c>
      <c r="T1033" s="12">
        <v>0</v>
      </c>
      <c r="U1033" s="14">
        <f>Table32356789101112132343210111213610[[#This Row],[muti_racial]]/Table32356789101112132343210111213610[[#This Row],[total]]</f>
        <v>0</v>
      </c>
      <c r="V1033" s="12">
        <v>0</v>
      </c>
      <c r="W1033" s="14">
        <f>Table32356789101112132343210111213610[[#This Row],[international]]/Table32356789101112132343210111213610[[#This Row],[total]]</f>
        <v>0</v>
      </c>
      <c r="X10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0.7142857142857143</v>
      </c>
      <c r="Y10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0.7142857142857143</v>
      </c>
    </row>
    <row r="1034" spans="1:25" ht="20" customHeight="1">
      <c r="A1034" s="1">
        <v>151263</v>
      </c>
      <c r="B1034" s="1" t="s">
        <v>683</v>
      </c>
      <c r="C1034" s="1">
        <v>7</v>
      </c>
      <c r="D1034" s="1">
        <v>6</v>
      </c>
      <c r="E1034" s="8">
        <f>Table32356789101112132343210111213610[[#This Row],[men]]/Table32356789101112132343210111213610[[#This Row],[total]]</f>
        <v>0.8571428571428571</v>
      </c>
      <c r="F1034" s="1">
        <v>1</v>
      </c>
      <c r="G1034" s="8">
        <f>Table32356789101112132343210111213610[[#This Row],[women]]/Table32356789101112132343210111213610[[#This Row],[total]]</f>
        <v>0.14285714285714285</v>
      </c>
      <c r="H1034" s="1">
        <v>0</v>
      </c>
      <c r="I1034" s="8">
        <f>Table32356789101112132343210111213610[[#This Row],[alaskan_or_native]]/Table32356789101112132343210111213610[[#This Row],[total]]</f>
        <v>0</v>
      </c>
      <c r="J1034" s="1">
        <v>0</v>
      </c>
      <c r="K1034" s="8">
        <f>Table32356789101112132343210111213610[[#This Row],[asian_american]]/Table32356789101112132343210111213610[[#This Row],[total]]</f>
        <v>0</v>
      </c>
      <c r="L1034" s="1">
        <v>0</v>
      </c>
      <c r="M1034" s="8">
        <f>Table32356789101112132343210111213610[[#This Row],[african_amercian]]/Table32356789101112132343210111213610[[#This Row],[total]]</f>
        <v>0</v>
      </c>
      <c r="N1034" s="1">
        <v>0</v>
      </c>
      <c r="O1034" s="8">
        <f>Table32356789101112132343210111213610[[#This Row],[hispanic_american]]/Table32356789101112132343210111213610[[#This Row],[total]]</f>
        <v>0</v>
      </c>
      <c r="P1034" s="1">
        <v>0</v>
      </c>
      <c r="Q1034" s="8">
        <f>Table32356789101112132343210111213610[[#This Row],[hawaiian_or_islander]]/Table32356789101112132343210111213610[[#This Row],[total]]</f>
        <v>0</v>
      </c>
      <c r="R1034" s="1">
        <v>2</v>
      </c>
      <c r="S1034" s="8">
        <f>Table32356789101112132343210111213610[[#This Row],[white]]/Table32356789101112132343210111213610[[#This Row],[total]]</f>
        <v>0.2857142857142857</v>
      </c>
      <c r="T1034" s="1">
        <v>0</v>
      </c>
      <c r="U1034" s="8">
        <f>Table32356789101112132343210111213610[[#This Row],[muti_racial]]/Table32356789101112132343210111213610[[#This Row],[total]]</f>
        <v>0</v>
      </c>
      <c r="V1034" s="1">
        <v>5</v>
      </c>
      <c r="W1034" s="8">
        <f>Table32356789101112132343210111213610[[#This Row],[international]]/Table32356789101112132343210111213610[[#This Row],[total]]</f>
        <v>0.7142857142857143</v>
      </c>
      <c r="X10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35" spans="1:25" ht="20" customHeight="1">
      <c r="A1035" s="12">
        <v>153001</v>
      </c>
      <c r="B1035" s="12" t="s">
        <v>882</v>
      </c>
      <c r="C1035" s="12">
        <v>7</v>
      </c>
      <c r="D1035" s="12">
        <v>5</v>
      </c>
      <c r="E1035" s="14">
        <f>Table32356789101112132343210111213610[[#This Row],[men]]/Table32356789101112132343210111213610[[#This Row],[total]]</f>
        <v>0.7142857142857143</v>
      </c>
      <c r="F1035" s="12">
        <v>2</v>
      </c>
      <c r="G1035" s="14">
        <f>Table32356789101112132343210111213610[[#This Row],[women]]/Table32356789101112132343210111213610[[#This Row],[total]]</f>
        <v>0.2857142857142857</v>
      </c>
      <c r="H1035" s="12">
        <v>0</v>
      </c>
      <c r="I1035" s="14">
        <f>Table32356789101112132343210111213610[[#This Row],[alaskan_or_native]]/Table32356789101112132343210111213610[[#This Row],[total]]</f>
        <v>0</v>
      </c>
      <c r="J1035" s="12">
        <v>0</v>
      </c>
      <c r="K1035" s="14">
        <f>Table32356789101112132343210111213610[[#This Row],[asian_american]]/Table32356789101112132343210111213610[[#This Row],[total]]</f>
        <v>0</v>
      </c>
      <c r="L1035" s="12">
        <v>0</v>
      </c>
      <c r="M1035" s="14">
        <f>Table32356789101112132343210111213610[[#This Row],[african_amercian]]/Table32356789101112132343210111213610[[#This Row],[total]]</f>
        <v>0</v>
      </c>
      <c r="N1035" s="12">
        <v>0</v>
      </c>
      <c r="O1035" s="14">
        <f>Table32356789101112132343210111213610[[#This Row],[hispanic_american]]/Table32356789101112132343210111213610[[#This Row],[total]]</f>
        <v>0</v>
      </c>
      <c r="P1035" s="12">
        <v>0</v>
      </c>
      <c r="Q1035" s="14">
        <f>Table32356789101112132343210111213610[[#This Row],[hawaiian_or_islander]]/Table32356789101112132343210111213610[[#This Row],[total]]</f>
        <v>0</v>
      </c>
      <c r="R1035" s="12">
        <v>4</v>
      </c>
      <c r="S1035" s="14">
        <f>Table32356789101112132343210111213610[[#This Row],[white]]/Table32356789101112132343210111213610[[#This Row],[total]]</f>
        <v>0.5714285714285714</v>
      </c>
      <c r="T1035" s="12">
        <v>0</v>
      </c>
      <c r="U1035" s="14">
        <f>Table32356789101112132343210111213610[[#This Row],[muti_racial]]/Table32356789101112132343210111213610[[#This Row],[total]]</f>
        <v>0</v>
      </c>
      <c r="V1035" s="12">
        <v>2</v>
      </c>
      <c r="W1035" s="14">
        <f>Table32356789101112132343210111213610[[#This Row],[international]]/Table32356789101112132343210111213610[[#This Row],[total]]</f>
        <v>0.2857142857142857</v>
      </c>
      <c r="X10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36" spans="1:25" ht="20" customHeight="1">
      <c r="A1036" s="1">
        <v>154004</v>
      </c>
      <c r="B1036" s="1" t="s">
        <v>1293</v>
      </c>
      <c r="C1036" s="1">
        <v>7</v>
      </c>
      <c r="D1036" s="1">
        <v>7</v>
      </c>
      <c r="E1036" s="8">
        <f>Table32356789101112132343210111213610[[#This Row],[men]]/Table32356789101112132343210111213610[[#This Row],[total]]</f>
        <v>1</v>
      </c>
      <c r="F1036" s="1">
        <v>0</v>
      </c>
      <c r="G1036" s="8">
        <f>Table32356789101112132343210111213610[[#This Row],[women]]/Table32356789101112132343210111213610[[#This Row],[total]]</f>
        <v>0</v>
      </c>
      <c r="H1036" s="1">
        <v>0</v>
      </c>
      <c r="I1036" s="8">
        <f>Table32356789101112132343210111213610[[#This Row],[alaskan_or_native]]/Table32356789101112132343210111213610[[#This Row],[total]]</f>
        <v>0</v>
      </c>
      <c r="J1036" s="1">
        <v>0</v>
      </c>
      <c r="K1036" s="8">
        <f>Table32356789101112132343210111213610[[#This Row],[asian_american]]/Table32356789101112132343210111213610[[#This Row],[total]]</f>
        <v>0</v>
      </c>
      <c r="L1036" s="1">
        <v>0</v>
      </c>
      <c r="M1036" s="8">
        <f>Table32356789101112132343210111213610[[#This Row],[african_amercian]]/Table32356789101112132343210111213610[[#This Row],[total]]</f>
        <v>0</v>
      </c>
      <c r="N1036" s="1">
        <v>0</v>
      </c>
      <c r="O1036" s="8">
        <f>Table32356789101112132343210111213610[[#This Row],[hispanic_american]]/Table32356789101112132343210111213610[[#This Row],[total]]</f>
        <v>0</v>
      </c>
      <c r="P1036" s="1">
        <v>0</v>
      </c>
      <c r="Q1036" s="8">
        <f>Table32356789101112132343210111213610[[#This Row],[hawaiian_or_islander]]/Table32356789101112132343210111213610[[#This Row],[total]]</f>
        <v>0</v>
      </c>
      <c r="R1036" s="1">
        <v>4</v>
      </c>
      <c r="S1036" s="8">
        <f>Table32356789101112132343210111213610[[#This Row],[white]]/Table32356789101112132343210111213610[[#This Row],[total]]</f>
        <v>0.5714285714285714</v>
      </c>
      <c r="T1036" s="1">
        <v>0</v>
      </c>
      <c r="U1036" s="8">
        <f>Table32356789101112132343210111213610[[#This Row],[muti_racial]]/Table32356789101112132343210111213610[[#This Row],[total]]</f>
        <v>0</v>
      </c>
      <c r="V1036" s="1">
        <v>2</v>
      </c>
      <c r="W1036" s="8">
        <f>Table32356789101112132343210111213610[[#This Row],[international]]/Table32356789101112132343210111213610[[#This Row],[total]]</f>
        <v>0.2857142857142857</v>
      </c>
      <c r="X10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37" spans="1:25" ht="20" customHeight="1">
      <c r="A1037" s="12">
        <v>154527</v>
      </c>
      <c r="B1037" s="12" t="s">
        <v>891</v>
      </c>
      <c r="C1037" s="12">
        <v>7</v>
      </c>
      <c r="D1037" s="12">
        <v>6</v>
      </c>
      <c r="E1037" s="14">
        <f>Table32356789101112132343210111213610[[#This Row],[men]]/Table32356789101112132343210111213610[[#This Row],[total]]</f>
        <v>0.8571428571428571</v>
      </c>
      <c r="F1037" s="12">
        <v>1</v>
      </c>
      <c r="G1037" s="14">
        <f>Table32356789101112132343210111213610[[#This Row],[women]]/Table32356789101112132343210111213610[[#This Row],[total]]</f>
        <v>0.14285714285714285</v>
      </c>
      <c r="H1037" s="12">
        <v>0</v>
      </c>
      <c r="I1037" s="14">
        <f>Table32356789101112132343210111213610[[#This Row],[alaskan_or_native]]/Table32356789101112132343210111213610[[#This Row],[total]]</f>
        <v>0</v>
      </c>
      <c r="J1037" s="12">
        <v>0</v>
      </c>
      <c r="K1037" s="14">
        <f>Table32356789101112132343210111213610[[#This Row],[asian_american]]/Table32356789101112132343210111213610[[#This Row],[total]]</f>
        <v>0</v>
      </c>
      <c r="L1037" s="12">
        <v>2</v>
      </c>
      <c r="M1037" s="14">
        <f>Table32356789101112132343210111213610[[#This Row],[african_amercian]]/Table32356789101112132343210111213610[[#This Row],[total]]</f>
        <v>0.2857142857142857</v>
      </c>
      <c r="N1037" s="12">
        <v>0</v>
      </c>
      <c r="O1037" s="14">
        <f>Table32356789101112132343210111213610[[#This Row],[hispanic_american]]/Table32356789101112132343210111213610[[#This Row],[total]]</f>
        <v>0</v>
      </c>
      <c r="P1037" s="12">
        <v>0</v>
      </c>
      <c r="Q1037" s="14">
        <f>Table32356789101112132343210111213610[[#This Row],[hawaiian_or_islander]]/Table32356789101112132343210111213610[[#This Row],[total]]</f>
        <v>0</v>
      </c>
      <c r="R1037" s="12">
        <v>2</v>
      </c>
      <c r="S1037" s="14">
        <f>Table32356789101112132343210111213610[[#This Row],[white]]/Table32356789101112132343210111213610[[#This Row],[total]]</f>
        <v>0.2857142857142857</v>
      </c>
      <c r="T1037" s="12">
        <v>0</v>
      </c>
      <c r="U1037" s="14">
        <f>Table32356789101112132343210111213610[[#This Row],[muti_racial]]/Table32356789101112132343210111213610[[#This Row],[total]]</f>
        <v>0</v>
      </c>
      <c r="V1037" s="12">
        <v>3</v>
      </c>
      <c r="W1037" s="14">
        <f>Table32356789101112132343210111213610[[#This Row],[international]]/Table32356789101112132343210111213610[[#This Row],[total]]</f>
        <v>0.42857142857142855</v>
      </c>
      <c r="X10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0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</row>
    <row r="1038" spans="1:25" ht="20" customHeight="1">
      <c r="A1038" s="1">
        <v>164216</v>
      </c>
      <c r="B1038" s="1" t="s">
        <v>684</v>
      </c>
      <c r="C1038" s="1">
        <v>7</v>
      </c>
      <c r="D1038" s="1">
        <v>5</v>
      </c>
      <c r="E1038" s="8">
        <f>Table32356789101112132343210111213610[[#This Row],[men]]/Table32356789101112132343210111213610[[#This Row],[total]]</f>
        <v>0.7142857142857143</v>
      </c>
      <c r="F1038" s="1">
        <v>2</v>
      </c>
      <c r="G1038" s="8">
        <f>Table32356789101112132343210111213610[[#This Row],[women]]/Table32356789101112132343210111213610[[#This Row],[total]]</f>
        <v>0.2857142857142857</v>
      </c>
      <c r="H1038" s="1">
        <v>0</v>
      </c>
      <c r="I1038" s="8">
        <f>Table32356789101112132343210111213610[[#This Row],[alaskan_or_native]]/Table32356789101112132343210111213610[[#This Row],[total]]</f>
        <v>0</v>
      </c>
      <c r="J1038" s="1">
        <v>0</v>
      </c>
      <c r="K1038" s="8">
        <f>Table32356789101112132343210111213610[[#This Row],[asian_american]]/Table32356789101112132343210111213610[[#This Row],[total]]</f>
        <v>0</v>
      </c>
      <c r="L1038" s="1">
        <v>0</v>
      </c>
      <c r="M1038" s="8">
        <f>Table32356789101112132343210111213610[[#This Row],[african_amercian]]/Table32356789101112132343210111213610[[#This Row],[total]]</f>
        <v>0</v>
      </c>
      <c r="N1038" s="1">
        <v>0</v>
      </c>
      <c r="O1038" s="8">
        <f>Table32356789101112132343210111213610[[#This Row],[hispanic_american]]/Table32356789101112132343210111213610[[#This Row],[total]]</f>
        <v>0</v>
      </c>
      <c r="P1038" s="1">
        <v>0</v>
      </c>
      <c r="Q1038" s="8">
        <f>Table32356789101112132343210111213610[[#This Row],[hawaiian_or_islander]]/Table32356789101112132343210111213610[[#This Row],[total]]</f>
        <v>0</v>
      </c>
      <c r="R1038" s="1">
        <v>5</v>
      </c>
      <c r="S1038" s="8">
        <f>Table32356789101112132343210111213610[[#This Row],[white]]/Table32356789101112132343210111213610[[#This Row],[total]]</f>
        <v>0.7142857142857143</v>
      </c>
      <c r="T1038" s="1">
        <v>0</v>
      </c>
      <c r="U1038" s="8">
        <f>Table32356789101112132343210111213610[[#This Row],[muti_racial]]/Table32356789101112132343210111213610[[#This Row],[total]]</f>
        <v>0</v>
      </c>
      <c r="V1038" s="1">
        <v>1</v>
      </c>
      <c r="W1038" s="8">
        <f>Table32356789101112132343210111213610[[#This Row],[international]]/Table32356789101112132343210111213610[[#This Row],[total]]</f>
        <v>0.14285714285714285</v>
      </c>
      <c r="X10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39" spans="1:25" ht="20" customHeight="1">
      <c r="A1039" s="12">
        <v>165936</v>
      </c>
      <c r="B1039" s="12" t="s">
        <v>685</v>
      </c>
      <c r="C1039" s="12">
        <v>7</v>
      </c>
      <c r="D1039" s="12">
        <v>5</v>
      </c>
      <c r="E1039" s="14">
        <f>Table32356789101112132343210111213610[[#This Row],[men]]/Table32356789101112132343210111213610[[#This Row],[total]]</f>
        <v>0.7142857142857143</v>
      </c>
      <c r="F1039" s="12">
        <v>2</v>
      </c>
      <c r="G1039" s="14">
        <f>Table32356789101112132343210111213610[[#This Row],[women]]/Table32356789101112132343210111213610[[#This Row],[total]]</f>
        <v>0.2857142857142857</v>
      </c>
      <c r="H1039" s="12">
        <v>0</v>
      </c>
      <c r="I1039" s="14">
        <f>Table32356789101112132343210111213610[[#This Row],[alaskan_or_native]]/Table32356789101112132343210111213610[[#This Row],[total]]</f>
        <v>0</v>
      </c>
      <c r="J1039" s="12">
        <v>1</v>
      </c>
      <c r="K1039" s="14">
        <f>Table32356789101112132343210111213610[[#This Row],[asian_american]]/Table32356789101112132343210111213610[[#This Row],[total]]</f>
        <v>0.14285714285714285</v>
      </c>
      <c r="L1039" s="12">
        <v>0</v>
      </c>
      <c r="M1039" s="14">
        <f>Table32356789101112132343210111213610[[#This Row],[african_amercian]]/Table32356789101112132343210111213610[[#This Row],[total]]</f>
        <v>0</v>
      </c>
      <c r="N1039" s="12">
        <v>1</v>
      </c>
      <c r="O1039" s="14">
        <f>Table32356789101112132343210111213610[[#This Row],[hispanic_american]]/Table32356789101112132343210111213610[[#This Row],[total]]</f>
        <v>0.14285714285714285</v>
      </c>
      <c r="P1039" s="12">
        <v>0</v>
      </c>
      <c r="Q1039" s="14">
        <f>Table32356789101112132343210111213610[[#This Row],[hawaiian_or_islander]]/Table32356789101112132343210111213610[[#This Row],[total]]</f>
        <v>0</v>
      </c>
      <c r="R1039" s="12">
        <v>2</v>
      </c>
      <c r="S1039" s="14">
        <f>Table32356789101112132343210111213610[[#This Row],[white]]/Table32356789101112132343210111213610[[#This Row],[total]]</f>
        <v>0.2857142857142857</v>
      </c>
      <c r="T1039" s="12">
        <v>1</v>
      </c>
      <c r="U1039" s="14">
        <f>Table32356789101112132343210111213610[[#This Row],[muti_racial]]/Table32356789101112132343210111213610[[#This Row],[total]]</f>
        <v>0.14285714285714285</v>
      </c>
      <c r="V1039" s="12">
        <v>2</v>
      </c>
      <c r="W1039" s="14">
        <f>Table32356789101112132343210111213610[[#This Row],[international]]/Table32356789101112132343210111213610[[#This Row],[total]]</f>
        <v>0.2857142857142857</v>
      </c>
      <c r="X10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  <c r="Y10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</row>
    <row r="1040" spans="1:25" ht="20" customHeight="1">
      <c r="A1040" s="1">
        <v>176318</v>
      </c>
      <c r="B1040" s="1" t="s">
        <v>686</v>
      </c>
      <c r="C1040" s="1">
        <v>7</v>
      </c>
      <c r="D1040" s="1">
        <v>7</v>
      </c>
      <c r="E1040" s="8">
        <f>Table32356789101112132343210111213610[[#This Row],[men]]/Table32356789101112132343210111213610[[#This Row],[total]]</f>
        <v>1</v>
      </c>
      <c r="F1040" s="1">
        <v>0</v>
      </c>
      <c r="G1040" s="8">
        <f>Table32356789101112132343210111213610[[#This Row],[women]]/Table32356789101112132343210111213610[[#This Row],[total]]</f>
        <v>0</v>
      </c>
      <c r="H1040" s="1">
        <v>0</v>
      </c>
      <c r="I1040" s="8">
        <f>Table32356789101112132343210111213610[[#This Row],[alaskan_or_native]]/Table32356789101112132343210111213610[[#This Row],[total]]</f>
        <v>0</v>
      </c>
      <c r="J1040" s="1">
        <v>0</v>
      </c>
      <c r="K1040" s="8">
        <f>Table32356789101112132343210111213610[[#This Row],[asian_american]]/Table32356789101112132343210111213610[[#This Row],[total]]</f>
        <v>0</v>
      </c>
      <c r="L1040" s="1">
        <v>7</v>
      </c>
      <c r="M1040" s="8">
        <f>Table32356789101112132343210111213610[[#This Row],[african_amercian]]/Table32356789101112132343210111213610[[#This Row],[total]]</f>
        <v>1</v>
      </c>
      <c r="N1040" s="1">
        <v>0</v>
      </c>
      <c r="O1040" s="8">
        <f>Table32356789101112132343210111213610[[#This Row],[hispanic_american]]/Table32356789101112132343210111213610[[#This Row],[total]]</f>
        <v>0</v>
      </c>
      <c r="P1040" s="1">
        <v>0</v>
      </c>
      <c r="Q1040" s="8">
        <f>Table32356789101112132343210111213610[[#This Row],[hawaiian_or_islander]]/Table32356789101112132343210111213610[[#This Row],[total]]</f>
        <v>0</v>
      </c>
      <c r="R1040" s="1">
        <v>0</v>
      </c>
      <c r="S1040" s="8">
        <f>Table32356789101112132343210111213610[[#This Row],[white]]/Table32356789101112132343210111213610[[#This Row],[total]]</f>
        <v>0</v>
      </c>
      <c r="T1040" s="1">
        <v>0</v>
      </c>
      <c r="U1040" s="8">
        <f>Table32356789101112132343210111213610[[#This Row],[muti_racial]]/Table32356789101112132343210111213610[[#This Row],[total]]</f>
        <v>0</v>
      </c>
      <c r="V1040" s="1">
        <v>0</v>
      </c>
      <c r="W1040" s="8">
        <f>Table32356789101112132343210111213610[[#This Row],[international]]/Table32356789101112132343210111213610[[#This Row],[total]]</f>
        <v>0</v>
      </c>
      <c r="X10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0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041" spans="1:25" ht="20" customHeight="1">
      <c r="A1041" s="12">
        <v>176406</v>
      </c>
      <c r="B1041" s="12" t="s">
        <v>687</v>
      </c>
      <c r="C1041" s="12">
        <v>7</v>
      </c>
      <c r="D1041" s="12">
        <v>3</v>
      </c>
      <c r="E1041" s="14">
        <f>Table32356789101112132343210111213610[[#This Row],[men]]/Table32356789101112132343210111213610[[#This Row],[total]]</f>
        <v>0.42857142857142855</v>
      </c>
      <c r="F1041" s="12">
        <v>4</v>
      </c>
      <c r="G1041" s="14">
        <f>Table32356789101112132343210111213610[[#This Row],[women]]/Table32356789101112132343210111213610[[#This Row],[total]]</f>
        <v>0.5714285714285714</v>
      </c>
      <c r="H1041" s="12">
        <v>0</v>
      </c>
      <c r="I1041" s="14">
        <f>Table32356789101112132343210111213610[[#This Row],[alaskan_or_native]]/Table32356789101112132343210111213610[[#This Row],[total]]</f>
        <v>0</v>
      </c>
      <c r="J1041" s="12">
        <v>0</v>
      </c>
      <c r="K1041" s="14">
        <f>Table32356789101112132343210111213610[[#This Row],[asian_american]]/Table32356789101112132343210111213610[[#This Row],[total]]</f>
        <v>0</v>
      </c>
      <c r="L1041" s="12">
        <v>6</v>
      </c>
      <c r="M1041" s="14">
        <f>Table32356789101112132343210111213610[[#This Row],[african_amercian]]/Table32356789101112132343210111213610[[#This Row],[total]]</f>
        <v>0.8571428571428571</v>
      </c>
      <c r="N1041" s="12">
        <v>1</v>
      </c>
      <c r="O1041" s="14">
        <f>Table32356789101112132343210111213610[[#This Row],[hispanic_american]]/Table32356789101112132343210111213610[[#This Row],[total]]</f>
        <v>0.14285714285714285</v>
      </c>
      <c r="P1041" s="12">
        <v>0</v>
      </c>
      <c r="Q1041" s="14">
        <f>Table32356789101112132343210111213610[[#This Row],[hawaiian_or_islander]]/Table32356789101112132343210111213610[[#This Row],[total]]</f>
        <v>0</v>
      </c>
      <c r="R1041" s="12">
        <v>0</v>
      </c>
      <c r="S1041" s="14">
        <f>Table32356789101112132343210111213610[[#This Row],[white]]/Table32356789101112132343210111213610[[#This Row],[total]]</f>
        <v>0</v>
      </c>
      <c r="T1041" s="12">
        <v>0</v>
      </c>
      <c r="U1041" s="14">
        <f>Table32356789101112132343210111213610[[#This Row],[muti_racial]]/Table32356789101112132343210111213610[[#This Row],[total]]</f>
        <v>0</v>
      </c>
      <c r="V1041" s="12">
        <v>0</v>
      </c>
      <c r="W1041" s="14">
        <f>Table32356789101112132343210111213610[[#This Row],[international]]/Table32356789101112132343210111213610[[#This Row],[total]]</f>
        <v>0</v>
      </c>
      <c r="X10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0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042" spans="1:25" ht="20" customHeight="1">
      <c r="A1042" s="1">
        <v>179946</v>
      </c>
      <c r="B1042" s="1" t="s">
        <v>592</v>
      </c>
      <c r="C1042" s="1">
        <v>7</v>
      </c>
      <c r="D1042" s="1">
        <v>7</v>
      </c>
      <c r="E1042" s="8">
        <f>Table32356789101112132343210111213610[[#This Row],[men]]/Table32356789101112132343210111213610[[#This Row],[total]]</f>
        <v>1</v>
      </c>
      <c r="F1042" s="1">
        <v>0</v>
      </c>
      <c r="G1042" s="8">
        <f>Table32356789101112132343210111213610[[#This Row],[women]]/Table32356789101112132343210111213610[[#This Row],[total]]</f>
        <v>0</v>
      </c>
      <c r="H1042" s="1">
        <v>0</v>
      </c>
      <c r="I1042" s="8">
        <f>Table32356789101112132343210111213610[[#This Row],[alaskan_or_native]]/Table32356789101112132343210111213610[[#This Row],[total]]</f>
        <v>0</v>
      </c>
      <c r="J1042" s="1">
        <v>0</v>
      </c>
      <c r="K1042" s="8">
        <f>Table32356789101112132343210111213610[[#This Row],[asian_american]]/Table32356789101112132343210111213610[[#This Row],[total]]</f>
        <v>0</v>
      </c>
      <c r="L1042" s="1">
        <v>0</v>
      </c>
      <c r="M1042" s="8">
        <f>Table32356789101112132343210111213610[[#This Row],[african_amercian]]/Table32356789101112132343210111213610[[#This Row],[total]]</f>
        <v>0</v>
      </c>
      <c r="N1042" s="1">
        <v>0</v>
      </c>
      <c r="O1042" s="8">
        <f>Table32356789101112132343210111213610[[#This Row],[hispanic_american]]/Table32356789101112132343210111213610[[#This Row],[total]]</f>
        <v>0</v>
      </c>
      <c r="P1042" s="1">
        <v>0</v>
      </c>
      <c r="Q1042" s="8">
        <f>Table32356789101112132343210111213610[[#This Row],[hawaiian_or_islander]]/Table32356789101112132343210111213610[[#This Row],[total]]</f>
        <v>0</v>
      </c>
      <c r="R1042" s="1">
        <v>4</v>
      </c>
      <c r="S1042" s="8">
        <f>Table32356789101112132343210111213610[[#This Row],[white]]/Table32356789101112132343210111213610[[#This Row],[total]]</f>
        <v>0.5714285714285714</v>
      </c>
      <c r="T1042" s="1">
        <v>0</v>
      </c>
      <c r="U1042" s="8">
        <f>Table32356789101112132343210111213610[[#This Row],[muti_racial]]/Table32356789101112132343210111213610[[#This Row],[total]]</f>
        <v>0</v>
      </c>
      <c r="V1042" s="1">
        <v>3</v>
      </c>
      <c r="W1042" s="8">
        <f>Table32356789101112132343210111213610[[#This Row],[international]]/Table32356789101112132343210111213610[[#This Row],[total]]</f>
        <v>0.42857142857142855</v>
      </c>
      <c r="X10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43" spans="1:25" ht="20" customHeight="1">
      <c r="A1043" s="12">
        <v>181127</v>
      </c>
      <c r="B1043" s="12" t="s">
        <v>717</v>
      </c>
      <c r="C1043" s="12">
        <v>7</v>
      </c>
      <c r="D1043" s="12">
        <v>7</v>
      </c>
      <c r="E1043" s="14">
        <f>Table32356789101112132343210111213610[[#This Row],[men]]/Table32356789101112132343210111213610[[#This Row],[total]]</f>
        <v>1</v>
      </c>
      <c r="F1043" s="12">
        <v>0</v>
      </c>
      <c r="G1043" s="14">
        <f>Table32356789101112132343210111213610[[#This Row],[women]]/Table32356789101112132343210111213610[[#This Row],[total]]</f>
        <v>0</v>
      </c>
      <c r="H1043" s="12">
        <v>1</v>
      </c>
      <c r="I1043" s="14">
        <f>Table32356789101112132343210111213610[[#This Row],[alaskan_or_native]]/Table32356789101112132343210111213610[[#This Row],[total]]</f>
        <v>0.14285714285714285</v>
      </c>
      <c r="J1043" s="12">
        <v>0</v>
      </c>
      <c r="K1043" s="14">
        <f>Table32356789101112132343210111213610[[#This Row],[asian_american]]/Table32356789101112132343210111213610[[#This Row],[total]]</f>
        <v>0</v>
      </c>
      <c r="L1043" s="12">
        <v>0</v>
      </c>
      <c r="M1043" s="14">
        <f>Table32356789101112132343210111213610[[#This Row],[african_amercian]]/Table32356789101112132343210111213610[[#This Row],[total]]</f>
        <v>0</v>
      </c>
      <c r="N1043" s="12">
        <v>0</v>
      </c>
      <c r="O1043" s="14">
        <f>Table32356789101112132343210111213610[[#This Row],[hispanic_american]]/Table32356789101112132343210111213610[[#This Row],[total]]</f>
        <v>0</v>
      </c>
      <c r="P1043" s="12">
        <v>0</v>
      </c>
      <c r="Q1043" s="14">
        <f>Table32356789101112132343210111213610[[#This Row],[hawaiian_or_islander]]/Table32356789101112132343210111213610[[#This Row],[total]]</f>
        <v>0</v>
      </c>
      <c r="R1043" s="12">
        <v>6</v>
      </c>
      <c r="S1043" s="14">
        <f>Table32356789101112132343210111213610[[#This Row],[white]]/Table32356789101112132343210111213610[[#This Row],[total]]</f>
        <v>0.8571428571428571</v>
      </c>
      <c r="T1043" s="12">
        <v>0</v>
      </c>
      <c r="U1043" s="14">
        <f>Table32356789101112132343210111213610[[#This Row],[muti_racial]]/Table32356789101112132343210111213610[[#This Row],[total]]</f>
        <v>0</v>
      </c>
      <c r="V1043" s="12">
        <v>0</v>
      </c>
      <c r="W1043" s="14">
        <f>Table32356789101112132343210111213610[[#This Row],[international]]/Table32356789101112132343210111213610[[#This Row],[total]]</f>
        <v>0</v>
      </c>
      <c r="X10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44" spans="1:25" ht="20" customHeight="1">
      <c r="A1044" s="1">
        <v>186584</v>
      </c>
      <c r="B1044" s="1" t="s">
        <v>985</v>
      </c>
      <c r="C1044" s="1">
        <v>7</v>
      </c>
      <c r="D1044" s="1">
        <v>7</v>
      </c>
      <c r="E1044" s="8">
        <f>Table32356789101112132343210111213610[[#This Row],[men]]/Table32356789101112132343210111213610[[#This Row],[total]]</f>
        <v>1</v>
      </c>
      <c r="F1044" s="1">
        <v>0</v>
      </c>
      <c r="G1044" s="8">
        <f>Table32356789101112132343210111213610[[#This Row],[women]]/Table32356789101112132343210111213610[[#This Row],[total]]</f>
        <v>0</v>
      </c>
      <c r="H1044" s="1">
        <v>0</v>
      </c>
      <c r="I1044" s="8">
        <f>Table32356789101112132343210111213610[[#This Row],[alaskan_or_native]]/Table32356789101112132343210111213610[[#This Row],[total]]</f>
        <v>0</v>
      </c>
      <c r="J1044" s="1">
        <v>0</v>
      </c>
      <c r="K1044" s="8">
        <f>Table32356789101112132343210111213610[[#This Row],[asian_american]]/Table32356789101112132343210111213610[[#This Row],[total]]</f>
        <v>0</v>
      </c>
      <c r="L1044" s="1">
        <v>0</v>
      </c>
      <c r="M1044" s="8">
        <f>Table32356789101112132343210111213610[[#This Row],[african_amercian]]/Table32356789101112132343210111213610[[#This Row],[total]]</f>
        <v>0</v>
      </c>
      <c r="N1044" s="1">
        <v>1</v>
      </c>
      <c r="O1044" s="8">
        <f>Table32356789101112132343210111213610[[#This Row],[hispanic_american]]/Table32356789101112132343210111213610[[#This Row],[total]]</f>
        <v>0.14285714285714285</v>
      </c>
      <c r="P1044" s="1">
        <v>0</v>
      </c>
      <c r="Q1044" s="8">
        <f>Table32356789101112132343210111213610[[#This Row],[hawaiian_or_islander]]/Table32356789101112132343210111213610[[#This Row],[total]]</f>
        <v>0</v>
      </c>
      <c r="R1044" s="1">
        <v>3</v>
      </c>
      <c r="S1044" s="8">
        <f>Table32356789101112132343210111213610[[#This Row],[white]]/Table32356789101112132343210111213610[[#This Row],[total]]</f>
        <v>0.42857142857142855</v>
      </c>
      <c r="T1044" s="1">
        <v>0</v>
      </c>
      <c r="U1044" s="8">
        <f>Table32356789101112132343210111213610[[#This Row],[muti_racial]]/Table32356789101112132343210111213610[[#This Row],[total]]</f>
        <v>0</v>
      </c>
      <c r="V1044" s="1">
        <v>3</v>
      </c>
      <c r="W1044" s="8">
        <f>Table32356789101112132343210111213610[[#This Row],[international]]/Table32356789101112132343210111213610[[#This Row],[total]]</f>
        <v>0.42857142857142855</v>
      </c>
      <c r="X10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45" spans="1:25" ht="20" customHeight="1">
      <c r="A1045" s="12">
        <v>195243</v>
      </c>
      <c r="B1045" s="12" t="s">
        <v>1006</v>
      </c>
      <c r="C1045" s="12">
        <v>7</v>
      </c>
      <c r="D1045" s="12">
        <v>7</v>
      </c>
      <c r="E1045" s="14">
        <f>Table32356789101112132343210111213610[[#This Row],[men]]/Table32356789101112132343210111213610[[#This Row],[total]]</f>
        <v>1</v>
      </c>
      <c r="F1045" s="12">
        <v>0</v>
      </c>
      <c r="G1045" s="14">
        <f>Table32356789101112132343210111213610[[#This Row],[women]]/Table32356789101112132343210111213610[[#This Row],[total]]</f>
        <v>0</v>
      </c>
      <c r="H1045" s="12">
        <v>0</v>
      </c>
      <c r="I1045" s="14">
        <f>Table32356789101112132343210111213610[[#This Row],[alaskan_or_native]]/Table32356789101112132343210111213610[[#This Row],[total]]</f>
        <v>0</v>
      </c>
      <c r="J1045" s="12">
        <v>0</v>
      </c>
      <c r="K1045" s="14">
        <f>Table32356789101112132343210111213610[[#This Row],[asian_american]]/Table32356789101112132343210111213610[[#This Row],[total]]</f>
        <v>0</v>
      </c>
      <c r="L1045" s="12">
        <v>0</v>
      </c>
      <c r="M1045" s="14">
        <f>Table32356789101112132343210111213610[[#This Row],[african_amercian]]/Table32356789101112132343210111213610[[#This Row],[total]]</f>
        <v>0</v>
      </c>
      <c r="N1045" s="12">
        <v>1</v>
      </c>
      <c r="O1045" s="14">
        <f>Table32356789101112132343210111213610[[#This Row],[hispanic_american]]/Table32356789101112132343210111213610[[#This Row],[total]]</f>
        <v>0.14285714285714285</v>
      </c>
      <c r="P1045" s="12">
        <v>0</v>
      </c>
      <c r="Q1045" s="14">
        <f>Table32356789101112132343210111213610[[#This Row],[hawaiian_or_islander]]/Table32356789101112132343210111213610[[#This Row],[total]]</f>
        <v>0</v>
      </c>
      <c r="R1045" s="12">
        <v>5</v>
      </c>
      <c r="S1045" s="14">
        <f>Table32356789101112132343210111213610[[#This Row],[white]]/Table32356789101112132343210111213610[[#This Row],[total]]</f>
        <v>0.7142857142857143</v>
      </c>
      <c r="T1045" s="12">
        <v>0</v>
      </c>
      <c r="U1045" s="14">
        <f>Table32356789101112132343210111213610[[#This Row],[muti_racial]]/Table32356789101112132343210111213610[[#This Row],[total]]</f>
        <v>0</v>
      </c>
      <c r="V1045" s="12">
        <v>1</v>
      </c>
      <c r="W1045" s="14">
        <f>Table32356789101112132343210111213610[[#This Row],[international]]/Table32356789101112132343210111213610[[#This Row],[total]]</f>
        <v>0.14285714285714285</v>
      </c>
      <c r="X10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46" spans="1:25" ht="20" customHeight="1">
      <c r="A1046" s="1">
        <v>198969</v>
      </c>
      <c r="B1046" s="1" t="s">
        <v>775</v>
      </c>
      <c r="C1046" s="1">
        <v>7</v>
      </c>
      <c r="D1046" s="1">
        <v>6</v>
      </c>
      <c r="E1046" s="8">
        <f>Table32356789101112132343210111213610[[#This Row],[men]]/Table32356789101112132343210111213610[[#This Row],[total]]</f>
        <v>0.8571428571428571</v>
      </c>
      <c r="F1046" s="1">
        <v>1</v>
      </c>
      <c r="G1046" s="8">
        <f>Table32356789101112132343210111213610[[#This Row],[women]]/Table32356789101112132343210111213610[[#This Row],[total]]</f>
        <v>0.14285714285714285</v>
      </c>
      <c r="H1046" s="1">
        <v>0</v>
      </c>
      <c r="I1046" s="8">
        <f>Table32356789101112132343210111213610[[#This Row],[alaskan_or_native]]/Table32356789101112132343210111213610[[#This Row],[total]]</f>
        <v>0</v>
      </c>
      <c r="J1046" s="1">
        <v>0</v>
      </c>
      <c r="K1046" s="8">
        <f>Table32356789101112132343210111213610[[#This Row],[asian_american]]/Table32356789101112132343210111213610[[#This Row],[total]]</f>
        <v>0</v>
      </c>
      <c r="L1046" s="1">
        <v>1</v>
      </c>
      <c r="M1046" s="8">
        <f>Table32356789101112132343210111213610[[#This Row],[african_amercian]]/Table32356789101112132343210111213610[[#This Row],[total]]</f>
        <v>0.14285714285714285</v>
      </c>
      <c r="N1046" s="1">
        <v>0</v>
      </c>
      <c r="O1046" s="8">
        <f>Table32356789101112132343210111213610[[#This Row],[hispanic_american]]/Table32356789101112132343210111213610[[#This Row],[total]]</f>
        <v>0</v>
      </c>
      <c r="P1046" s="1">
        <v>0</v>
      </c>
      <c r="Q1046" s="8">
        <f>Table32356789101112132343210111213610[[#This Row],[hawaiian_or_islander]]/Table32356789101112132343210111213610[[#This Row],[total]]</f>
        <v>0</v>
      </c>
      <c r="R1046" s="1">
        <v>3</v>
      </c>
      <c r="S1046" s="8">
        <f>Table32356789101112132343210111213610[[#This Row],[white]]/Table32356789101112132343210111213610[[#This Row],[total]]</f>
        <v>0.42857142857142855</v>
      </c>
      <c r="T1046" s="1">
        <v>0</v>
      </c>
      <c r="U1046" s="8">
        <f>Table32356789101112132343210111213610[[#This Row],[muti_racial]]/Table32356789101112132343210111213610[[#This Row],[total]]</f>
        <v>0</v>
      </c>
      <c r="V1046" s="1">
        <v>2</v>
      </c>
      <c r="W1046" s="8">
        <f>Table32356789101112132343210111213610[[#This Row],[international]]/Table32356789101112132343210111213610[[#This Row],[total]]</f>
        <v>0.2857142857142857</v>
      </c>
      <c r="X10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47" spans="1:25" ht="20" customHeight="1">
      <c r="A1047" s="12">
        <v>201690</v>
      </c>
      <c r="B1047" s="12" t="s">
        <v>387</v>
      </c>
      <c r="C1047" s="12">
        <v>7</v>
      </c>
      <c r="D1047" s="12">
        <v>6</v>
      </c>
      <c r="E1047" s="14">
        <f>Table32356789101112132343210111213610[[#This Row],[men]]/Table32356789101112132343210111213610[[#This Row],[total]]</f>
        <v>0.8571428571428571</v>
      </c>
      <c r="F1047" s="12">
        <v>1</v>
      </c>
      <c r="G1047" s="14">
        <f>Table32356789101112132343210111213610[[#This Row],[women]]/Table32356789101112132343210111213610[[#This Row],[total]]</f>
        <v>0.14285714285714285</v>
      </c>
      <c r="H1047" s="12">
        <v>0</v>
      </c>
      <c r="I1047" s="14">
        <f>Table32356789101112132343210111213610[[#This Row],[alaskan_or_native]]/Table32356789101112132343210111213610[[#This Row],[total]]</f>
        <v>0</v>
      </c>
      <c r="J1047" s="12">
        <v>0</v>
      </c>
      <c r="K1047" s="14">
        <f>Table32356789101112132343210111213610[[#This Row],[asian_american]]/Table32356789101112132343210111213610[[#This Row],[total]]</f>
        <v>0</v>
      </c>
      <c r="L1047" s="12">
        <v>7</v>
      </c>
      <c r="M1047" s="14">
        <f>Table32356789101112132343210111213610[[#This Row],[african_amercian]]/Table32356789101112132343210111213610[[#This Row],[total]]</f>
        <v>1</v>
      </c>
      <c r="N1047" s="12">
        <v>0</v>
      </c>
      <c r="O1047" s="14">
        <f>Table32356789101112132343210111213610[[#This Row],[hispanic_american]]/Table32356789101112132343210111213610[[#This Row],[total]]</f>
        <v>0</v>
      </c>
      <c r="P1047" s="12">
        <v>0</v>
      </c>
      <c r="Q1047" s="14">
        <f>Table32356789101112132343210111213610[[#This Row],[hawaiian_or_islander]]/Table32356789101112132343210111213610[[#This Row],[total]]</f>
        <v>0</v>
      </c>
      <c r="R1047" s="12">
        <v>0</v>
      </c>
      <c r="S1047" s="14">
        <f>Table32356789101112132343210111213610[[#This Row],[white]]/Table32356789101112132343210111213610[[#This Row],[total]]</f>
        <v>0</v>
      </c>
      <c r="T1047" s="12">
        <v>0</v>
      </c>
      <c r="U1047" s="14">
        <f>Table32356789101112132343210111213610[[#This Row],[muti_racial]]/Table32356789101112132343210111213610[[#This Row],[total]]</f>
        <v>0</v>
      </c>
      <c r="V1047" s="12">
        <v>0</v>
      </c>
      <c r="W1047" s="14">
        <f>Table32356789101112132343210111213610[[#This Row],[international]]/Table32356789101112132343210111213610[[#This Row],[total]]</f>
        <v>0</v>
      </c>
      <c r="X10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0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048" spans="1:25" ht="20" customHeight="1">
      <c r="A1048" s="1">
        <v>203085</v>
      </c>
      <c r="B1048" s="1" t="s">
        <v>699</v>
      </c>
      <c r="C1048" s="1">
        <v>7</v>
      </c>
      <c r="D1048" s="1">
        <v>4</v>
      </c>
      <c r="E1048" s="8">
        <f>Table32356789101112132343210111213610[[#This Row],[men]]/Table32356789101112132343210111213610[[#This Row],[total]]</f>
        <v>0.5714285714285714</v>
      </c>
      <c r="F1048" s="1">
        <v>3</v>
      </c>
      <c r="G1048" s="8">
        <f>Table32356789101112132343210111213610[[#This Row],[women]]/Table32356789101112132343210111213610[[#This Row],[total]]</f>
        <v>0.42857142857142855</v>
      </c>
      <c r="H1048" s="1">
        <v>0</v>
      </c>
      <c r="I1048" s="8">
        <f>Table32356789101112132343210111213610[[#This Row],[alaskan_or_native]]/Table32356789101112132343210111213610[[#This Row],[total]]</f>
        <v>0</v>
      </c>
      <c r="J1048" s="1">
        <v>0</v>
      </c>
      <c r="K1048" s="8">
        <f>Table32356789101112132343210111213610[[#This Row],[asian_american]]/Table32356789101112132343210111213610[[#This Row],[total]]</f>
        <v>0</v>
      </c>
      <c r="L1048" s="1">
        <v>0</v>
      </c>
      <c r="M1048" s="8">
        <f>Table32356789101112132343210111213610[[#This Row],[african_amercian]]/Table32356789101112132343210111213610[[#This Row],[total]]</f>
        <v>0</v>
      </c>
      <c r="N1048" s="1">
        <v>0</v>
      </c>
      <c r="O1048" s="8">
        <f>Table32356789101112132343210111213610[[#This Row],[hispanic_american]]/Table32356789101112132343210111213610[[#This Row],[total]]</f>
        <v>0</v>
      </c>
      <c r="P1048" s="1">
        <v>0</v>
      </c>
      <c r="Q1048" s="8">
        <f>Table32356789101112132343210111213610[[#This Row],[hawaiian_or_islander]]/Table32356789101112132343210111213610[[#This Row],[total]]</f>
        <v>0</v>
      </c>
      <c r="R1048" s="1">
        <v>6</v>
      </c>
      <c r="S1048" s="8">
        <f>Table32356789101112132343210111213610[[#This Row],[white]]/Table32356789101112132343210111213610[[#This Row],[total]]</f>
        <v>0.8571428571428571</v>
      </c>
      <c r="T1048" s="1">
        <v>0</v>
      </c>
      <c r="U1048" s="8">
        <f>Table32356789101112132343210111213610[[#This Row],[muti_racial]]/Table32356789101112132343210111213610[[#This Row],[total]]</f>
        <v>0</v>
      </c>
      <c r="V1048" s="1">
        <v>1</v>
      </c>
      <c r="W1048" s="8">
        <f>Table32356789101112132343210111213610[[#This Row],[international]]/Table32356789101112132343210111213610[[#This Row],[total]]</f>
        <v>0.14285714285714285</v>
      </c>
      <c r="X10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49" spans="1:25" ht="20" customHeight="1">
      <c r="A1049" s="12">
        <v>203845</v>
      </c>
      <c r="B1049" s="12" t="s">
        <v>1036</v>
      </c>
      <c r="C1049" s="12">
        <v>7</v>
      </c>
      <c r="D1049" s="12">
        <v>7</v>
      </c>
      <c r="E1049" s="14">
        <f>Table32356789101112132343210111213610[[#This Row],[men]]/Table32356789101112132343210111213610[[#This Row],[total]]</f>
        <v>1</v>
      </c>
      <c r="F1049" s="12">
        <v>0</v>
      </c>
      <c r="G1049" s="14">
        <f>Table32356789101112132343210111213610[[#This Row],[women]]/Table32356789101112132343210111213610[[#This Row],[total]]</f>
        <v>0</v>
      </c>
      <c r="H1049" s="12">
        <v>0</v>
      </c>
      <c r="I1049" s="14">
        <f>Table32356789101112132343210111213610[[#This Row],[alaskan_or_native]]/Table32356789101112132343210111213610[[#This Row],[total]]</f>
        <v>0</v>
      </c>
      <c r="J1049" s="12">
        <v>0</v>
      </c>
      <c r="K1049" s="14">
        <f>Table32356789101112132343210111213610[[#This Row],[asian_american]]/Table32356789101112132343210111213610[[#This Row],[total]]</f>
        <v>0</v>
      </c>
      <c r="L1049" s="12">
        <v>1</v>
      </c>
      <c r="M1049" s="14">
        <f>Table32356789101112132343210111213610[[#This Row],[african_amercian]]/Table32356789101112132343210111213610[[#This Row],[total]]</f>
        <v>0.14285714285714285</v>
      </c>
      <c r="N1049" s="12">
        <v>0</v>
      </c>
      <c r="O1049" s="14">
        <f>Table32356789101112132343210111213610[[#This Row],[hispanic_american]]/Table32356789101112132343210111213610[[#This Row],[total]]</f>
        <v>0</v>
      </c>
      <c r="P1049" s="12">
        <v>0</v>
      </c>
      <c r="Q1049" s="14">
        <f>Table32356789101112132343210111213610[[#This Row],[hawaiian_or_islander]]/Table32356789101112132343210111213610[[#This Row],[total]]</f>
        <v>0</v>
      </c>
      <c r="R1049" s="12">
        <v>5</v>
      </c>
      <c r="S1049" s="14">
        <f>Table32356789101112132343210111213610[[#This Row],[white]]/Table32356789101112132343210111213610[[#This Row],[total]]</f>
        <v>0.7142857142857143</v>
      </c>
      <c r="T1049" s="12">
        <v>0</v>
      </c>
      <c r="U1049" s="14">
        <f>Table32356789101112132343210111213610[[#This Row],[muti_racial]]/Table32356789101112132343210111213610[[#This Row],[total]]</f>
        <v>0</v>
      </c>
      <c r="V1049" s="12">
        <v>0</v>
      </c>
      <c r="W1049" s="14">
        <f>Table32356789101112132343210111213610[[#This Row],[international]]/Table32356789101112132343210111213610[[#This Row],[total]]</f>
        <v>0</v>
      </c>
      <c r="X10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50" spans="1:25" ht="20" customHeight="1">
      <c r="A1050" s="1">
        <v>204635</v>
      </c>
      <c r="B1050" s="1" t="s">
        <v>336</v>
      </c>
      <c r="C1050" s="1">
        <v>7</v>
      </c>
      <c r="D1050" s="1">
        <v>6</v>
      </c>
      <c r="E1050" s="8">
        <f>Table32356789101112132343210111213610[[#This Row],[men]]/Table32356789101112132343210111213610[[#This Row],[total]]</f>
        <v>0.8571428571428571</v>
      </c>
      <c r="F1050" s="1">
        <v>1</v>
      </c>
      <c r="G1050" s="8">
        <f>Table32356789101112132343210111213610[[#This Row],[women]]/Table32356789101112132343210111213610[[#This Row],[total]]</f>
        <v>0.14285714285714285</v>
      </c>
      <c r="H1050" s="1">
        <v>0</v>
      </c>
      <c r="I1050" s="8">
        <f>Table32356789101112132343210111213610[[#This Row],[alaskan_or_native]]/Table32356789101112132343210111213610[[#This Row],[total]]</f>
        <v>0</v>
      </c>
      <c r="J1050" s="1">
        <v>0</v>
      </c>
      <c r="K1050" s="8">
        <f>Table32356789101112132343210111213610[[#This Row],[asian_american]]/Table32356789101112132343210111213610[[#This Row],[total]]</f>
        <v>0</v>
      </c>
      <c r="L1050" s="1">
        <v>0</v>
      </c>
      <c r="M1050" s="8">
        <f>Table32356789101112132343210111213610[[#This Row],[african_amercian]]/Table32356789101112132343210111213610[[#This Row],[total]]</f>
        <v>0</v>
      </c>
      <c r="N1050" s="1">
        <v>0</v>
      </c>
      <c r="O1050" s="8">
        <f>Table32356789101112132343210111213610[[#This Row],[hispanic_american]]/Table32356789101112132343210111213610[[#This Row],[total]]</f>
        <v>0</v>
      </c>
      <c r="P1050" s="1">
        <v>0</v>
      </c>
      <c r="Q1050" s="8">
        <f>Table32356789101112132343210111213610[[#This Row],[hawaiian_or_islander]]/Table32356789101112132343210111213610[[#This Row],[total]]</f>
        <v>0</v>
      </c>
      <c r="R1050" s="1">
        <v>6</v>
      </c>
      <c r="S1050" s="8">
        <f>Table32356789101112132343210111213610[[#This Row],[white]]/Table32356789101112132343210111213610[[#This Row],[total]]</f>
        <v>0.8571428571428571</v>
      </c>
      <c r="T1050" s="1">
        <v>0</v>
      </c>
      <c r="U1050" s="8">
        <f>Table32356789101112132343210111213610[[#This Row],[muti_racial]]/Table32356789101112132343210111213610[[#This Row],[total]]</f>
        <v>0</v>
      </c>
      <c r="V1050" s="1">
        <v>0</v>
      </c>
      <c r="W1050" s="8">
        <f>Table32356789101112132343210111213610[[#This Row],[international]]/Table32356789101112132343210111213610[[#This Row],[total]]</f>
        <v>0</v>
      </c>
      <c r="X10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51" spans="1:25" ht="20" customHeight="1">
      <c r="A1051" s="12">
        <v>204936</v>
      </c>
      <c r="B1051" s="12" t="s">
        <v>1040</v>
      </c>
      <c r="C1051" s="12">
        <v>7</v>
      </c>
      <c r="D1051" s="12">
        <v>7</v>
      </c>
      <c r="E1051" s="14">
        <f>Table32356789101112132343210111213610[[#This Row],[men]]/Table32356789101112132343210111213610[[#This Row],[total]]</f>
        <v>1</v>
      </c>
      <c r="F1051" s="12">
        <v>0</v>
      </c>
      <c r="G1051" s="14">
        <f>Table32356789101112132343210111213610[[#This Row],[women]]/Table32356789101112132343210111213610[[#This Row],[total]]</f>
        <v>0</v>
      </c>
      <c r="H1051" s="12">
        <v>0</v>
      </c>
      <c r="I1051" s="14">
        <f>Table32356789101112132343210111213610[[#This Row],[alaskan_or_native]]/Table32356789101112132343210111213610[[#This Row],[total]]</f>
        <v>0</v>
      </c>
      <c r="J1051" s="12">
        <v>0</v>
      </c>
      <c r="K1051" s="14">
        <f>Table32356789101112132343210111213610[[#This Row],[asian_american]]/Table32356789101112132343210111213610[[#This Row],[total]]</f>
        <v>0</v>
      </c>
      <c r="L1051" s="12">
        <v>0</v>
      </c>
      <c r="M1051" s="14">
        <f>Table32356789101112132343210111213610[[#This Row],[african_amercian]]/Table32356789101112132343210111213610[[#This Row],[total]]</f>
        <v>0</v>
      </c>
      <c r="N1051" s="12">
        <v>0</v>
      </c>
      <c r="O1051" s="14">
        <f>Table32356789101112132343210111213610[[#This Row],[hispanic_american]]/Table32356789101112132343210111213610[[#This Row],[total]]</f>
        <v>0</v>
      </c>
      <c r="P1051" s="12">
        <v>0</v>
      </c>
      <c r="Q1051" s="14">
        <f>Table32356789101112132343210111213610[[#This Row],[hawaiian_or_islander]]/Table32356789101112132343210111213610[[#This Row],[total]]</f>
        <v>0</v>
      </c>
      <c r="R1051" s="12">
        <v>6</v>
      </c>
      <c r="S1051" s="14">
        <f>Table32356789101112132343210111213610[[#This Row],[white]]/Table32356789101112132343210111213610[[#This Row],[total]]</f>
        <v>0.8571428571428571</v>
      </c>
      <c r="T1051" s="12">
        <v>1</v>
      </c>
      <c r="U1051" s="14">
        <f>Table32356789101112132343210111213610[[#This Row],[muti_racial]]/Table32356789101112132343210111213610[[#This Row],[total]]</f>
        <v>0.14285714285714285</v>
      </c>
      <c r="V1051" s="12">
        <v>0</v>
      </c>
      <c r="W1051" s="14">
        <f>Table32356789101112132343210111213610[[#This Row],[international]]/Table32356789101112132343210111213610[[#This Row],[total]]</f>
        <v>0</v>
      </c>
      <c r="X10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52" spans="1:25" ht="20" customHeight="1">
      <c r="A1052" s="1">
        <v>212656</v>
      </c>
      <c r="B1052" s="1" t="s">
        <v>235</v>
      </c>
      <c r="C1052" s="1">
        <v>7</v>
      </c>
      <c r="D1052" s="1">
        <v>7</v>
      </c>
      <c r="E1052" s="8">
        <f>Table32356789101112132343210111213610[[#This Row],[men]]/Table32356789101112132343210111213610[[#This Row],[total]]</f>
        <v>1</v>
      </c>
      <c r="F1052" s="1">
        <v>0</v>
      </c>
      <c r="G1052" s="8">
        <f>Table32356789101112132343210111213610[[#This Row],[women]]/Table32356789101112132343210111213610[[#This Row],[total]]</f>
        <v>0</v>
      </c>
      <c r="H1052" s="1">
        <v>0</v>
      </c>
      <c r="I1052" s="8">
        <f>Table32356789101112132343210111213610[[#This Row],[alaskan_or_native]]/Table32356789101112132343210111213610[[#This Row],[total]]</f>
        <v>0</v>
      </c>
      <c r="J1052" s="1">
        <v>0</v>
      </c>
      <c r="K1052" s="8">
        <f>Table32356789101112132343210111213610[[#This Row],[asian_american]]/Table32356789101112132343210111213610[[#This Row],[total]]</f>
        <v>0</v>
      </c>
      <c r="L1052" s="1">
        <v>0</v>
      </c>
      <c r="M1052" s="8">
        <f>Table32356789101112132343210111213610[[#This Row],[african_amercian]]/Table32356789101112132343210111213610[[#This Row],[total]]</f>
        <v>0</v>
      </c>
      <c r="N1052" s="1">
        <v>0</v>
      </c>
      <c r="O1052" s="8">
        <f>Table32356789101112132343210111213610[[#This Row],[hispanic_american]]/Table32356789101112132343210111213610[[#This Row],[total]]</f>
        <v>0</v>
      </c>
      <c r="P1052" s="1">
        <v>0</v>
      </c>
      <c r="Q1052" s="8">
        <f>Table32356789101112132343210111213610[[#This Row],[hawaiian_or_islander]]/Table32356789101112132343210111213610[[#This Row],[total]]</f>
        <v>0</v>
      </c>
      <c r="R1052" s="1">
        <v>7</v>
      </c>
      <c r="S1052" s="8">
        <f>Table32356789101112132343210111213610[[#This Row],[white]]/Table32356789101112132343210111213610[[#This Row],[total]]</f>
        <v>1</v>
      </c>
      <c r="T1052" s="1">
        <v>0</v>
      </c>
      <c r="U1052" s="8">
        <f>Table32356789101112132343210111213610[[#This Row],[muti_racial]]/Table32356789101112132343210111213610[[#This Row],[total]]</f>
        <v>0</v>
      </c>
      <c r="V1052" s="1">
        <v>0</v>
      </c>
      <c r="W1052" s="8">
        <f>Table32356789101112132343210111213610[[#This Row],[international]]/Table32356789101112132343210111213610[[#This Row],[total]]</f>
        <v>0</v>
      </c>
      <c r="X10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53" spans="1:25" ht="20" customHeight="1">
      <c r="A1053" s="12">
        <v>214829</v>
      </c>
      <c r="B1053" s="12" t="s">
        <v>1343</v>
      </c>
      <c r="C1053" s="12">
        <v>7</v>
      </c>
      <c r="D1053" s="12">
        <v>7</v>
      </c>
      <c r="E1053" s="14">
        <f>Table32356789101112132343210111213610[[#This Row],[men]]/Table32356789101112132343210111213610[[#This Row],[total]]</f>
        <v>1</v>
      </c>
      <c r="F1053" s="12">
        <v>0</v>
      </c>
      <c r="G1053" s="14">
        <f>Table32356789101112132343210111213610[[#This Row],[women]]/Table32356789101112132343210111213610[[#This Row],[total]]</f>
        <v>0</v>
      </c>
      <c r="H1053" s="12">
        <v>0</v>
      </c>
      <c r="I1053" s="14">
        <f>Table32356789101112132343210111213610[[#This Row],[alaskan_or_native]]/Table32356789101112132343210111213610[[#This Row],[total]]</f>
        <v>0</v>
      </c>
      <c r="J1053" s="12">
        <v>0</v>
      </c>
      <c r="K1053" s="14">
        <f>Table32356789101112132343210111213610[[#This Row],[asian_american]]/Table32356789101112132343210111213610[[#This Row],[total]]</f>
        <v>0</v>
      </c>
      <c r="L1053" s="12">
        <v>0</v>
      </c>
      <c r="M1053" s="14">
        <f>Table32356789101112132343210111213610[[#This Row],[african_amercian]]/Table32356789101112132343210111213610[[#This Row],[total]]</f>
        <v>0</v>
      </c>
      <c r="N1053" s="12">
        <v>1</v>
      </c>
      <c r="O1053" s="14">
        <f>Table32356789101112132343210111213610[[#This Row],[hispanic_american]]/Table32356789101112132343210111213610[[#This Row],[total]]</f>
        <v>0.14285714285714285</v>
      </c>
      <c r="P1053" s="12">
        <v>0</v>
      </c>
      <c r="Q1053" s="14">
        <f>Table32356789101112132343210111213610[[#This Row],[hawaiian_or_islander]]/Table32356789101112132343210111213610[[#This Row],[total]]</f>
        <v>0</v>
      </c>
      <c r="R1053" s="12">
        <v>3</v>
      </c>
      <c r="S1053" s="14">
        <f>Table32356789101112132343210111213610[[#This Row],[white]]/Table32356789101112132343210111213610[[#This Row],[total]]</f>
        <v>0.42857142857142855</v>
      </c>
      <c r="T1053" s="12">
        <v>0</v>
      </c>
      <c r="U1053" s="14">
        <f>Table32356789101112132343210111213610[[#This Row],[muti_racial]]/Table32356789101112132343210111213610[[#This Row],[total]]</f>
        <v>0</v>
      </c>
      <c r="V1053" s="12">
        <v>3</v>
      </c>
      <c r="W1053" s="14">
        <f>Table32356789101112132343210111213610[[#This Row],[international]]/Table32356789101112132343210111213610[[#This Row],[total]]</f>
        <v>0.42857142857142855</v>
      </c>
      <c r="X10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54" spans="1:25" ht="20" customHeight="1">
      <c r="A1054" s="1">
        <v>215275</v>
      </c>
      <c r="B1054" s="1" t="s">
        <v>1082</v>
      </c>
      <c r="C1054" s="1">
        <v>7</v>
      </c>
      <c r="D1054" s="1">
        <v>6</v>
      </c>
      <c r="E1054" s="8">
        <f>Table32356789101112132343210111213610[[#This Row],[men]]/Table32356789101112132343210111213610[[#This Row],[total]]</f>
        <v>0.8571428571428571</v>
      </c>
      <c r="F1054" s="1">
        <v>1</v>
      </c>
      <c r="G1054" s="8">
        <f>Table32356789101112132343210111213610[[#This Row],[women]]/Table32356789101112132343210111213610[[#This Row],[total]]</f>
        <v>0.14285714285714285</v>
      </c>
      <c r="H1054" s="1">
        <v>0</v>
      </c>
      <c r="I1054" s="8">
        <f>Table32356789101112132343210111213610[[#This Row],[alaskan_or_native]]/Table32356789101112132343210111213610[[#This Row],[total]]</f>
        <v>0</v>
      </c>
      <c r="J1054" s="1">
        <v>1</v>
      </c>
      <c r="K1054" s="8">
        <f>Table32356789101112132343210111213610[[#This Row],[asian_american]]/Table32356789101112132343210111213610[[#This Row],[total]]</f>
        <v>0.14285714285714285</v>
      </c>
      <c r="L1054" s="1">
        <v>1</v>
      </c>
      <c r="M1054" s="8">
        <f>Table32356789101112132343210111213610[[#This Row],[african_amercian]]/Table32356789101112132343210111213610[[#This Row],[total]]</f>
        <v>0.14285714285714285</v>
      </c>
      <c r="N1054" s="1">
        <v>0</v>
      </c>
      <c r="O1054" s="8">
        <f>Table32356789101112132343210111213610[[#This Row],[hispanic_american]]/Table32356789101112132343210111213610[[#This Row],[total]]</f>
        <v>0</v>
      </c>
      <c r="P1054" s="1">
        <v>0</v>
      </c>
      <c r="Q1054" s="8">
        <f>Table32356789101112132343210111213610[[#This Row],[hawaiian_or_islander]]/Table32356789101112132343210111213610[[#This Row],[total]]</f>
        <v>0</v>
      </c>
      <c r="R1054" s="1">
        <v>5</v>
      </c>
      <c r="S1054" s="8">
        <f>Table32356789101112132343210111213610[[#This Row],[white]]/Table32356789101112132343210111213610[[#This Row],[total]]</f>
        <v>0.7142857142857143</v>
      </c>
      <c r="T1054" s="1">
        <v>0</v>
      </c>
      <c r="U1054" s="8">
        <f>Table32356789101112132343210111213610[[#This Row],[muti_racial]]/Table32356789101112132343210111213610[[#This Row],[total]]</f>
        <v>0</v>
      </c>
      <c r="V1054" s="1">
        <v>0</v>
      </c>
      <c r="W1054" s="8">
        <f>Table32356789101112132343210111213610[[#This Row],[international]]/Table32356789101112132343210111213610[[#This Row],[total]]</f>
        <v>0</v>
      </c>
      <c r="X10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0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55" spans="1:25" ht="20" customHeight="1">
      <c r="A1055" s="12">
        <v>215442</v>
      </c>
      <c r="B1055" s="12" t="s">
        <v>1083</v>
      </c>
      <c r="C1055" s="12">
        <v>7</v>
      </c>
      <c r="D1055" s="12">
        <v>6</v>
      </c>
      <c r="E1055" s="14">
        <f>Table32356789101112132343210111213610[[#This Row],[men]]/Table32356789101112132343210111213610[[#This Row],[total]]</f>
        <v>0.8571428571428571</v>
      </c>
      <c r="F1055" s="12">
        <v>1</v>
      </c>
      <c r="G1055" s="14">
        <f>Table32356789101112132343210111213610[[#This Row],[women]]/Table32356789101112132343210111213610[[#This Row],[total]]</f>
        <v>0.14285714285714285</v>
      </c>
      <c r="H1055" s="12">
        <v>0</v>
      </c>
      <c r="I1055" s="14">
        <f>Table32356789101112132343210111213610[[#This Row],[alaskan_or_native]]/Table32356789101112132343210111213610[[#This Row],[total]]</f>
        <v>0</v>
      </c>
      <c r="J1055" s="12">
        <v>0</v>
      </c>
      <c r="K1055" s="14">
        <f>Table32356789101112132343210111213610[[#This Row],[asian_american]]/Table32356789101112132343210111213610[[#This Row],[total]]</f>
        <v>0</v>
      </c>
      <c r="L1055" s="12">
        <v>0</v>
      </c>
      <c r="M1055" s="14">
        <f>Table32356789101112132343210111213610[[#This Row],[african_amercian]]/Table32356789101112132343210111213610[[#This Row],[total]]</f>
        <v>0</v>
      </c>
      <c r="N1055" s="12">
        <v>1</v>
      </c>
      <c r="O1055" s="14">
        <f>Table32356789101112132343210111213610[[#This Row],[hispanic_american]]/Table32356789101112132343210111213610[[#This Row],[total]]</f>
        <v>0.14285714285714285</v>
      </c>
      <c r="P1055" s="12">
        <v>0</v>
      </c>
      <c r="Q1055" s="14">
        <f>Table32356789101112132343210111213610[[#This Row],[hawaiian_or_islander]]/Table32356789101112132343210111213610[[#This Row],[total]]</f>
        <v>0</v>
      </c>
      <c r="R1055" s="12">
        <v>4</v>
      </c>
      <c r="S1055" s="14">
        <f>Table32356789101112132343210111213610[[#This Row],[white]]/Table32356789101112132343210111213610[[#This Row],[total]]</f>
        <v>0.5714285714285714</v>
      </c>
      <c r="T1055" s="12">
        <v>0</v>
      </c>
      <c r="U1055" s="14">
        <f>Table32356789101112132343210111213610[[#This Row],[muti_racial]]/Table32356789101112132343210111213610[[#This Row],[total]]</f>
        <v>0</v>
      </c>
      <c r="V1055" s="12">
        <v>2</v>
      </c>
      <c r="W1055" s="14">
        <f>Table32356789101112132343210111213610[[#This Row],[international]]/Table32356789101112132343210111213610[[#This Row],[total]]</f>
        <v>0.2857142857142857</v>
      </c>
      <c r="X10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56" spans="1:25" ht="20" customHeight="1">
      <c r="A1056" s="1">
        <v>216366</v>
      </c>
      <c r="B1056" s="1" t="s">
        <v>1345</v>
      </c>
      <c r="C1056" s="1">
        <v>7</v>
      </c>
      <c r="D1056" s="1">
        <v>5</v>
      </c>
      <c r="E1056" s="8">
        <f>Table32356789101112132343210111213610[[#This Row],[men]]/Table32356789101112132343210111213610[[#This Row],[total]]</f>
        <v>0.7142857142857143</v>
      </c>
      <c r="F1056" s="1">
        <v>2</v>
      </c>
      <c r="G1056" s="8">
        <f>Table32356789101112132343210111213610[[#This Row],[women]]/Table32356789101112132343210111213610[[#This Row],[total]]</f>
        <v>0.2857142857142857</v>
      </c>
      <c r="H1056" s="1">
        <v>0</v>
      </c>
      <c r="I1056" s="8">
        <f>Table32356789101112132343210111213610[[#This Row],[alaskan_or_native]]/Table32356789101112132343210111213610[[#This Row],[total]]</f>
        <v>0</v>
      </c>
      <c r="J1056" s="1">
        <v>1</v>
      </c>
      <c r="K1056" s="8">
        <f>Table32356789101112132343210111213610[[#This Row],[asian_american]]/Table32356789101112132343210111213610[[#This Row],[total]]</f>
        <v>0.14285714285714285</v>
      </c>
      <c r="L1056" s="1">
        <v>3</v>
      </c>
      <c r="M1056" s="8">
        <f>Table32356789101112132343210111213610[[#This Row],[african_amercian]]/Table32356789101112132343210111213610[[#This Row],[total]]</f>
        <v>0.42857142857142855</v>
      </c>
      <c r="N1056" s="1">
        <v>0</v>
      </c>
      <c r="O1056" s="8">
        <f>Table32356789101112132343210111213610[[#This Row],[hispanic_american]]/Table32356789101112132343210111213610[[#This Row],[total]]</f>
        <v>0</v>
      </c>
      <c r="P1056" s="1">
        <v>0</v>
      </c>
      <c r="Q1056" s="8">
        <f>Table32356789101112132343210111213610[[#This Row],[hawaiian_or_islander]]/Table32356789101112132343210111213610[[#This Row],[total]]</f>
        <v>0</v>
      </c>
      <c r="R1056" s="1">
        <v>2</v>
      </c>
      <c r="S1056" s="8">
        <f>Table32356789101112132343210111213610[[#This Row],[white]]/Table32356789101112132343210111213610[[#This Row],[total]]</f>
        <v>0.2857142857142857</v>
      </c>
      <c r="T1056" s="1">
        <v>0</v>
      </c>
      <c r="U1056" s="8">
        <f>Table32356789101112132343210111213610[[#This Row],[muti_racial]]/Table32356789101112132343210111213610[[#This Row],[total]]</f>
        <v>0</v>
      </c>
      <c r="V1056" s="1">
        <v>0</v>
      </c>
      <c r="W1056" s="8">
        <f>Table32356789101112132343210111213610[[#This Row],[international]]/Table32356789101112132343210111213610[[#This Row],[total]]</f>
        <v>0</v>
      </c>
      <c r="X10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0.5714285714285714</v>
      </c>
      <c r="Y10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</row>
    <row r="1057" spans="1:25" ht="20" customHeight="1">
      <c r="A1057" s="12">
        <v>218061</v>
      </c>
      <c r="B1057" s="12" t="s">
        <v>1092</v>
      </c>
      <c r="C1057" s="12">
        <v>7</v>
      </c>
      <c r="D1057" s="12">
        <v>7</v>
      </c>
      <c r="E1057" s="14">
        <f>Table32356789101112132343210111213610[[#This Row],[men]]/Table32356789101112132343210111213610[[#This Row],[total]]</f>
        <v>1</v>
      </c>
      <c r="F1057" s="12">
        <v>0</v>
      </c>
      <c r="G1057" s="14">
        <f>Table32356789101112132343210111213610[[#This Row],[women]]/Table32356789101112132343210111213610[[#This Row],[total]]</f>
        <v>0</v>
      </c>
      <c r="H1057" s="12">
        <v>0</v>
      </c>
      <c r="I1057" s="14">
        <f>Table32356789101112132343210111213610[[#This Row],[alaskan_or_native]]/Table32356789101112132343210111213610[[#This Row],[total]]</f>
        <v>0</v>
      </c>
      <c r="J1057" s="12">
        <v>1</v>
      </c>
      <c r="K1057" s="14">
        <f>Table32356789101112132343210111213610[[#This Row],[asian_american]]/Table32356789101112132343210111213610[[#This Row],[total]]</f>
        <v>0.14285714285714285</v>
      </c>
      <c r="L1057" s="12">
        <v>0</v>
      </c>
      <c r="M1057" s="14">
        <f>Table32356789101112132343210111213610[[#This Row],[african_amercian]]/Table32356789101112132343210111213610[[#This Row],[total]]</f>
        <v>0</v>
      </c>
      <c r="N1057" s="12">
        <v>0</v>
      </c>
      <c r="O1057" s="14">
        <f>Table32356789101112132343210111213610[[#This Row],[hispanic_american]]/Table32356789101112132343210111213610[[#This Row],[total]]</f>
        <v>0</v>
      </c>
      <c r="P1057" s="12">
        <v>0</v>
      </c>
      <c r="Q1057" s="14">
        <f>Table32356789101112132343210111213610[[#This Row],[hawaiian_or_islander]]/Table32356789101112132343210111213610[[#This Row],[total]]</f>
        <v>0</v>
      </c>
      <c r="R1057" s="12">
        <v>6</v>
      </c>
      <c r="S1057" s="14">
        <f>Table32356789101112132343210111213610[[#This Row],[white]]/Table32356789101112132343210111213610[[#This Row],[total]]</f>
        <v>0.8571428571428571</v>
      </c>
      <c r="T1057" s="12">
        <v>0</v>
      </c>
      <c r="U1057" s="14">
        <f>Table32356789101112132343210111213610[[#This Row],[muti_racial]]/Table32356789101112132343210111213610[[#This Row],[total]]</f>
        <v>0</v>
      </c>
      <c r="V1057" s="12">
        <v>0</v>
      </c>
      <c r="W1057" s="14">
        <f>Table32356789101112132343210111213610[[#This Row],[international]]/Table32356789101112132343210111213610[[#This Row],[total]]</f>
        <v>0</v>
      </c>
      <c r="X10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58" spans="1:25" ht="20" customHeight="1">
      <c r="A1058" s="1">
        <v>220598</v>
      </c>
      <c r="B1058" s="1" t="s">
        <v>688</v>
      </c>
      <c r="C1058" s="1">
        <v>7</v>
      </c>
      <c r="D1058" s="1">
        <v>5</v>
      </c>
      <c r="E1058" s="8">
        <f>Table32356789101112132343210111213610[[#This Row],[men]]/Table32356789101112132343210111213610[[#This Row],[total]]</f>
        <v>0.7142857142857143</v>
      </c>
      <c r="F1058" s="1">
        <v>2</v>
      </c>
      <c r="G1058" s="8">
        <f>Table32356789101112132343210111213610[[#This Row],[women]]/Table32356789101112132343210111213610[[#This Row],[total]]</f>
        <v>0.2857142857142857</v>
      </c>
      <c r="H1058" s="1">
        <v>0</v>
      </c>
      <c r="I1058" s="8">
        <f>Table32356789101112132343210111213610[[#This Row],[alaskan_or_native]]/Table32356789101112132343210111213610[[#This Row],[total]]</f>
        <v>0</v>
      </c>
      <c r="J1058" s="1">
        <v>0</v>
      </c>
      <c r="K1058" s="8">
        <f>Table32356789101112132343210111213610[[#This Row],[asian_american]]/Table32356789101112132343210111213610[[#This Row],[total]]</f>
        <v>0</v>
      </c>
      <c r="L1058" s="1">
        <v>7</v>
      </c>
      <c r="M1058" s="8">
        <f>Table32356789101112132343210111213610[[#This Row],[african_amercian]]/Table32356789101112132343210111213610[[#This Row],[total]]</f>
        <v>1</v>
      </c>
      <c r="N1058" s="1">
        <v>0</v>
      </c>
      <c r="O1058" s="8">
        <f>Table32356789101112132343210111213610[[#This Row],[hispanic_american]]/Table32356789101112132343210111213610[[#This Row],[total]]</f>
        <v>0</v>
      </c>
      <c r="P1058" s="1">
        <v>0</v>
      </c>
      <c r="Q1058" s="8">
        <f>Table32356789101112132343210111213610[[#This Row],[hawaiian_or_islander]]/Table32356789101112132343210111213610[[#This Row],[total]]</f>
        <v>0</v>
      </c>
      <c r="R1058" s="1">
        <v>0</v>
      </c>
      <c r="S1058" s="8">
        <f>Table32356789101112132343210111213610[[#This Row],[white]]/Table32356789101112132343210111213610[[#This Row],[total]]</f>
        <v>0</v>
      </c>
      <c r="T1058" s="1">
        <v>0</v>
      </c>
      <c r="U1058" s="8">
        <f>Table32356789101112132343210111213610[[#This Row],[muti_racial]]/Table32356789101112132343210111213610[[#This Row],[total]]</f>
        <v>0</v>
      </c>
      <c r="V1058" s="1">
        <v>0</v>
      </c>
      <c r="W1058" s="8">
        <f>Table32356789101112132343210111213610[[#This Row],[international]]/Table32356789101112132343210111213610[[#This Row],[total]]</f>
        <v>0</v>
      </c>
      <c r="X10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0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059" spans="1:25" ht="20" customHeight="1">
      <c r="A1059" s="12">
        <v>224545</v>
      </c>
      <c r="B1059" s="12" t="s">
        <v>469</v>
      </c>
      <c r="C1059" s="12">
        <v>7</v>
      </c>
      <c r="D1059" s="12">
        <v>3</v>
      </c>
      <c r="E1059" s="14">
        <f>Table32356789101112132343210111213610[[#This Row],[men]]/Table32356789101112132343210111213610[[#This Row],[total]]</f>
        <v>0.42857142857142855</v>
      </c>
      <c r="F1059" s="12">
        <v>4</v>
      </c>
      <c r="G1059" s="14">
        <f>Table32356789101112132343210111213610[[#This Row],[women]]/Table32356789101112132343210111213610[[#This Row],[total]]</f>
        <v>0.5714285714285714</v>
      </c>
      <c r="H1059" s="12">
        <v>0</v>
      </c>
      <c r="I1059" s="14">
        <f>Table32356789101112132343210111213610[[#This Row],[alaskan_or_native]]/Table32356789101112132343210111213610[[#This Row],[total]]</f>
        <v>0</v>
      </c>
      <c r="J1059" s="12">
        <v>0</v>
      </c>
      <c r="K1059" s="14">
        <f>Table32356789101112132343210111213610[[#This Row],[asian_american]]/Table32356789101112132343210111213610[[#This Row],[total]]</f>
        <v>0</v>
      </c>
      <c r="L1059" s="12">
        <v>0</v>
      </c>
      <c r="M1059" s="14">
        <f>Table32356789101112132343210111213610[[#This Row],[african_amercian]]/Table32356789101112132343210111213610[[#This Row],[total]]</f>
        <v>0</v>
      </c>
      <c r="N1059" s="12">
        <v>0</v>
      </c>
      <c r="O1059" s="14">
        <f>Table32356789101112132343210111213610[[#This Row],[hispanic_american]]/Table32356789101112132343210111213610[[#This Row],[total]]</f>
        <v>0</v>
      </c>
      <c r="P1059" s="12">
        <v>0</v>
      </c>
      <c r="Q1059" s="14">
        <f>Table32356789101112132343210111213610[[#This Row],[hawaiian_or_islander]]/Table32356789101112132343210111213610[[#This Row],[total]]</f>
        <v>0</v>
      </c>
      <c r="R1059" s="12">
        <v>6</v>
      </c>
      <c r="S1059" s="14">
        <f>Table32356789101112132343210111213610[[#This Row],[white]]/Table32356789101112132343210111213610[[#This Row],[total]]</f>
        <v>0.8571428571428571</v>
      </c>
      <c r="T1059" s="12">
        <v>0</v>
      </c>
      <c r="U1059" s="14">
        <f>Table32356789101112132343210111213610[[#This Row],[muti_racial]]/Table32356789101112132343210111213610[[#This Row],[total]]</f>
        <v>0</v>
      </c>
      <c r="V1059" s="12">
        <v>1</v>
      </c>
      <c r="W1059" s="14">
        <f>Table32356789101112132343210111213610[[#This Row],[international]]/Table32356789101112132343210111213610[[#This Row],[total]]</f>
        <v>0.14285714285714285</v>
      </c>
      <c r="X10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60" spans="1:25" ht="20" customHeight="1">
      <c r="A1060" s="1">
        <v>228468</v>
      </c>
      <c r="B1060" s="1" t="s">
        <v>689</v>
      </c>
      <c r="C1060" s="1">
        <v>7</v>
      </c>
      <c r="D1060" s="1">
        <v>5</v>
      </c>
      <c r="E1060" s="8">
        <f>Table32356789101112132343210111213610[[#This Row],[men]]/Table32356789101112132343210111213610[[#This Row],[total]]</f>
        <v>0.7142857142857143</v>
      </c>
      <c r="F1060" s="1">
        <v>2</v>
      </c>
      <c r="G1060" s="8">
        <f>Table32356789101112132343210111213610[[#This Row],[women]]/Table32356789101112132343210111213610[[#This Row],[total]]</f>
        <v>0.2857142857142857</v>
      </c>
      <c r="H1060" s="1">
        <v>0</v>
      </c>
      <c r="I1060" s="8">
        <f>Table32356789101112132343210111213610[[#This Row],[alaskan_or_native]]/Table32356789101112132343210111213610[[#This Row],[total]]</f>
        <v>0</v>
      </c>
      <c r="J1060" s="1">
        <v>0</v>
      </c>
      <c r="K1060" s="8">
        <f>Table32356789101112132343210111213610[[#This Row],[asian_american]]/Table32356789101112132343210111213610[[#This Row],[total]]</f>
        <v>0</v>
      </c>
      <c r="L1060" s="1">
        <v>0</v>
      </c>
      <c r="M1060" s="8">
        <f>Table32356789101112132343210111213610[[#This Row],[african_amercian]]/Table32356789101112132343210111213610[[#This Row],[total]]</f>
        <v>0</v>
      </c>
      <c r="N1060" s="1">
        <v>3</v>
      </c>
      <c r="O1060" s="8">
        <f>Table32356789101112132343210111213610[[#This Row],[hispanic_american]]/Table32356789101112132343210111213610[[#This Row],[total]]</f>
        <v>0.42857142857142855</v>
      </c>
      <c r="P1060" s="1">
        <v>0</v>
      </c>
      <c r="Q1060" s="8">
        <f>Table32356789101112132343210111213610[[#This Row],[hawaiian_or_islander]]/Table32356789101112132343210111213610[[#This Row],[total]]</f>
        <v>0</v>
      </c>
      <c r="R1060" s="1">
        <v>4</v>
      </c>
      <c r="S1060" s="8">
        <f>Table32356789101112132343210111213610[[#This Row],[white]]/Table32356789101112132343210111213610[[#This Row],[total]]</f>
        <v>0.5714285714285714</v>
      </c>
      <c r="T1060" s="1">
        <v>0</v>
      </c>
      <c r="U1060" s="8">
        <f>Table32356789101112132343210111213610[[#This Row],[muti_racial]]/Table32356789101112132343210111213610[[#This Row],[total]]</f>
        <v>0</v>
      </c>
      <c r="V1060" s="1">
        <v>0</v>
      </c>
      <c r="W1060" s="8">
        <f>Table32356789101112132343210111213610[[#This Row],[international]]/Table32356789101112132343210111213610[[#This Row],[total]]</f>
        <v>0</v>
      </c>
      <c r="X10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  <c r="Y10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</row>
    <row r="1061" spans="1:25" ht="20" customHeight="1">
      <c r="A1061" s="12">
        <v>230056</v>
      </c>
      <c r="B1061" s="12" t="s">
        <v>1124</v>
      </c>
      <c r="C1061" s="12">
        <v>7</v>
      </c>
      <c r="D1061" s="12">
        <v>6</v>
      </c>
      <c r="E1061" s="14">
        <f>Table32356789101112132343210111213610[[#This Row],[men]]/Table32356789101112132343210111213610[[#This Row],[total]]</f>
        <v>0.8571428571428571</v>
      </c>
      <c r="F1061" s="12">
        <v>1</v>
      </c>
      <c r="G1061" s="14">
        <f>Table32356789101112132343210111213610[[#This Row],[women]]/Table32356789101112132343210111213610[[#This Row],[total]]</f>
        <v>0.14285714285714285</v>
      </c>
      <c r="H1061" s="12">
        <v>0</v>
      </c>
      <c r="I1061" s="14">
        <f>Table32356789101112132343210111213610[[#This Row],[alaskan_or_native]]/Table32356789101112132343210111213610[[#This Row],[total]]</f>
        <v>0</v>
      </c>
      <c r="J1061" s="12">
        <v>1</v>
      </c>
      <c r="K1061" s="14">
        <f>Table32356789101112132343210111213610[[#This Row],[asian_american]]/Table32356789101112132343210111213610[[#This Row],[total]]</f>
        <v>0.14285714285714285</v>
      </c>
      <c r="L1061" s="12">
        <v>0</v>
      </c>
      <c r="M1061" s="14">
        <f>Table32356789101112132343210111213610[[#This Row],[african_amercian]]/Table32356789101112132343210111213610[[#This Row],[total]]</f>
        <v>0</v>
      </c>
      <c r="N1061" s="12">
        <v>1</v>
      </c>
      <c r="O1061" s="14">
        <f>Table32356789101112132343210111213610[[#This Row],[hispanic_american]]/Table32356789101112132343210111213610[[#This Row],[total]]</f>
        <v>0.14285714285714285</v>
      </c>
      <c r="P1061" s="12">
        <v>0</v>
      </c>
      <c r="Q1061" s="14">
        <f>Table32356789101112132343210111213610[[#This Row],[hawaiian_or_islander]]/Table32356789101112132343210111213610[[#This Row],[total]]</f>
        <v>0</v>
      </c>
      <c r="R1061" s="12">
        <v>5</v>
      </c>
      <c r="S1061" s="14">
        <f>Table32356789101112132343210111213610[[#This Row],[white]]/Table32356789101112132343210111213610[[#This Row],[total]]</f>
        <v>0.7142857142857143</v>
      </c>
      <c r="T1061" s="12">
        <v>0</v>
      </c>
      <c r="U1061" s="14">
        <f>Table32356789101112132343210111213610[[#This Row],[muti_racial]]/Table32356789101112132343210111213610[[#This Row],[total]]</f>
        <v>0</v>
      </c>
      <c r="V1061" s="12">
        <v>0</v>
      </c>
      <c r="W1061" s="14">
        <f>Table32356789101112132343210111213610[[#This Row],[international]]/Table32356789101112132343210111213610[[#This Row],[total]]</f>
        <v>0</v>
      </c>
      <c r="X10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0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62" spans="1:25" ht="20" customHeight="1">
      <c r="A1062" s="1">
        <v>236708</v>
      </c>
      <c r="B1062" s="1" t="s">
        <v>1139</v>
      </c>
      <c r="C1062" s="1">
        <v>7</v>
      </c>
      <c r="D1062" s="1">
        <v>6</v>
      </c>
      <c r="E1062" s="8">
        <f>Table32356789101112132343210111213610[[#This Row],[men]]/Table32356789101112132343210111213610[[#This Row],[total]]</f>
        <v>0.8571428571428571</v>
      </c>
      <c r="F1062" s="1">
        <v>1</v>
      </c>
      <c r="G1062" s="8">
        <f>Table32356789101112132343210111213610[[#This Row],[women]]/Table32356789101112132343210111213610[[#This Row],[total]]</f>
        <v>0.14285714285714285</v>
      </c>
      <c r="H1062" s="1">
        <v>0</v>
      </c>
      <c r="I1062" s="8">
        <f>Table32356789101112132343210111213610[[#This Row],[alaskan_or_native]]/Table32356789101112132343210111213610[[#This Row],[total]]</f>
        <v>0</v>
      </c>
      <c r="J1062" s="1">
        <v>0</v>
      </c>
      <c r="K1062" s="8">
        <f>Table32356789101112132343210111213610[[#This Row],[asian_american]]/Table32356789101112132343210111213610[[#This Row],[total]]</f>
        <v>0</v>
      </c>
      <c r="L1062" s="1">
        <v>0</v>
      </c>
      <c r="M1062" s="8">
        <f>Table32356789101112132343210111213610[[#This Row],[african_amercian]]/Table32356789101112132343210111213610[[#This Row],[total]]</f>
        <v>0</v>
      </c>
      <c r="N1062" s="1">
        <v>0</v>
      </c>
      <c r="O1062" s="8">
        <f>Table32356789101112132343210111213610[[#This Row],[hispanic_american]]/Table32356789101112132343210111213610[[#This Row],[total]]</f>
        <v>0</v>
      </c>
      <c r="P1062" s="1">
        <v>0</v>
      </c>
      <c r="Q1062" s="8">
        <f>Table32356789101112132343210111213610[[#This Row],[hawaiian_or_islander]]/Table32356789101112132343210111213610[[#This Row],[total]]</f>
        <v>0</v>
      </c>
      <c r="R1062" s="1">
        <v>5</v>
      </c>
      <c r="S1062" s="8">
        <f>Table32356789101112132343210111213610[[#This Row],[white]]/Table32356789101112132343210111213610[[#This Row],[total]]</f>
        <v>0.7142857142857143</v>
      </c>
      <c r="T1062" s="1">
        <v>1</v>
      </c>
      <c r="U1062" s="8">
        <f>Table32356789101112132343210111213610[[#This Row],[muti_racial]]/Table32356789101112132343210111213610[[#This Row],[total]]</f>
        <v>0.14285714285714285</v>
      </c>
      <c r="V1062" s="1">
        <v>0</v>
      </c>
      <c r="W1062" s="8">
        <f>Table32356789101112132343210111213610[[#This Row],[international]]/Table32356789101112132343210111213610[[#This Row],[total]]</f>
        <v>0</v>
      </c>
      <c r="X10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63" spans="1:25" ht="20" customHeight="1">
      <c r="A1063" s="12">
        <v>237899</v>
      </c>
      <c r="B1063" s="12" t="s">
        <v>691</v>
      </c>
      <c r="C1063" s="12">
        <v>7</v>
      </c>
      <c r="D1063" s="12">
        <v>7</v>
      </c>
      <c r="E1063" s="14">
        <f>Table32356789101112132343210111213610[[#This Row],[men]]/Table32356789101112132343210111213610[[#This Row],[total]]</f>
        <v>1</v>
      </c>
      <c r="F1063" s="12">
        <v>0</v>
      </c>
      <c r="G1063" s="14">
        <f>Table32356789101112132343210111213610[[#This Row],[women]]/Table32356789101112132343210111213610[[#This Row],[total]]</f>
        <v>0</v>
      </c>
      <c r="H1063" s="12">
        <v>0</v>
      </c>
      <c r="I1063" s="14">
        <f>Table32356789101112132343210111213610[[#This Row],[alaskan_or_native]]/Table32356789101112132343210111213610[[#This Row],[total]]</f>
        <v>0</v>
      </c>
      <c r="J1063" s="12">
        <v>0</v>
      </c>
      <c r="K1063" s="14">
        <f>Table32356789101112132343210111213610[[#This Row],[asian_american]]/Table32356789101112132343210111213610[[#This Row],[total]]</f>
        <v>0</v>
      </c>
      <c r="L1063" s="12">
        <v>1</v>
      </c>
      <c r="M1063" s="14">
        <f>Table32356789101112132343210111213610[[#This Row],[african_amercian]]/Table32356789101112132343210111213610[[#This Row],[total]]</f>
        <v>0.14285714285714285</v>
      </c>
      <c r="N1063" s="12">
        <v>0</v>
      </c>
      <c r="O1063" s="14">
        <f>Table32356789101112132343210111213610[[#This Row],[hispanic_american]]/Table32356789101112132343210111213610[[#This Row],[total]]</f>
        <v>0</v>
      </c>
      <c r="P1063" s="12">
        <v>0</v>
      </c>
      <c r="Q1063" s="14">
        <f>Table32356789101112132343210111213610[[#This Row],[hawaiian_or_islander]]/Table32356789101112132343210111213610[[#This Row],[total]]</f>
        <v>0</v>
      </c>
      <c r="R1063" s="12">
        <v>3</v>
      </c>
      <c r="S1063" s="14">
        <f>Table32356789101112132343210111213610[[#This Row],[white]]/Table32356789101112132343210111213610[[#This Row],[total]]</f>
        <v>0.42857142857142855</v>
      </c>
      <c r="T1063" s="12">
        <v>1</v>
      </c>
      <c r="U1063" s="14">
        <f>Table32356789101112132343210111213610[[#This Row],[muti_racial]]/Table32356789101112132343210111213610[[#This Row],[total]]</f>
        <v>0.14285714285714285</v>
      </c>
      <c r="V1063" s="12">
        <v>1</v>
      </c>
      <c r="W1063" s="14">
        <f>Table32356789101112132343210111213610[[#This Row],[international]]/Table32356789101112132343210111213610[[#This Row],[total]]</f>
        <v>0.14285714285714285</v>
      </c>
      <c r="X10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0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</row>
    <row r="1064" spans="1:25" ht="20" customHeight="1">
      <c r="A1064" s="1">
        <v>238430</v>
      </c>
      <c r="B1064" s="1" t="s">
        <v>692</v>
      </c>
      <c r="C1064" s="1">
        <v>7</v>
      </c>
      <c r="D1064" s="1">
        <v>4</v>
      </c>
      <c r="E1064" s="8">
        <f>Table32356789101112132343210111213610[[#This Row],[men]]/Table32356789101112132343210111213610[[#This Row],[total]]</f>
        <v>0.5714285714285714</v>
      </c>
      <c r="F1064" s="1">
        <v>3</v>
      </c>
      <c r="G1064" s="8">
        <f>Table32356789101112132343210111213610[[#This Row],[women]]/Table32356789101112132343210111213610[[#This Row],[total]]</f>
        <v>0.42857142857142855</v>
      </c>
      <c r="H1064" s="1">
        <v>0</v>
      </c>
      <c r="I1064" s="8">
        <f>Table32356789101112132343210111213610[[#This Row],[alaskan_or_native]]/Table32356789101112132343210111213610[[#This Row],[total]]</f>
        <v>0</v>
      </c>
      <c r="J1064" s="1">
        <v>1</v>
      </c>
      <c r="K1064" s="8">
        <f>Table32356789101112132343210111213610[[#This Row],[asian_american]]/Table32356789101112132343210111213610[[#This Row],[total]]</f>
        <v>0.14285714285714285</v>
      </c>
      <c r="L1064" s="1">
        <v>1</v>
      </c>
      <c r="M1064" s="8">
        <f>Table32356789101112132343210111213610[[#This Row],[african_amercian]]/Table32356789101112132343210111213610[[#This Row],[total]]</f>
        <v>0.14285714285714285</v>
      </c>
      <c r="N1064" s="1">
        <v>5</v>
      </c>
      <c r="O1064" s="8">
        <f>Table32356789101112132343210111213610[[#This Row],[hispanic_american]]/Table32356789101112132343210111213610[[#This Row],[total]]</f>
        <v>0.7142857142857143</v>
      </c>
      <c r="P1064" s="1">
        <v>0</v>
      </c>
      <c r="Q1064" s="8">
        <f>Table32356789101112132343210111213610[[#This Row],[hawaiian_or_islander]]/Table32356789101112132343210111213610[[#This Row],[total]]</f>
        <v>0</v>
      </c>
      <c r="R1064" s="1">
        <v>0</v>
      </c>
      <c r="S1064" s="8">
        <f>Table32356789101112132343210111213610[[#This Row],[white]]/Table32356789101112132343210111213610[[#This Row],[total]]</f>
        <v>0</v>
      </c>
      <c r="T1064" s="1">
        <v>0</v>
      </c>
      <c r="U1064" s="8">
        <f>Table32356789101112132343210111213610[[#This Row],[muti_racial]]/Table32356789101112132343210111213610[[#This Row],[total]]</f>
        <v>0</v>
      </c>
      <c r="V1064" s="1">
        <v>0</v>
      </c>
      <c r="W1064" s="8">
        <f>Table32356789101112132343210111213610[[#This Row],[international]]/Table32356789101112132343210111213610[[#This Row],[total]]</f>
        <v>0</v>
      </c>
      <c r="X10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0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0.8571428571428571</v>
      </c>
    </row>
    <row r="1065" spans="1:25" ht="20" customHeight="1">
      <c r="A1065" s="12">
        <v>440758</v>
      </c>
      <c r="B1065" s="12" t="s">
        <v>1176</v>
      </c>
      <c r="C1065" s="12">
        <v>7</v>
      </c>
      <c r="D1065" s="12">
        <v>6</v>
      </c>
      <c r="E1065" s="14">
        <f>Table32356789101112132343210111213610[[#This Row],[men]]/Table32356789101112132343210111213610[[#This Row],[total]]</f>
        <v>0.8571428571428571</v>
      </c>
      <c r="F1065" s="12">
        <v>1</v>
      </c>
      <c r="G1065" s="14">
        <f>Table32356789101112132343210111213610[[#This Row],[women]]/Table32356789101112132343210111213610[[#This Row],[total]]</f>
        <v>0.14285714285714285</v>
      </c>
      <c r="H1065" s="12">
        <v>0</v>
      </c>
      <c r="I1065" s="14">
        <f>Table32356789101112132343210111213610[[#This Row],[alaskan_or_native]]/Table32356789101112132343210111213610[[#This Row],[total]]</f>
        <v>0</v>
      </c>
      <c r="J1065" s="12">
        <v>0</v>
      </c>
      <c r="K1065" s="14">
        <f>Table32356789101112132343210111213610[[#This Row],[asian_american]]/Table32356789101112132343210111213610[[#This Row],[total]]</f>
        <v>0</v>
      </c>
      <c r="L1065" s="12">
        <v>0</v>
      </c>
      <c r="M1065" s="14">
        <f>Table32356789101112132343210111213610[[#This Row],[african_amercian]]/Table32356789101112132343210111213610[[#This Row],[total]]</f>
        <v>0</v>
      </c>
      <c r="N1065" s="12">
        <v>3</v>
      </c>
      <c r="O1065" s="14">
        <f>Table32356789101112132343210111213610[[#This Row],[hispanic_american]]/Table32356789101112132343210111213610[[#This Row],[total]]</f>
        <v>0.42857142857142855</v>
      </c>
      <c r="P1065" s="12">
        <v>0</v>
      </c>
      <c r="Q1065" s="14">
        <f>Table32356789101112132343210111213610[[#This Row],[hawaiian_or_islander]]/Table32356789101112132343210111213610[[#This Row],[total]]</f>
        <v>0</v>
      </c>
      <c r="R1065" s="12">
        <v>4</v>
      </c>
      <c r="S1065" s="14">
        <f>Table32356789101112132343210111213610[[#This Row],[white]]/Table32356789101112132343210111213610[[#This Row],[total]]</f>
        <v>0.5714285714285714</v>
      </c>
      <c r="T1065" s="12">
        <v>0</v>
      </c>
      <c r="U1065" s="14">
        <f>Table32356789101112132343210111213610[[#This Row],[muti_racial]]/Table32356789101112132343210111213610[[#This Row],[total]]</f>
        <v>0</v>
      </c>
      <c r="V1065" s="12">
        <v>0</v>
      </c>
      <c r="W1065" s="14">
        <f>Table32356789101112132343210111213610[[#This Row],[international]]/Table32356789101112132343210111213610[[#This Row],[total]]</f>
        <v>0</v>
      </c>
      <c r="X10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  <c r="Y10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</row>
    <row r="1066" spans="1:25" ht="20" customHeight="1">
      <c r="A1066" s="1">
        <v>450377</v>
      </c>
      <c r="B1066" s="1" t="s">
        <v>1187</v>
      </c>
      <c r="C1066" s="1">
        <v>7</v>
      </c>
      <c r="D1066" s="1">
        <v>7</v>
      </c>
      <c r="E1066" s="8">
        <f>Table32356789101112132343210111213610[[#This Row],[men]]/Table32356789101112132343210111213610[[#This Row],[total]]</f>
        <v>1</v>
      </c>
      <c r="F1066" s="1">
        <v>0</v>
      </c>
      <c r="G1066" s="8">
        <f>Table32356789101112132343210111213610[[#This Row],[women]]/Table32356789101112132343210111213610[[#This Row],[total]]</f>
        <v>0</v>
      </c>
      <c r="H1066" s="1">
        <v>0</v>
      </c>
      <c r="I1066" s="8">
        <f>Table32356789101112132343210111213610[[#This Row],[alaskan_or_native]]/Table32356789101112132343210111213610[[#This Row],[total]]</f>
        <v>0</v>
      </c>
      <c r="J1066" s="1">
        <v>0</v>
      </c>
      <c r="K1066" s="8">
        <f>Table32356789101112132343210111213610[[#This Row],[asian_american]]/Table32356789101112132343210111213610[[#This Row],[total]]</f>
        <v>0</v>
      </c>
      <c r="L1066" s="1">
        <v>2</v>
      </c>
      <c r="M1066" s="8">
        <f>Table32356789101112132343210111213610[[#This Row],[african_amercian]]/Table32356789101112132343210111213610[[#This Row],[total]]</f>
        <v>0.2857142857142857</v>
      </c>
      <c r="N1066" s="1">
        <v>0</v>
      </c>
      <c r="O1066" s="8">
        <f>Table32356789101112132343210111213610[[#This Row],[hispanic_american]]/Table32356789101112132343210111213610[[#This Row],[total]]</f>
        <v>0</v>
      </c>
      <c r="P1066" s="1">
        <v>0</v>
      </c>
      <c r="Q1066" s="8">
        <f>Table32356789101112132343210111213610[[#This Row],[hawaiian_or_islander]]/Table32356789101112132343210111213610[[#This Row],[total]]</f>
        <v>0</v>
      </c>
      <c r="R1066" s="1">
        <v>4</v>
      </c>
      <c r="S1066" s="8">
        <f>Table32356789101112132343210111213610[[#This Row],[white]]/Table32356789101112132343210111213610[[#This Row],[total]]</f>
        <v>0.5714285714285714</v>
      </c>
      <c r="T1066" s="1">
        <v>1</v>
      </c>
      <c r="U1066" s="8">
        <f>Table32356789101112132343210111213610[[#This Row],[muti_racial]]/Table32356789101112132343210111213610[[#This Row],[total]]</f>
        <v>0.14285714285714285</v>
      </c>
      <c r="V1066" s="1">
        <v>0</v>
      </c>
      <c r="W1066" s="8">
        <f>Table32356789101112132343210111213610[[#This Row],[international]]/Table32356789101112132343210111213610[[#This Row],[total]]</f>
        <v>0</v>
      </c>
      <c r="X10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  <c r="Y10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</row>
    <row r="1067" spans="1:25" ht="20" customHeight="1">
      <c r="A1067" s="12">
        <v>459949</v>
      </c>
      <c r="B1067" s="12" t="s">
        <v>693</v>
      </c>
      <c r="C1067" s="12">
        <v>7</v>
      </c>
      <c r="D1067" s="12">
        <v>7</v>
      </c>
      <c r="E1067" s="14">
        <f>Table32356789101112132343210111213610[[#This Row],[men]]/Table32356789101112132343210111213610[[#This Row],[total]]</f>
        <v>1</v>
      </c>
      <c r="F1067" s="12">
        <v>0</v>
      </c>
      <c r="G1067" s="14">
        <f>Table32356789101112132343210111213610[[#This Row],[women]]/Table32356789101112132343210111213610[[#This Row],[total]]</f>
        <v>0</v>
      </c>
      <c r="H1067" s="12">
        <v>0</v>
      </c>
      <c r="I1067" s="14">
        <f>Table32356789101112132343210111213610[[#This Row],[alaskan_or_native]]/Table32356789101112132343210111213610[[#This Row],[total]]</f>
        <v>0</v>
      </c>
      <c r="J1067" s="12">
        <v>0</v>
      </c>
      <c r="K1067" s="14">
        <f>Table32356789101112132343210111213610[[#This Row],[asian_american]]/Table32356789101112132343210111213610[[#This Row],[total]]</f>
        <v>0</v>
      </c>
      <c r="L1067" s="12">
        <v>0</v>
      </c>
      <c r="M1067" s="14">
        <f>Table32356789101112132343210111213610[[#This Row],[african_amercian]]/Table32356789101112132343210111213610[[#This Row],[total]]</f>
        <v>0</v>
      </c>
      <c r="N1067" s="12">
        <v>4</v>
      </c>
      <c r="O1067" s="14">
        <f>Table32356789101112132343210111213610[[#This Row],[hispanic_american]]/Table32356789101112132343210111213610[[#This Row],[total]]</f>
        <v>0.5714285714285714</v>
      </c>
      <c r="P1067" s="12">
        <v>0</v>
      </c>
      <c r="Q1067" s="14">
        <f>Table32356789101112132343210111213610[[#This Row],[hawaiian_or_islander]]/Table32356789101112132343210111213610[[#This Row],[total]]</f>
        <v>0</v>
      </c>
      <c r="R1067" s="12">
        <v>3</v>
      </c>
      <c r="S1067" s="14">
        <f>Table32356789101112132343210111213610[[#This Row],[white]]/Table32356789101112132343210111213610[[#This Row],[total]]</f>
        <v>0.42857142857142855</v>
      </c>
      <c r="T1067" s="12">
        <v>0</v>
      </c>
      <c r="U1067" s="14">
        <f>Table32356789101112132343210111213610[[#This Row],[muti_racial]]/Table32356789101112132343210111213610[[#This Row],[total]]</f>
        <v>0</v>
      </c>
      <c r="V1067" s="12">
        <v>0</v>
      </c>
      <c r="W1067" s="14">
        <f>Table32356789101112132343210111213610[[#This Row],[international]]/Table32356789101112132343210111213610[[#This Row],[total]]</f>
        <v>0</v>
      </c>
      <c r="X10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0.5714285714285714</v>
      </c>
      <c r="Y10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0.5714285714285714</v>
      </c>
    </row>
    <row r="1068" spans="1:25" ht="20" customHeight="1">
      <c r="A1068" s="1">
        <v>460376</v>
      </c>
      <c r="B1068" s="1" t="s">
        <v>694</v>
      </c>
      <c r="C1068" s="1">
        <v>7</v>
      </c>
      <c r="D1068" s="1">
        <v>3</v>
      </c>
      <c r="E1068" s="8">
        <f>Table32356789101112132343210111213610[[#This Row],[men]]/Table32356789101112132343210111213610[[#This Row],[total]]</f>
        <v>0.42857142857142855</v>
      </c>
      <c r="F1068" s="1">
        <v>4</v>
      </c>
      <c r="G1068" s="8">
        <f>Table32356789101112132343210111213610[[#This Row],[women]]/Table32356789101112132343210111213610[[#This Row],[total]]</f>
        <v>0.5714285714285714</v>
      </c>
      <c r="H1068" s="1">
        <v>0</v>
      </c>
      <c r="I1068" s="8">
        <f>Table32356789101112132343210111213610[[#This Row],[alaskan_or_native]]/Table32356789101112132343210111213610[[#This Row],[total]]</f>
        <v>0</v>
      </c>
      <c r="J1068" s="1">
        <v>0</v>
      </c>
      <c r="K1068" s="8">
        <f>Table32356789101112132343210111213610[[#This Row],[asian_american]]/Table32356789101112132343210111213610[[#This Row],[total]]</f>
        <v>0</v>
      </c>
      <c r="L1068" s="1">
        <v>0</v>
      </c>
      <c r="M1068" s="8">
        <f>Table32356789101112132343210111213610[[#This Row],[african_amercian]]/Table32356789101112132343210111213610[[#This Row],[total]]</f>
        <v>0</v>
      </c>
      <c r="N1068" s="1">
        <v>0</v>
      </c>
      <c r="O1068" s="8">
        <f>Table32356789101112132343210111213610[[#This Row],[hispanic_american]]/Table32356789101112132343210111213610[[#This Row],[total]]</f>
        <v>0</v>
      </c>
      <c r="P1068" s="1">
        <v>0</v>
      </c>
      <c r="Q1068" s="8">
        <f>Table32356789101112132343210111213610[[#This Row],[hawaiian_or_islander]]/Table32356789101112132343210111213610[[#This Row],[total]]</f>
        <v>0</v>
      </c>
      <c r="R1068" s="1">
        <v>0</v>
      </c>
      <c r="S1068" s="8">
        <f>Table32356789101112132343210111213610[[#This Row],[white]]/Table32356789101112132343210111213610[[#This Row],[total]]</f>
        <v>0</v>
      </c>
      <c r="T1068" s="1">
        <v>0</v>
      </c>
      <c r="U1068" s="8">
        <f>Table32356789101112132343210111213610[[#This Row],[muti_racial]]/Table32356789101112132343210111213610[[#This Row],[total]]</f>
        <v>0</v>
      </c>
      <c r="V1068" s="1">
        <v>7</v>
      </c>
      <c r="W1068" s="8">
        <f>Table32356789101112132343210111213610[[#This Row],[international]]/Table32356789101112132343210111213610[[#This Row],[total]]</f>
        <v>1</v>
      </c>
      <c r="X10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69" spans="1:25" ht="20" customHeight="1">
      <c r="A1069" s="12">
        <v>482547</v>
      </c>
      <c r="B1069" s="12" t="s">
        <v>1374</v>
      </c>
      <c r="C1069" s="12">
        <v>7</v>
      </c>
      <c r="D1069" s="12">
        <v>6</v>
      </c>
      <c r="E1069" s="14">
        <f>Table32356789101112132343210111213610[[#This Row],[men]]/Table32356789101112132343210111213610[[#This Row],[total]]</f>
        <v>0.8571428571428571</v>
      </c>
      <c r="F1069" s="12">
        <v>1</v>
      </c>
      <c r="G1069" s="14">
        <f>Table32356789101112132343210111213610[[#This Row],[women]]/Table32356789101112132343210111213610[[#This Row],[total]]</f>
        <v>0.14285714285714285</v>
      </c>
      <c r="H1069" s="12">
        <v>0</v>
      </c>
      <c r="I1069" s="14">
        <f>Table32356789101112132343210111213610[[#This Row],[alaskan_or_native]]/Table32356789101112132343210111213610[[#This Row],[total]]</f>
        <v>0</v>
      </c>
      <c r="J1069" s="12">
        <v>2</v>
      </c>
      <c r="K1069" s="14">
        <f>Table32356789101112132343210111213610[[#This Row],[asian_american]]/Table32356789101112132343210111213610[[#This Row],[total]]</f>
        <v>0.2857142857142857</v>
      </c>
      <c r="L1069" s="12">
        <v>0</v>
      </c>
      <c r="M1069" s="14">
        <f>Table32356789101112132343210111213610[[#This Row],[african_amercian]]/Table32356789101112132343210111213610[[#This Row],[total]]</f>
        <v>0</v>
      </c>
      <c r="N1069" s="12">
        <v>1</v>
      </c>
      <c r="O1069" s="14">
        <f>Table32356789101112132343210111213610[[#This Row],[hispanic_american]]/Table32356789101112132343210111213610[[#This Row],[total]]</f>
        <v>0.14285714285714285</v>
      </c>
      <c r="P1069" s="12">
        <v>0</v>
      </c>
      <c r="Q1069" s="14">
        <f>Table32356789101112132343210111213610[[#This Row],[hawaiian_or_islander]]/Table32356789101112132343210111213610[[#This Row],[total]]</f>
        <v>0</v>
      </c>
      <c r="R1069" s="12">
        <v>4</v>
      </c>
      <c r="S1069" s="14">
        <f>Table32356789101112132343210111213610[[#This Row],[white]]/Table32356789101112132343210111213610[[#This Row],[total]]</f>
        <v>0.5714285714285714</v>
      </c>
      <c r="T1069" s="12">
        <v>0</v>
      </c>
      <c r="U1069" s="14">
        <f>Table32356789101112132343210111213610[[#This Row],[muti_racial]]/Table32356789101112132343210111213610[[#This Row],[total]]</f>
        <v>0</v>
      </c>
      <c r="V1069" s="12">
        <v>0</v>
      </c>
      <c r="W1069" s="14">
        <f>Table32356789101112132343210111213610[[#This Row],[international]]/Table32356789101112132343210111213610[[#This Row],[total]]</f>
        <v>0</v>
      </c>
      <c r="X10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0.42857142857142855</v>
      </c>
      <c r="Y10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70" spans="1:25" ht="20" customHeight="1">
      <c r="A1070" s="1">
        <v>483780</v>
      </c>
      <c r="B1070" s="1" t="s">
        <v>1212</v>
      </c>
      <c r="C1070" s="1">
        <v>7</v>
      </c>
      <c r="D1070" s="1">
        <v>6</v>
      </c>
      <c r="E1070" s="8">
        <f>Table32356789101112132343210111213610[[#This Row],[men]]/Table32356789101112132343210111213610[[#This Row],[total]]</f>
        <v>0.8571428571428571</v>
      </c>
      <c r="F1070" s="1">
        <v>1</v>
      </c>
      <c r="G1070" s="8">
        <f>Table32356789101112132343210111213610[[#This Row],[women]]/Table32356789101112132343210111213610[[#This Row],[total]]</f>
        <v>0.14285714285714285</v>
      </c>
      <c r="H1070" s="1">
        <v>0</v>
      </c>
      <c r="I1070" s="8">
        <f>Table32356789101112132343210111213610[[#This Row],[alaskan_or_native]]/Table32356789101112132343210111213610[[#This Row],[total]]</f>
        <v>0</v>
      </c>
      <c r="J1070" s="1">
        <v>0</v>
      </c>
      <c r="K1070" s="8">
        <f>Table32356789101112132343210111213610[[#This Row],[asian_american]]/Table32356789101112132343210111213610[[#This Row],[total]]</f>
        <v>0</v>
      </c>
      <c r="L1070" s="1">
        <v>1</v>
      </c>
      <c r="M1070" s="8">
        <f>Table32356789101112132343210111213610[[#This Row],[african_amercian]]/Table32356789101112132343210111213610[[#This Row],[total]]</f>
        <v>0.14285714285714285</v>
      </c>
      <c r="N1070" s="1">
        <v>0</v>
      </c>
      <c r="O1070" s="8">
        <f>Table32356789101112132343210111213610[[#This Row],[hispanic_american]]/Table32356789101112132343210111213610[[#This Row],[total]]</f>
        <v>0</v>
      </c>
      <c r="P1070" s="1">
        <v>0</v>
      </c>
      <c r="Q1070" s="8">
        <f>Table32356789101112132343210111213610[[#This Row],[hawaiian_or_islander]]/Table32356789101112132343210111213610[[#This Row],[total]]</f>
        <v>0</v>
      </c>
      <c r="R1070" s="1">
        <v>0</v>
      </c>
      <c r="S1070" s="8">
        <f>Table32356789101112132343210111213610[[#This Row],[white]]/Table32356789101112132343210111213610[[#This Row],[total]]</f>
        <v>0</v>
      </c>
      <c r="T1070" s="1">
        <v>0</v>
      </c>
      <c r="U1070" s="8">
        <f>Table32356789101112132343210111213610[[#This Row],[muti_racial]]/Table32356789101112132343210111213610[[#This Row],[total]]</f>
        <v>0</v>
      </c>
      <c r="V1070" s="1">
        <v>6</v>
      </c>
      <c r="W1070" s="8">
        <f>Table32356789101112132343210111213610[[#This Row],[international]]/Table32356789101112132343210111213610[[#This Row],[total]]</f>
        <v>0.8571428571428571</v>
      </c>
      <c r="X10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  <c r="Y10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0.14285714285714285</v>
      </c>
    </row>
    <row r="1071" spans="1:25" ht="20" customHeight="1">
      <c r="A1071" s="12">
        <v>484640</v>
      </c>
      <c r="B1071" s="12" t="s">
        <v>1216</v>
      </c>
      <c r="C1071" s="12">
        <v>7</v>
      </c>
      <c r="D1071" s="12">
        <v>6</v>
      </c>
      <c r="E1071" s="14">
        <f>Table32356789101112132343210111213610[[#This Row],[men]]/Table32356789101112132343210111213610[[#This Row],[total]]</f>
        <v>0.8571428571428571</v>
      </c>
      <c r="F1071" s="12">
        <v>1</v>
      </c>
      <c r="G1071" s="14">
        <f>Table32356789101112132343210111213610[[#This Row],[women]]/Table32356789101112132343210111213610[[#This Row],[total]]</f>
        <v>0.14285714285714285</v>
      </c>
      <c r="H1071" s="12">
        <v>0</v>
      </c>
      <c r="I1071" s="14">
        <f>Table32356789101112132343210111213610[[#This Row],[alaskan_or_native]]/Table32356789101112132343210111213610[[#This Row],[total]]</f>
        <v>0</v>
      </c>
      <c r="J1071" s="12">
        <v>0</v>
      </c>
      <c r="K1071" s="14">
        <f>Table32356789101112132343210111213610[[#This Row],[asian_american]]/Table32356789101112132343210111213610[[#This Row],[total]]</f>
        <v>0</v>
      </c>
      <c r="L1071" s="12">
        <v>1</v>
      </c>
      <c r="M1071" s="14">
        <f>Table32356789101112132343210111213610[[#This Row],[african_amercian]]/Table32356789101112132343210111213610[[#This Row],[total]]</f>
        <v>0.14285714285714285</v>
      </c>
      <c r="N1071" s="12">
        <v>0</v>
      </c>
      <c r="O1071" s="14">
        <f>Table32356789101112132343210111213610[[#This Row],[hispanic_american]]/Table32356789101112132343210111213610[[#This Row],[total]]</f>
        <v>0</v>
      </c>
      <c r="P1071" s="12">
        <v>1</v>
      </c>
      <c r="Q1071" s="14">
        <f>Table32356789101112132343210111213610[[#This Row],[hawaiian_or_islander]]/Table32356789101112132343210111213610[[#This Row],[total]]</f>
        <v>0.14285714285714285</v>
      </c>
      <c r="R1071" s="12">
        <v>5</v>
      </c>
      <c r="S1071" s="14">
        <f>Table32356789101112132343210111213610[[#This Row],[white]]/Table32356789101112132343210111213610[[#This Row],[total]]</f>
        <v>0.7142857142857143</v>
      </c>
      <c r="T1071" s="12">
        <v>0</v>
      </c>
      <c r="U1071" s="14">
        <f>Table32356789101112132343210111213610[[#This Row],[muti_racial]]/Table32356789101112132343210111213610[[#This Row],[total]]</f>
        <v>0</v>
      </c>
      <c r="V1071" s="12">
        <v>0</v>
      </c>
      <c r="W1071" s="14">
        <f>Table32356789101112132343210111213610[[#This Row],[international]]/Table32356789101112132343210111213610[[#This Row],[total]]</f>
        <v>0</v>
      </c>
      <c r="X10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  <c r="Y10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0.2857142857142857</v>
      </c>
    </row>
    <row r="1072" spans="1:25" ht="20" customHeight="1">
      <c r="A1072" s="1">
        <v>484710</v>
      </c>
      <c r="B1072" s="1" t="s">
        <v>1218</v>
      </c>
      <c r="C1072" s="1">
        <v>7</v>
      </c>
      <c r="D1072" s="1">
        <v>5</v>
      </c>
      <c r="E1072" s="8">
        <f>Table32356789101112132343210111213610[[#This Row],[men]]/Table32356789101112132343210111213610[[#This Row],[total]]</f>
        <v>0.7142857142857143</v>
      </c>
      <c r="F1072" s="1">
        <v>2</v>
      </c>
      <c r="G1072" s="8">
        <f>Table32356789101112132343210111213610[[#This Row],[women]]/Table32356789101112132343210111213610[[#This Row],[total]]</f>
        <v>0.2857142857142857</v>
      </c>
      <c r="H1072" s="1">
        <v>0</v>
      </c>
      <c r="I1072" s="8">
        <f>Table32356789101112132343210111213610[[#This Row],[alaskan_or_native]]/Table32356789101112132343210111213610[[#This Row],[total]]</f>
        <v>0</v>
      </c>
      <c r="J1072" s="1">
        <v>1</v>
      </c>
      <c r="K1072" s="8">
        <f>Table32356789101112132343210111213610[[#This Row],[asian_american]]/Table32356789101112132343210111213610[[#This Row],[total]]</f>
        <v>0.14285714285714285</v>
      </c>
      <c r="L1072" s="1">
        <v>2</v>
      </c>
      <c r="M1072" s="8">
        <f>Table32356789101112132343210111213610[[#This Row],[african_amercian]]/Table32356789101112132343210111213610[[#This Row],[total]]</f>
        <v>0.2857142857142857</v>
      </c>
      <c r="N1072" s="1">
        <v>4</v>
      </c>
      <c r="O1072" s="8">
        <f>Table32356789101112132343210111213610[[#This Row],[hispanic_american]]/Table32356789101112132343210111213610[[#This Row],[total]]</f>
        <v>0.5714285714285714</v>
      </c>
      <c r="P1072" s="1">
        <v>0</v>
      </c>
      <c r="Q1072" s="8">
        <f>Table32356789101112132343210111213610[[#This Row],[hawaiian_or_islander]]/Table32356789101112132343210111213610[[#This Row],[total]]</f>
        <v>0</v>
      </c>
      <c r="R1072" s="1">
        <v>0</v>
      </c>
      <c r="S1072" s="8">
        <f>Table32356789101112132343210111213610[[#This Row],[white]]/Table32356789101112132343210111213610[[#This Row],[total]]</f>
        <v>0</v>
      </c>
      <c r="T1072" s="1">
        <v>0</v>
      </c>
      <c r="U1072" s="8">
        <f>Table32356789101112132343210111213610[[#This Row],[muti_racial]]/Table32356789101112132343210111213610[[#This Row],[total]]</f>
        <v>0</v>
      </c>
      <c r="V1072" s="1">
        <v>0</v>
      </c>
      <c r="W1072" s="8">
        <f>Table32356789101112132343210111213610[[#This Row],[international]]/Table32356789101112132343210111213610[[#This Row],[total]]</f>
        <v>0</v>
      </c>
      <c r="X10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0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0.8571428571428571</v>
      </c>
    </row>
    <row r="1073" spans="1:25" ht="20" customHeight="1">
      <c r="A1073" s="12">
        <v>102614</v>
      </c>
      <c r="B1073" s="12" t="s">
        <v>376</v>
      </c>
      <c r="C1073" s="12">
        <v>6</v>
      </c>
      <c r="D1073" s="12">
        <v>5</v>
      </c>
      <c r="E1073" s="14">
        <f>Table32356789101112132343210111213610[[#This Row],[men]]/Table32356789101112132343210111213610[[#This Row],[total]]</f>
        <v>0.83333333333333337</v>
      </c>
      <c r="F1073" s="12">
        <v>1</v>
      </c>
      <c r="G1073" s="14">
        <f>Table32356789101112132343210111213610[[#This Row],[women]]/Table32356789101112132343210111213610[[#This Row],[total]]</f>
        <v>0.16666666666666666</v>
      </c>
      <c r="H1073" s="12">
        <v>0</v>
      </c>
      <c r="I1073" s="14">
        <f>Table32356789101112132343210111213610[[#This Row],[alaskan_or_native]]/Table32356789101112132343210111213610[[#This Row],[total]]</f>
        <v>0</v>
      </c>
      <c r="J1073" s="12">
        <v>0</v>
      </c>
      <c r="K1073" s="14">
        <f>Table32356789101112132343210111213610[[#This Row],[asian_american]]/Table32356789101112132343210111213610[[#This Row],[total]]</f>
        <v>0</v>
      </c>
      <c r="L1073" s="12">
        <v>1</v>
      </c>
      <c r="M1073" s="14">
        <f>Table32356789101112132343210111213610[[#This Row],[african_amercian]]/Table32356789101112132343210111213610[[#This Row],[total]]</f>
        <v>0.16666666666666666</v>
      </c>
      <c r="N1073" s="12">
        <v>0</v>
      </c>
      <c r="O1073" s="14">
        <f>Table32356789101112132343210111213610[[#This Row],[hispanic_american]]/Table32356789101112132343210111213610[[#This Row],[total]]</f>
        <v>0</v>
      </c>
      <c r="P1073" s="12">
        <v>0</v>
      </c>
      <c r="Q1073" s="14">
        <f>Table32356789101112132343210111213610[[#This Row],[hawaiian_or_islander]]/Table32356789101112132343210111213610[[#This Row],[total]]</f>
        <v>0</v>
      </c>
      <c r="R1073" s="12">
        <v>2</v>
      </c>
      <c r="S1073" s="14">
        <f>Table32356789101112132343210111213610[[#This Row],[white]]/Table32356789101112132343210111213610[[#This Row],[total]]</f>
        <v>0.33333333333333331</v>
      </c>
      <c r="T1073" s="12">
        <v>2</v>
      </c>
      <c r="U1073" s="14">
        <f>Table32356789101112132343210111213610[[#This Row],[muti_racial]]/Table32356789101112132343210111213610[[#This Row],[total]]</f>
        <v>0.33333333333333331</v>
      </c>
      <c r="V1073" s="12">
        <v>1</v>
      </c>
      <c r="W1073" s="14">
        <f>Table32356789101112132343210111213610[[#This Row],[international]]/Table32356789101112132343210111213610[[#This Row],[total]]</f>
        <v>0.16666666666666666</v>
      </c>
      <c r="X10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0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074" spans="1:25" ht="20" customHeight="1">
      <c r="A1074" s="1">
        <v>107071</v>
      </c>
      <c r="B1074" s="1" t="s">
        <v>825</v>
      </c>
      <c r="C1074" s="1">
        <v>6</v>
      </c>
      <c r="D1074" s="1">
        <v>5</v>
      </c>
      <c r="E1074" s="8">
        <f>Table32356789101112132343210111213610[[#This Row],[men]]/Table32356789101112132343210111213610[[#This Row],[total]]</f>
        <v>0.83333333333333337</v>
      </c>
      <c r="F1074" s="1">
        <v>1</v>
      </c>
      <c r="G1074" s="8">
        <f>Table32356789101112132343210111213610[[#This Row],[women]]/Table32356789101112132343210111213610[[#This Row],[total]]</f>
        <v>0.16666666666666666</v>
      </c>
      <c r="H1074" s="1">
        <v>0</v>
      </c>
      <c r="I1074" s="8">
        <f>Table32356789101112132343210111213610[[#This Row],[alaskan_or_native]]/Table32356789101112132343210111213610[[#This Row],[total]]</f>
        <v>0</v>
      </c>
      <c r="J1074" s="1">
        <v>0</v>
      </c>
      <c r="K1074" s="8">
        <f>Table32356789101112132343210111213610[[#This Row],[asian_american]]/Table32356789101112132343210111213610[[#This Row],[total]]</f>
        <v>0</v>
      </c>
      <c r="L1074" s="1">
        <v>0</v>
      </c>
      <c r="M1074" s="8">
        <f>Table32356789101112132343210111213610[[#This Row],[african_amercian]]/Table32356789101112132343210111213610[[#This Row],[total]]</f>
        <v>0</v>
      </c>
      <c r="N1074" s="1">
        <v>1</v>
      </c>
      <c r="O1074" s="8">
        <f>Table32356789101112132343210111213610[[#This Row],[hispanic_american]]/Table32356789101112132343210111213610[[#This Row],[total]]</f>
        <v>0.16666666666666666</v>
      </c>
      <c r="P1074" s="1">
        <v>0</v>
      </c>
      <c r="Q1074" s="8">
        <f>Table32356789101112132343210111213610[[#This Row],[hawaiian_or_islander]]/Table32356789101112132343210111213610[[#This Row],[total]]</f>
        <v>0</v>
      </c>
      <c r="R1074" s="1">
        <v>4</v>
      </c>
      <c r="S1074" s="8">
        <f>Table32356789101112132343210111213610[[#This Row],[white]]/Table32356789101112132343210111213610[[#This Row],[total]]</f>
        <v>0.66666666666666663</v>
      </c>
      <c r="T1074" s="1">
        <v>1</v>
      </c>
      <c r="U1074" s="8">
        <f>Table32356789101112132343210111213610[[#This Row],[muti_racial]]/Table32356789101112132343210111213610[[#This Row],[total]]</f>
        <v>0.16666666666666666</v>
      </c>
      <c r="V1074" s="1">
        <v>0</v>
      </c>
      <c r="W1074" s="8">
        <f>Table32356789101112132343210111213610[[#This Row],[international]]/Table32356789101112132343210111213610[[#This Row],[total]]</f>
        <v>0</v>
      </c>
      <c r="X10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0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075" spans="1:25" ht="20" customHeight="1">
      <c r="A1075" s="12">
        <v>117751</v>
      </c>
      <c r="B1075" s="12" t="s">
        <v>829</v>
      </c>
      <c r="C1075" s="12">
        <v>6</v>
      </c>
      <c r="D1075" s="12">
        <v>6</v>
      </c>
      <c r="E1075" s="14">
        <f>Table32356789101112132343210111213610[[#This Row],[men]]/Table32356789101112132343210111213610[[#This Row],[total]]</f>
        <v>1</v>
      </c>
      <c r="F1075" s="12">
        <v>0</v>
      </c>
      <c r="G1075" s="14">
        <f>Table32356789101112132343210111213610[[#This Row],[women]]/Table32356789101112132343210111213610[[#This Row],[total]]</f>
        <v>0</v>
      </c>
      <c r="H1075" s="12">
        <v>0</v>
      </c>
      <c r="I1075" s="14">
        <f>Table32356789101112132343210111213610[[#This Row],[alaskan_or_native]]/Table32356789101112132343210111213610[[#This Row],[total]]</f>
        <v>0</v>
      </c>
      <c r="J1075" s="12">
        <v>0</v>
      </c>
      <c r="K1075" s="14">
        <f>Table32356789101112132343210111213610[[#This Row],[asian_american]]/Table32356789101112132343210111213610[[#This Row],[total]]</f>
        <v>0</v>
      </c>
      <c r="L1075" s="12">
        <v>0</v>
      </c>
      <c r="M1075" s="14">
        <f>Table32356789101112132343210111213610[[#This Row],[african_amercian]]/Table32356789101112132343210111213610[[#This Row],[total]]</f>
        <v>0</v>
      </c>
      <c r="N1075" s="12">
        <v>2</v>
      </c>
      <c r="O1075" s="14">
        <f>Table32356789101112132343210111213610[[#This Row],[hispanic_american]]/Table32356789101112132343210111213610[[#This Row],[total]]</f>
        <v>0.33333333333333331</v>
      </c>
      <c r="P1075" s="12">
        <v>0</v>
      </c>
      <c r="Q1075" s="14">
        <f>Table32356789101112132343210111213610[[#This Row],[hawaiian_or_islander]]/Table32356789101112132343210111213610[[#This Row],[total]]</f>
        <v>0</v>
      </c>
      <c r="R1075" s="12">
        <v>0</v>
      </c>
      <c r="S1075" s="14">
        <f>Table32356789101112132343210111213610[[#This Row],[white]]/Table32356789101112132343210111213610[[#This Row],[total]]</f>
        <v>0</v>
      </c>
      <c r="T1075" s="12">
        <v>1</v>
      </c>
      <c r="U1075" s="14">
        <f>Table32356789101112132343210111213610[[#This Row],[muti_racial]]/Table32356789101112132343210111213610[[#This Row],[total]]</f>
        <v>0.16666666666666666</v>
      </c>
      <c r="V1075" s="12">
        <v>1</v>
      </c>
      <c r="W1075" s="14">
        <f>Table32356789101112132343210111213610[[#This Row],[international]]/Table32356789101112132343210111213610[[#This Row],[total]]</f>
        <v>0.16666666666666666</v>
      </c>
      <c r="X10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0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076" spans="1:25" ht="20" customHeight="1">
      <c r="A1076" s="1">
        <v>131450</v>
      </c>
      <c r="B1076" s="1" t="s">
        <v>845</v>
      </c>
      <c r="C1076" s="1">
        <v>6</v>
      </c>
      <c r="D1076" s="1">
        <v>4</v>
      </c>
      <c r="E1076" s="8">
        <f>Table32356789101112132343210111213610[[#This Row],[men]]/Table32356789101112132343210111213610[[#This Row],[total]]</f>
        <v>0.66666666666666663</v>
      </c>
      <c r="F1076" s="1">
        <v>2</v>
      </c>
      <c r="G1076" s="8">
        <f>Table32356789101112132343210111213610[[#This Row],[women]]/Table32356789101112132343210111213610[[#This Row],[total]]</f>
        <v>0.33333333333333331</v>
      </c>
      <c r="H1076" s="1">
        <v>0</v>
      </c>
      <c r="I1076" s="8">
        <f>Table32356789101112132343210111213610[[#This Row],[alaskan_or_native]]/Table32356789101112132343210111213610[[#This Row],[total]]</f>
        <v>0</v>
      </c>
      <c r="J1076" s="1">
        <v>2</v>
      </c>
      <c r="K1076" s="8">
        <f>Table32356789101112132343210111213610[[#This Row],[asian_american]]/Table32356789101112132343210111213610[[#This Row],[total]]</f>
        <v>0.33333333333333331</v>
      </c>
      <c r="L1076" s="1">
        <v>0</v>
      </c>
      <c r="M1076" s="8">
        <f>Table32356789101112132343210111213610[[#This Row],[african_amercian]]/Table32356789101112132343210111213610[[#This Row],[total]]</f>
        <v>0</v>
      </c>
      <c r="N1076" s="1">
        <v>0</v>
      </c>
      <c r="O1076" s="8">
        <f>Table32356789101112132343210111213610[[#This Row],[hispanic_american]]/Table32356789101112132343210111213610[[#This Row],[total]]</f>
        <v>0</v>
      </c>
      <c r="P1076" s="1">
        <v>0</v>
      </c>
      <c r="Q1076" s="8">
        <f>Table32356789101112132343210111213610[[#This Row],[hawaiian_or_islander]]/Table32356789101112132343210111213610[[#This Row],[total]]</f>
        <v>0</v>
      </c>
      <c r="R1076" s="1">
        <v>3</v>
      </c>
      <c r="S1076" s="8">
        <f>Table32356789101112132343210111213610[[#This Row],[white]]/Table32356789101112132343210111213610[[#This Row],[total]]</f>
        <v>0.5</v>
      </c>
      <c r="T1076" s="1">
        <v>0</v>
      </c>
      <c r="U1076" s="8">
        <f>Table32356789101112132343210111213610[[#This Row],[muti_racial]]/Table32356789101112132343210111213610[[#This Row],[total]]</f>
        <v>0</v>
      </c>
      <c r="V1076" s="1">
        <v>1</v>
      </c>
      <c r="W1076" s="8">
        <f>Table32356789101112132343210111213610[[#This Row],[international]]/Table32356789101112132343210111213610[[#This Row],[total]]</f>
        <v>0.16666666666666666</v>
      </c>
      <c r="X10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0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77" spans="1:25" ht="20" customHeight="1">
      <c r="A1077" s="12">
        <v>142461</v>
      </c>
      <c r="B1077" s="12" t="s">
        <v>133</v>
      </c>
      <c r="C1077" s="12">
        <v>6</v>
      </c>
      <c r="D1077" s="12">
        <v>5</v>
      </c>
      <c r="E1077" s="14">
        <f>Table32356789101112132343210111213610[[#This Row],[men]]/Table32356789101112132343210111213610[[#This Row],[total]]</f>
        <v>0.83333333333333337</v>
      </c>
      <c r="F1077" s="12">
        <v>1</v>
      </c>
      <c r="G1077" s="14">
        <f>Table32356789101112132343210111213610[[#This Row],[women]]/Table32356789101112132343210111213610[[#This Row],[total]]</f>
        <v>0.16666666666666666</v>
      </c>
      <c r="H1077" s="12">
        <v>0</v>
      </c>
      <c r="I1077" s="14">
        <f>Table32356789101112132343210111213610[[#This Row],[alaskan_or_native]]/Table32356789101112132343210111213610[[#This Row],[total]]</f>
        <v>0</v>
      </c>
      <c r="J1077" s="12">
        <v>0</v>
      </c>
      <c r="K1077" s="14">
        <f>Table32356789101112132343210111213610[[#This Row],[asian_american]]/Table32356789101112132343210111213610[[#This Row],[total]]</f>
        <v>0</v>
      </c>
      <c r="L1077" s="12">
        <v>0</v>
      </c>
      <c r="M1077" s="14">
        <f>Table32356789101112132343210111213610[[#This Row],[african_amercian]]/Table32356789101112132343210111213610[[#This Row],[total]]</f>
        <v>0</v>
      </c>
      <c r="N1077" s="12">
        <v>0</v>
      </c>
      <c r="O1077" s="14">
        <f>Table32356789101112132343210111213610[[#This Row],[hispanic_american]]/Table32356789101112132343210111213610[[#This Row],[total]]</f>
        <v>0</v>
      </c>
      <c r="P1077" s="12">
        <v>0</v>
      </c>
      <c r="Q1077" s="14">
        <f>Table32356789101112132343210111213610[[#This Row],[hawaiian_or_islander]]/Table32356789101112132343210111213610[[#This Row],[total]]</f>
        <v>0</v>
      </c>
      <c r="R1077" s="12">
        <v>5</v>
      </c>
      <c r="S1077" s="14">
        <f>Table32356789101112132343210111213610[[#This Row],[white]]/Table32356789101112132343210111213610[[#This Row],[total]]</f>
        <v>0.83333333333333337</v>
      </c>
      <c r="T1077" s="12">
        <v>1</v>
      </c>
      <c r="U1077" s="14">
        <f>Table32356789101112132343210111213610[[#This Row],[muti_racial]]/Table32356789101112132343210111213610[[#This Row],[total]]</f>
        <v>0.16666666666666666</v>
      </c>
      <c r="V1077" s="12">
        <v>0</v>
      </c>
      <c r="W1077" s="14">
        <f>Table32356789101112132343210111213610[[#This Row],[international]]/Table32356789101112132343210111213610[[#This Row],[total]]</f>
        <v>0</v>
      </c>
      <c r="X10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0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078" spans="1:25" ht="20" customHeight="1">
      <c r="A1078" s="1">
        <v>154712</v>
      </c>
      <c r="B1078" s="1" t="s">
        <v>150</v>
      </c>
      <c r="C1078" s="1">
        <v>6</v>
      </c>
      <c r="D1078" s="1">
        <v>5</v>
      </c>
      <c r="E1078" s="8">
        <f>Table32356789101112132343210111213610[[#This Row],[men]]/Table32356789101112132343210111213610[[#This Row],[total]]</f>
        <v>0.83333333333333337</v>
      </c>
      <c r="F1078" s="1">
        <v>1</v>
      </c>
      <c r="G1078" s="8">
        <f>Table32356789101112132343210111213610[[#This Row],[women]]/Table32356789101112132343210111213610[[#This Row],[total]]</f>
        <v>0.16666666666666666</v>
      </c>
      <c r="H1078" s="1">
        <v>0</v>
      </c>
      <c r="I1078" s="8">
        <f>Table32356789101112132343210111213610[[#This Row],[alaskan_or_native]]/Table32356789101112132343210111213610[[#This Row],[total]]</f>
        <v>0</v>
      </c>
      <c r="J1078" s="1">
        <v>0</v>
      </c>
      <c r="K1078" s="8">
        <f>Table32356789101112132343210111213610[[#This Row],[asian_american]]/Table32356789101112132343210111213610[[#This Row],[total]]</f>
        <v>0</v>
      </c>
      <c r="L1078" s="1">
        <v>0</v>
      </c>
      <c r="M1078" s="8">
        <f>Table32356789101112132343210111213610[[#This Row],[african_amercian]]/Table32356789101112132343210111213610[[#This Row],[total]]</f>
        <v>0</v>
      </c>
      <c r="N1078" s="1">
        <v>0</v>
      </c>
      <c r="O1078" s="8">
        <f>Table32356789101112132343210111213610[[#This Row],[hispanic_american]]/Table32356789101112132343210111213610[[#This Row],[total]]</f>
        <v>0</v>
      </c>
      <c r="P1078" s="1">
        <v>0</v>
      </c>
      <c r="Q1078" s="8">
        <f>Table32356789101112132343210111213610[[#This Row],[hawaiian_or_islander]]/Table32356789101112132343210111213610[[#This Row],[total]]</f>
        <v>0</v>
      </c>
      <c r="R1078" s="1">
        <v>5</v>
      </c>
      <c r="S1078" s="8">
        <f>Table32356789101112132343210111213610[[#This Row],[white]]/Table32356789101112132343210111213610[[#This Row],[total]]</f>
        <v>0.83333333333333337</v>
      </c>
      <c r="T1078" s="1">
        <v>0</v>
      </c>
      <c r="U1078" s="8">
        <f>Table32356789101112132343210111213610[[#This Row],[muti_racial]]/Table32356789101112132343210111213610[[#This Row],[total]]</f>
        <v>0</v>
      </c>
      <c r="V1078" s="1">
        <v>1</v>
      </c>
      <c r="W1078" s="8">
        <f>Table32356789101112132343210111213610[[#This Row],[international]]/Table32356789101112132343210111213610[[#This Row],[total]]</f>
        <v>0.16666666666666666</v>
      </c>
      <c r="X10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79" spans="1:25" ht="20" customHeight="1">
      <c r="A1079" s="12">
        <v>156365</v>
      </c>
      <c r="B1079" s="12" t="s">
        <v>899</v>
      </c>
      <c r="C1079" s="12">
        <v>6</v>
      </c>
      <c r="D1079" s="12">
        <v>6</v>
      </c>
      <c r="E1079" s="14">
        <f>Table32356789101112132343210111213610[[#This Row],[men]]/Table32356789101112132343210111213610[[#This Row],[total]]</f>
        <v>1</v>
      </c>
      <c r="F1079" s="12">
        <v>0</v>
      </c>
      <c r="G1079" s="14">
        <f>Table32356789101112132343210111213610[[#This Row],[women]]/Table32356789101112132343210111213610[[#This Row],[total]]</f>
        <v>0</v>
      </c>
      <c r="H1079" s="12">
        <v>0</v>
      </c>
      <c r="I1079" s="14">
        <f>Table32356789101112132343210111213610[[#This Row],[alaskan_or_native]]/Table32356789101112132343210111213610[[#This Row],[total]]</f>
        <v>0</v>
      </c>
      <c r="J1079" s="12">
        <v>0</v>
      </c>
      <c r="K1079" s="14">
        <f>Table32356789101112132343210111213610[[#This Row],[asian_american]]/Table32356789101112132343210111213610[[#This Row],[total]]</f>
        <v>0</v>
      </c>
      <c r="L1079" s="12">
        <v>1</v>
      </c>
      <c r="M1079" s="14">
        <f>Table32356789101112132343210111213610[[#This Row],[african_amercian]]/Table32356789101112132343210111213610[[#This Row],[total]]</f>
        <v>0.16666666666666666</v>
      </c>
      <c r="N1079" s="12">
        <v>0</v>
      </c>
      <c r="O1079" s="14">
        <f>Table32356789101112132343210111213610[[#This Row],[hispanic_american]]/Table32356789101112132343210111213610[[#This Row],[total]]</f>
        <v>0</v>
      </c>
      <c r="P1079" s="12">
        <v>0</v>
      </c>
      <c r="Q1079" s="14">
        <f>Table32356789101112132343210111213610[[#This Row],[hawaiian_or_islander]]/Table32356789101112132343210111213610[[#This Row],[total]]</f>
        <v>0</v>
      </c>
      <c r="R1079" s="12">
        <v>2</v>
      </c>
      <c r="S1079" s="14">
        <f>Table32356789101112132343210111213610[[#This Row],[white]]/Table32356789101112132343210111213610[[#This Row],[total]]</f>
        <v>0.33333333333333331</v>
      </c>
      <c r="T1079" s="12">
        <v>0</v>
      </c>
      <c r="U1079" s="14">
        <f>Table32356789101112132343210111213610[[#This Row],[muti_racial]]/Table32356789101112132343210111213610[[#This Row],[total]]</f>
        <v>0</v>
      </c>
      <c r="V1079" s="12">
        <v>3</v>
      </c>
      <c r="W1079" s="14">
        <f>Table32356789101112132343210111213610[[#This Row],[international]]/Table32356789101112132343210111213610[[#This Row],[total]]</f>
        <v>0.5</v>
      </c>
      <c r="X10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0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080" spans="1:25" ht="20" customHeight="1">
      <c r="A1080" s="1">
        <v>161235</v>
      </c>
      <c r="B1080" s="1" t="s">
        <v>913</v>
      </c>
      <c r="C1080" s="1">
        <v>6</v>
      </c>
      <c r="D1080" s="1">
        <v>3</v>
      </c>
      <c r="E1080" s="8">
        <f>Table32356789101112132343210111213610[[#This Row],[men]]/Table32356789101112132343210111213610[[#This Row],[total]]</f>
        <v>0.5</v>
      </c>
      <c r="F1080" s="1">
        <v>3</v>
      </c>
      <c r="G1080" s="8">
        <f>Table32356789101112132343210111213610[[#This Row],[women]]/Table32356789101112132343210111213610[[#This Row],[total]]</f>
        <v>0.5</v>
      </c>
      <c r="H1080" s="1">
        <v>0</v>
      </c>
      <c r="I1080" s="8">
        <f>Table32356789101112132343210111213610[[#This Row],[alaskan_or_native]]/Table32356789101112132343210111213610[[#This Row],[total]]</f>
        <v>0</v>
      </c>
      <c r="J1080" s="1">
        <v>0</v>
      </c>
      <c r="K1080" s="8">
        <f>Table32356789101112132343210111213610[[#This Row],[asian_american]]/Table32356789101112132343210111213610[[#This Row],[total]]</f>
        <v>0</v>
      </c>
      <c r="L1080" s="1">
        <v>0</v>
      </c>
      <c r="M1080" s="8">
        <f>Table32356789101112132343210111213610[[#This Row],[african_amercian]]/Table32356789101112132343210111213610[[#This Row],[total]]</f>
        <v>0</v>
      </c>
      <c r="N1080" s="1">
        <v>0</v>
      </c>
      <c r="O1080" s="8">
        <f>Table32356789101112132343210111213610[[#This Row],[hispanic_american]]/Table32356789101112132343210111213610[[#This Row],[total]]</f>
        <v>0</v>
      </c>
      <c r="P1080" s="1">
        <v>0</v>
      </c>
      <c r="Q1080" s="8">
        <f>Table32356789101112132343210111213610[[#This Row],[hawaiian_or_islander]]/Table32356789101112132343210111213610[[#This Row],[total]]</f>
        <v>0</v>
      </c>
      <c r="R1080" s="1">
        <v>5</v>
      </c>
      <c r="S1080" s="8">
        <f>Table32356789101112132343210111213610[[#This Row],[white]]/Table32356789101112132343210111213610[[#This Row],[total]]</f>
        <v>0.83333333333333337</v>
      </c>
      <c r="T1080" s="1">
        <v>0</v>
      </c>
      <c r="U1080" s="8">
        <f>Table32356789101112132343210111213610[[#This Row],[muti_racial]]/Table32356789101112132343210111213610[[#This Row],[total]]</f>
        <v>0</v>
      </c>
      <c r="V1080" s="1">
        <v>1</v>
      </c>
      <c r="W1080" s="8">
        <f>Table32356789101112132343210111213610[[#This Row],[international]]/Table32356789101112132343210111213610[[#This Row],[total]]</f>
        <v>0.16666666666666666</v>
      </c>
      <c r="X10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81" spans="1:25" ht="20" customHeight="1">
      <c r="A1081" s="12">
        <v>161563</v>
      </c>
      <c r="B1081" s="12" t="s">
        <v>726</v>
      </c>
      <c r="C1081" s="12">
        <v>6</v>
      </c>
      <c r="D1081" s="12">
        <v>6</v>
      </c>
      <c r="E1081" s="14">
        <f>Table32356789101112132343210111213610[[#This Row],[men]]/Table32356789101112132343210111213610[[#This Row],[total]]</f>
        <v>1</v>
      </c>
      <c r="F1081" s="12">
        <v>0</v>
      </c>
      <c r="G1081" s="14">
        <f>Table32356789101112132343210111213610[[#This Row],[women]]/Table32356789101112132343210111213610[[#This Row],[total]]</f>
        <v>0</v>
      </c>
      <c r="H1081" s="12">
        <v>0</v>
      </c>
      <c r="I1081" s="14">
        <f>Table32356789101112132343210111213610[[#This Row],[alaskan_or_native]]/Table32356789101112132343210111213610[[#This Row],[total]]</f>
        <v>0</v>
      </c>
      <c r="J1081" s="12">
        <v>0</v>
      </c>
      <c r="K1081" s="14">
        <f>Table32356789101112132343210111213610[[#This Row],[asian_american]]/Table32356789101112132343210111213610[[#This Row],[total]]</f>
        <v>0</v>
      </c>
      <c r="L1081" s="12">
        <v>0</v>
      </c>
      <c r="M1081" s="14">
        <f>Table32356789101112132343210111213610[[#This Row],[african_amercian]]/Table32356789101112132343210111213610[[#This Row],[total]]</f>
        <v>0</v>
      </c>
      <c r="N1081" s="12">
        <v>0</v>
      </c>
      <c r="O1081" s="14">
        <f>Table32356789101112132343210111213610[[#This Row],[hispanic_american]]/Table32356789101112132343210111213610[[#This Row],[total]]</f>
        <v>0</v>
      </c>
      <c r="P1081" s="12">
        <v>0</v>
      </c>
      <c r="Q1081" s="14">
        <f>Table32356789101112132343210111213610[[#This Row],[hawaiian_or_islander]]/Table32356789101112132343210111213610[[#This Row],[total]]</f>
        <v>0</v>
      </c>
      <c r="R1081" s="12">
        <v>5</v>
      </c>
      <c r="S1081" s="14">
        <f>Table32356789101112132343210111213610[[#This Row],[white]]/Table32356789101112132343210111213610[[#This Row],[total]]</f>
        <v>0.83333333333333337</v>
      </c>
      <c r="T1081" s="12">
        <v>0</v>
      </c>
      <c r="U1081" s="14">
        <f>Table32356789101112132343210111213610[[#This Row],[muti_racial]]/Table32356789101112132343210111213610[[#This Row],[total]]</f>
        <v>0</v>
      </c>
      <c r="V1081" s="12">
        <v>0</v>
      </c>
      <c r="W1081" s="14">
        <f>Table32356789101112132343210111213610[[#This Row],[international]]/Table32356789101112132343210111213610[[#This Row],[total]]</f>
        <v>0</v>
      </c>
      <c r="X10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82" spans="1:25" ht="20" customHeight="1">
      <c r="A1082" s="1">
        <v>164562</v>
      </c>
      <c r="B1082" s="1" t="s">
        <v>713</v>
      </c>
      <c r="C1082" s="1">
        <v>6</v>
      </c>
      <c r="D1082" s="1">
        <v>6</v>
      </c>
      <c r="E1082" s="8">
        <f>Table32356789101112132343210111213610[[#This Row],[men]]/Table32356789101112132343210111213610[[#This Row],[total]]</f>
        <v>1</v>
      </c>
      <c r="F1082" s="1">
        <v>0</v>
      </c>
      <c r="G1082" s="8">
        <f>Table32356789101112132343210111213610[[#This Row],[women]]/Table32356789101112132343210111213610[[#This Row],[total]]</f>
        <v>0</v>
      </c>
      <c r="H1082" s="1">
        <v>0</v>
      </c>
      <c r="I1082" s="8">
        <f>Table32356789101112132343210111213610[[#This Row],[alaskan_or_native]]/Table32356789101112132343210111213610[[#This Row],[total]]</f>
        <v>0</v>
      </c>
      <c r="J1082" s="1">
        <v>0</v>
      </c>
      <c r="K1082" s="8">
        <f>Table32356789101112132343210111213610[[#This Row],[asian_american]]/Table32356789101112132343210111213610[[#This Row],[total]]</f>
        <v>0</v>
      </c>
      <c r="L1082" s="1">
        <v>0</v>
      </c>
      <c r="M1082" s="8">
        <f>Table32356789101112132343210111213610[[#This Row],[african_amercian]]/Table32356789101112132343210111213610[[#This Row],[total]]</f>
        <v>0</v>
      </c>
      <c r="N1082" s="1">
        <v>0</v>
      </c>
      <c r="O1082" s="8">
        <f>Table32356789101112132343210111213610[[#This Row],[hispanic_american]]/Table32356789101112132343210111213610[[#This Row],[total]]</f>
        <v>0</v>
      </c>
      <c r="P1082" s="1">
        <v>0</v>
      </c>
      <c r="Q1082" s="8">
        <f>Table32356789101112132343210111213610[[#This Row],[hawaiian_or_islander]]/Table32356789101112132343210111213610[[#This Row],[total]]</f>
        <v>0</v>
      </c>
      <c r="R1082" s="1">
        <v>5</v>
      </c>
      <c r="S1082" s="8">
        <f>Table32356789101112132343210111213610[[#This Row],[white]]/Table32356789101112132343210111213610[[#This Row],[total]]</f>
        <v>0.83333333333333337</v>
      </c>
      <c r="T1082" s="1">
        <v>0</v>
      </c>
      <c r="U1082" s="8">
        <f>Table32356789101112132343210111213610[[#This Row],[muti_racial]]/Table32356789101112132343210111213610[[#This Row],[total]]</f>
        <v>0</v>
      </c>
      <c r="V1082" s="1">
        <v>1</v>
      </c>
      <c r="W1082" s="8">
        <f>Table32356789101112132343210111213610[[#This Row],[international]]/Table32356789101112132343210111213610[[#This Row],[total]]</f>
        <v>0.16666666666666666</v>
      </c>
      <c r="X10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83" spans="1:25" ht="20" customHeight="1">
      <c r="A1083" s="12">
        <v>165802</v>
      </c>
      <c r="B1083" s="12" t="s">
        <v>926</v>
      </c>
      <c r="C1083" s="12">
        <v>6</v>
      </c>
      <c r="D1083" s="12">
        <v>5</v>
      </c>
      <c r="E1083" s="14">
        <f>Table32356789101112132343210111213610[[#This Row],[men]]/Table32356789101112132343210111213610[[#This Row],[total]]</f>
        <v>0.83333333333333337</v>
      </c>
      <c r="F1083" s="12">
        <v>1</v>
      </c>
      <c r="G1083" s="14">
        <f>Table32356789101112132343210111213610[[#This Row],[women]]/Table32356789101112132343210111213610[[#This Row],[total]]</f>
        <v>0.16666666666666666</v>
      </c>
      <c r="H1083" s="12">
        <v>0</v>
      </c>
      <c r="I1083" s="14">
        <f>Table32356789101112132343210111213610[[#This Row],[alaskan_or_native]]/Table32356789101112132343210111213610[[#This Row],[total]]</f>
        <v>0</v>
      </c>
      <c r="J1083" s="12">
        <v>0</v>
      </c>
      <c r="K1083" s="14">
        <f>Table32356789101112132343210111213610[[#This Row],[asian_american]]/Table32356789101112132343210111213610[[#This Row],[total]]</f>
        <v>0</v>
      </c>
      <c r="L1083" s="12">
        <v>0</v>
      </c>
      <c r="M1083" s="14">
        <f>Table32356789101112132343210111213610[[#This Row],[african_amercian]]/Table32356789101112132343210111213610[[#This Row],[total]]</f>
        <v>0</v>
      </c>
      <c r="N1083" s="12">
        <v>1</v>
      </c>
      <c r="O1083" s="14">
        <f>Table32356789101112132343210111213610[[#This Row],[hispanic_american]]/Table32356789101112132343210111213610[[#This Row],[total]]</f>
        <v>0.16666666666666666</v>
      </c>
      <c r="P1083" s="12">
        <v>0</v>
      </c>
      <c r="Q1083" s="14">
        <f>Table32356789101112132343210111213610[[#This Row],[hawaiian_or_islander]]/Table32356789101112132343210111213610[[#This Row],[total]]</f>
        <v>0</v>
      </c>
      <c r="R1083" s="12">
        <v>1</v>
      </c>
      <c r="S1083" s="14">
        <f>Table32356789101112132343210111213610[[#This Row],[white]]/Table32356789101112132343210111213610[[#This Row],[total]]</f>
        <v>0.16666666666666666</v>
      </c>
      <c r="T1083" s="12">
        <v>0</v>
      </c>
      <c r="U1083" s="14">
        <f>Table32356789101112132343210111213610[[#This Row],[muti_racial]]/Table32356789101112132343210111213610[[#This Row],[total]]</f>
        <v>0</v>
      </c>
      <c r="V1083" s="12">
        <v>2</v>
      </c>
      <c r="W1083" s="14">
        <f>Table32356789101112132343210111213610[[#This Row],[international]]/Table32356789101112132343210111213610[[#This Row],[total]]</f>
        <v>0.33333333333333331</v>
      </c>
      <c r="X10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0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084" spans="1:25" ht="20" customHeight="1">
      <c r="A1084" s="1">
        <v>169363</v>
      </c>
      <c r="B1084" s="1" t="s">
        <v>695</v>
      </c>
      <c r="C1084" s="1">
        <v>6</v>
      </c>
      <c r="D1084" s="1">
        <v>5</v>
      </c>
      <c r="E1084" s="8">
        <f>Table32356789101112132343210111213610[[#This Row],[men]]/Table32356789101112132343210111213610[[#This Row],[total]]</f>
        <v>0.83333333333333337</v>
      </c>
      <c r="F1084" s="1">
        <v>1</v>
      </c>
      <c r="G1084" s="8">
        <f>Table32356789101112132343210111213610[[#This Row],[women]]/Table32356789101112132343210111213610[[#This Row],[total]]</f>
        <v>0.16666666666666666</v>
      </c>
      <c r="H1084" s="1">
        <v>0</v>
      </c>
      <c r="I1084" s="8">
        <f>Table32356789101112132343210111213610[[#This Row],[alaskan_or_native]]/Table32356789101112132343210111213610[[#This Row],[total]]</f>
        <v>0</v>
      </c>
      <c r="J1084" s="1">
        <v>0</v>
      </c>
      <c r="K1084" s="8">
        <f>Table32356789101112132343210111213610[[#This Row],[asian_american]]/Table32356789101112132343210111213610[[#This Row],[total]]</f>
        <v>0</v>
      </c>
      <c r="L1084" s="1">
        <v>0</v>
      </c>
      <c r="M1084" s="8">
        <f>Table32356789101112132343210111213610[[#This Row],[african_amercian]]/Table32356789101112132343210111213610[[#This Row],[total]]</f>
        <v>0</v>
      </c>
      <c r="N1084" s="1">
        <v>0</v>
      </c>
      <c r="O1084" s="8">
        <f>Table32356789101112132343210111213610[[#This Row],[hispanic_american]]/Table32356789101112132343210111213610[[#This Row],[total]]</f>
        <v>0</v>
      </c>
      <c r="P1084" s="1">
        <v>0</v>
      </c>
      <c r="Q1084" s="8">
        <f>Table32356789101112132343210111213610[[#This Row],[hawaiian_or_islander]]/Table32356789101112132343210111213610[[#This Row],[total]]</f>
        <v>0</v>
      </c>
      <c r="R1084" s="1">
        <v>5</v>
      </c>
      <c r="S1084" s="8">
        <f>Table32356789101112132343210111213610[[#This Row],[white]]/Table32356789101112132343210111213610[[#This Row],[total]]</f>
        <v>0.83333333333333337</v>
      </c>
      <c r="T1084" s="1">
        <v>0</v>
      </c>
      <c r="U1084" s="8">
        <f>Table32356789101112132343210111213610[[#This Row],[muti_racial]]/Table32356789101112132343210111213610[[#This Row],[total]]</f>
        <v>0</v>
      </c>
      <c r="V1084" s="1">
        <v>1</v>
      </c>
      <c r="W1084" s="8">
        <f>Table32356789101112132343210111213610[[#This Row],[international]]/Table32356789101112132343210111213610[[#This Row],[total]]</f>
        <v>0.16666666666666666</v>
      </c>
      <c r="X10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85" spans="1:25" ht="20" customHeight="1">
      <c r="A1085" s="12">
        <v>181020</v>
      </c>
      <c r="B1085" s="12" t="s">
        <v>716</v>
      </c>
      <c r="C1085" s="12">
        <v>6</v>
      </c>
      <c r="D1085" s="12">
        <v>6</v>
      </c>
      <c r="E1085" s="14">
        <f>Table32356789101112132343210111213610[[#This Row],[men]]/Table32356789101112132343210111213610[[#This Row],[total]]</f>
        <v>1</v>
      </c>
      <c r="F1085" s="12">
        <v>0</v>
      </c>
      <c r="G1085" s="14">
        <f>Table32356789101112132343210111213610[[#This Row],[women]]/Table32356789101112132343210111213610[[#This Row],[total]]</f>
        <v>0</v>
      </c>
      <c r="H1085" s="12">
        <v>0</v>
      </c>
      <c r="I1085" s="14">
        <f>Table32356789101112132343210111213610[[#This Row],[alaskan_or_native]]/Table32356789101112132343210111213610[[#This Row],[total]]</f>
        <v>0</v>
      </c>
      <c r="J1085" s="12">
        <v>0</v>
      </c>
      <c r="K1085" s="14">
        <f>Table32356789101112132343210111213610[[#This Row],[asian_american]]/Table32356789101112132343210111213610[[#This Row],[total]]</f>
        <v>0</v>
      </c>
      <c r="L1085" s="12">
        <v>0</v>
      </c>
      <c r="M1085" s="14">
        <f>Table32356789101112132343210111213610[[#This Row],[african_amercian]]/Table32356789101112132343210111213610[[#This Row],[total]]</f>
        <v>0</v>
      </c>
      <c r="N1085" s="12">
        <v>0</v>
      </c>
      <c r="O1085" s="14">
        <f>Table32356789101112132343210111213610[[#This Row],[hispanic_american]]/Table32356789101112132343210111213610[[#This Row],[total]]</f>
        <v>0</v>
      </c>
      <c r="P1085" s="12">
        <v>0</v>
      </c>
      <c r="Q1085" s="14">
        <f>Table32356789101112132343210111213610[[#This Row],[hawaiian_or_islander]]/Table32356789101112132343210111213610[[#This Row],[total]]</f>
        <v>0</v>
      </c>
      <c r="R1085" s="12">
        <v>6</v>
      </c>
      <c r="S1085" s="14">
        <f>Table32356789101112132343210111213610[[#This Row],[white]]/Table32356789101112132343210111213610[[#This Row],[total]]</f>
        <v>1</v>
      </c>
      <c r="T1085" s="12">
        <v>0</v>
      </c>
      <c r="U1085" s="14">
        <f>Table32356789101112132343210111213610[[#This Row],[muti_racial]]/Table32356789101112132343210111213610[[#This Row],[total]]</f>
        <v>0</v>
      </c>
      <c r="V1085" s="12">
        <v>0</v>
      </c>
      <c r="W1085" s="14">
        <f>Table32356789101112132343210111213610[[#This Row],[international]]/Table32356789101112132343210111213610[[#This Row],[total]]</f>
        <v>0</v>
      </c>
      <c r="X10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86" spans="1:25" ht="20" customHeight="1">
      <c r="A1086" s="1">
        <v>189705</v>
      </c>
      <c r="B1086" s="1" t="s">
        <v>696</v>
      </c>
      <c r="C1086" s="1">
        <v>6</v>
      </c>
      <c r="D1086" s="1">
        <v>4</v>
      </c>
      <c r="E1086" s="8">
        <f>Table32356789101112132343210111213610[[#This Row],[men]]/Table32356789101112132343210111213610[[#This Row],[total]]</f>
        <v>0.66666666666666663</v>
      </c>
      <c r="F1086" s="1">
        <v>2</v>
      </c>
      <c r="G1086" s="8">
        <f>Table32356789101112132343210111213610[[#This Row],[women]]/Table32356789101112132343210111213610[[#This Row],[total]]</f>
        <v>0.33333333333333331</v>
      </c>
      <c r="H1086" s="1">
        <v>0</v>
      </c>
      <c r="I1086" s="8">
        <f>Table32356789101112132343210111213610[[#This Row],[alaskan_or_native]]/Table32356789101112132343210111213610[[#This Row],[total]]</f>
        <v>0</v>
      </c>
      <c r="J1086" s="1">
        <v>0</v>
      </c>
      <c r="K1086" s="8">
        <f>Table32356789101112132343210111213610[[#This Row],[asian_american]]/Table32356789101112132343210111213610[[#This Row],[total]]</f>
        <v>0</v>
      </c>
      <c r="L1086" s="1">
        <v>0</v>
      </c>
      <c r="M1086" s="8">
        <f>Table32356789101112132343210111213610[[#This Row],[african_amercian]]/Table32356789101112132343210111213610[[#This Row],[total]]</f>
        <v>0</v>
      </c>
      <c r="N1086" s="1">
        <v>1</v>
      </c>
      <c r="O1086" s="8">
        <f>Table32356789101112132343210111213610[[#This Row],[hispanic_american]]/Table32356789101112132343210111213610[[#This Row],[total]]</f>
        <v>0.16666666666666666</v>
      </c>
      <c r="P1086" s="1">
        <v>0</v>
      </c>
      <c r="Q1086" s="8">
        <f>Table32356789101112132343210111213610[[#This Row],[hawaiian_or_islander]]/Table32356789101112132343210111213610[[#This Row],[total]]</f>
        <v>0</v>
      </c>
      <c r="R1086" s="1">
        <v>5</v>
      </c>
      <c r="S1086" s="8">
        <f>Table32356789101112132343210111213610[[#This Row],[white]]/Table32356789101112132343210111213610[[#This Row],[total]]</f>
        <v>0.83333333333333337</v>
      </c>
      <c r="T1086" s="1">
        <v>0</v>
      </c>
      <c r="U1086" s="8">
        <f>Table32356789101112132343210111213610[[#This Row],[muti_racial]]/Table32356789101112132343210111213610[[#This Row],[total]]</f>
        <v>0</v>
      </c>
      <c r="V1086" s="1">
        <v>0</v>
      </c>
      <c r="W1086" s="8">
        <f>Table32356789101112132343210111213610[[#This Row],[international]]/Table32356789101112132343210111213610[[#This Row],[total]]</f>
        <v>0</v>
      </c>
      <c r="X10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0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087" spans="1:25" ht="20" customHeight="1">
      <c r="A1087" s="12">
        <v>195128</v>
      </c>
      <c r="B1087" s="12" t="s">
        <v>1329</v>
      </c>
      <c r="C1087" s="12">
        <v>6</v>
      </c>
      <c r="D1087" s="12">
        <v>4</v>
      </c>
      <c r="E1087" s="14">
        <f>Table32356789101112132343210111213610[[#This Row],[men]]/Table32356789101112132343210111213610[[#This Row],[total]]</f>
        <v>0.66666666666666663</v>
      </c>
      <c r="F1087" s="12">
        <v>2</v>
      </c>
      <c r="G1087" s="14">
        <f>Table32356789101112132343210111213610[[#This Row],[women]]/Table32356789101112132343210111213610[[#This Row],[total]]</f>
        <v>0.33333333333333331</v>
      </c>
      <c r="H1087" s="12">
        <v>0</v>
      </c>
      <c r="I1087" s="14">
        <f>Table32356789101112132343210111213610[[#This Row],[alaskan_or_native]]/Table32356789101112132343210111213610[[#This Row],[total]]</f>
        <v>0</v>
      </c>
      <c r="J1087" s="12">
        <v>0</v>
      </c>
      <c r="K1087" s="14">
        <f>Table32356789101112132343210111213610[[#This Row],[asian_american]]/Table32356789101112132343210111213610[[#This Row],[total]]</f>
        <v>0</v>
      </c>
      <c r="L1087" s="12">
        <v>1</v>
      </c>
      <c r="M1087" s="14">
        <f>Table32356789101112132343210111213610[[#This Row],[african_amercian]]/Table32356789101112132343210111213610[[#This Row],[total]]</f>
        <v>0.16666666666666666</v>
      </c>
      <c r="N1087" s="12">
        <v>0</v>
      </c>
      <c r="O1087" s="14">
        <f>Table32356789101112132343210111213610[[#This Row],[hispanic_american]]/Table32356789101112132343210111213610[[#This Row],[total]]</f>
        <v>0</v>
      </c>
      <c r="P1087" s="12">
        <v>0</v>
      </c>
      <c r="Q1087" s="14">
        <f>Table32356789101112132343210111213610[[#This Row],[hawaiian_or_islander]]/Table32356789101112132343210111213610[[#This Row],[total]]</f>
        <v>0</v>
      </c>
      <c r="R1087" s="12">
        <v>1</v>
      </c>
      <c r="S1087" s="14">
        <f>Table32356789101112132343210111213610[[#This Row],[white]]/Table32356789101112132343210111213610[[#This Row],[total]]</f>
        <v>0.16666666666666666</v>
      </c>
      <c r="T1087" s="12">
        <v>0</v>
      </c>
      <c r="U1087" s="14">
        <f>Table32356789101112132343210111213610[[#This Row],[muti_racial]]/Table32356789101112132343210111213610[[#This Row],[total]]</f>
        <v>0</v>
      </c>
      <c r="V1087" s="12">
        <v>0</v>
      </c>
      <c r="W1087" s="14">
        <f>Table32356789101112132343210111213610[[#This Row],[international]]/Table32356789101112132343210111213610[[#This Row],[total]]</f>
        <v>0</v>
      </c>
      <c r="X10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0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088" spans="1:25" ht="20" customHeight="1">
      <c r="A1088" s="1">
        <v>198950</v>
      </c>
      <c r="B1088" s="1" t="s">
        <v>697</v>
      </c>
      <c r="C1088" s="1">
        <v>6</v>
      </c>
      <c r="D1088" s="1">
        <v>0</v>
      </c>
      <c r="E1088" s="8">
        <f>Table32356789101112132343210111213610[[#This Row],[men]]/Table32356789101112132343210111213610[[#This Row],[total]]</f>
        <v>0</v>
      </c>
      <c r="F1088" s="1">
        <v>6</v>
      </c>
      <c r="G1088" s="8">
        <f>Table32356789101112132343210111213610[[#This Row],[women]]/Table32356789101112132343210111213610[[#This Row],[total]]</f>
        <v>1</v>
      </c>
      <c r="H1088" s="1">
        <v>0</v>
      </c>
      <c r="I1088" s="8">
        <f>Table32356789101112132343210111213610[[#This Row],[alaskan_or_native]]/Table32356789101112132343210111213610[[#This Row],[total]]</f>
        <v>0</v>
      </c>
      <c r="J1088" s="1">
        <v>0</v>
      </c>
      <c r="K1088" s="8">
        <f>Table32356789101112132343210111213610[[#This Row],[asian_american]]/Table32356789101112132343210111213610[[#This Row],[total]]</f>
        <v>0</v>
      </c>
      <c r="L1088" s="1">
        <v>2</v>
      </c>
      <c r="M1088" s="8">
        <f>Table32356789101112132343210111213610[[#This Row],[african_amercian]]/Table32356789101112132343210111213610[[#This Row],[total]]</f>
        <v>0.33333333333333331</v>
      </c>
      <c r="N1088" s="1">
        <v>2</v>
      </c>
      <c r="O1088" s="8">
        <f>Table32356789101112132343210111213610[[#This Row],[hispanic_american]]/Table32356789101112132343210111213610[[#This Row],[total]]</f>
        <v>0.33333333333333331</v>
      </c>
      <c r="P1088" s="1">
        <v>0</v>
      </c>
      <c r="Q1088" s="8">
        <f>Table32356789101112132343210111213610[[#This Row],[hawaiian_or_islander]]/Table32356789101112132343210111213610[[#This Row],[total]]</f>
        <v>0</v>
      </c>
      <c r="R1088" s="1">
        <v>1</v>
      </c>
      <c r="S1088" s="8">
        <f>Table32356789101112132343210111213610[[#This Row],[white]]/Table32356789101112132343210111213610[[#This Row],[total]]</f>
        <v>0.16666666666666666</v>
      </c>
      <c r="T1088" s="1">
        <v>1</v>
      </c>
      <c r="U1088" s="8">
        <f>Table32356789101112132343210111213610[[#This Row],[muti_racial]]/Table32356789101112132343210111213610[[#This Row],[total]]</f>
        <v>0.16666666666666666</v>
      </c>
      <c r="V1088" s="1">
        <v>0</v>
      </c>
      <c r="W1088" s="8">
        <f>Table32356789101112132343210111213610[[#This Row],[international]]/Table32356789101112132343210111213610[[#This Row],[total]]</f>
        <v>0</v>
      </c>
      <c r="X10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0.83333333333333337</v>
      </c>
      <c r="Y10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0.83333333333333337</v>
      </c>
    </row>
    <row r="1089" spans="1:25" ht="20" customHeight="1">
      <c r="A1089" s="12">
        <v>200572</v>
      </c>
      <c r="B1089" s="12" t="s">
        <v>423</v>
      </c>
      <c r="C1089" s="12">
        <v>6</v>
      </c>
      <c r="D1089" s="12">
        <v>4</v>
      </c>
      <c r="E1089" s="14">
        <f>Table32356789101112132343210111213610[[#This Row],[men]]/Table32356789101112132343210111213610[[#This Row],[total]]</f>
        <v>0.66666666666666663</v>
      </c>
      <c r="F1089" s="12">
        <v>2</v>
      </c>
      <c r="G1089" s="14">
        <f>Table32356789101112132343210111213610[[#This Row],[women]]/Table32356789101112132343210111213610[[#This Row],[total]]</f>
        <v>0.33333333333333331</v>
      </c>
      <c r="H1089" s="12">
        <v>0</v>
      </c>
      <c r="I1089" s="14">
        <f>Table32356789101112132343210111213610[[#This Row],[alaskan_or_native]]/Table32356789101112132343210111213610[[#This Row],[total]]</f>
        <v>0</v>
      </c>
      <c r="J1089" s="12">
        <v>1</v>
      </c>
      <c r="K1089" s="14">
        <f>Table32356789101112132343210111213610[[#This Row],[asian_american]]/Table32356789101112132343210111213610[[#This Row],[total]]</f>
        <v>0.16666666666666666</v>
      </c>
      <c r="L1089" s="12">
        <v>0</v>
      </c>
      <c r="M1089" s="14">
        <f>Table32356789101112132343210111213610[[#This Row],[african_amercian]]/Table32356789101112132343210111213610[[#This Row],[total]]</f>
        <v>0</v>
      </c>
      <c r="N1089" s="12">
        <v>0</v>
      </c>
      <c r="O1089" s="14">
        <f>Table32356789101112132343210111213610[[#This Row],[hispanic_american]]/Table32356789101112132343210111213610[[#This Row],[total]]</f>
        <v>0</v>
      </c>
      <c r="P1089" s="12">
        <v>0</v>
      </c>
      <c r="Q1089" s="14">
        <f>Table32356789101112132343210111213610[[#This Row],[hawaiian_or_islander]]/Table32356789101112132343210111213610[[#This Row],[total]]</f>
        <v>0</v>
      </c>
      <c r="R1089" s="12">
        <v>5</v>
      </c>
      <c r="S1089" s="14">
        <f>Table32356789101112132343210111213610[[#This Row],[white]]/Table32356789101112132343210111213610[[#This Row],[total]]</f>
        <v>0.83333333333333337</v>
      </c>
      <c r="T1089" s="12">
        <v>0</v>
      </c>
      <c r="U1089" s="14">
        <f>Table32356789101112132343210111213610[[#This Row],[muti_racial]]/Table32356789101112132343210111213610[[#This Row],[total]]</f>
        <v>0</v>
      </c>
      <c r="V1089" s="12">
        <v>0</v>
      </c>
      <c r="W1089" s="14">
        <f>Table32356789101112132343210111213610[[#This Row],[international]]/Table32356789101112132343210111213610[[#This Row],[total]]</f>
        <v>0</v>
      </c>
      <c r="X10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0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90" spans="1:25" ht="20" customHeight="1">
      <c r="A1090" s="1">
        <v>203128</v>
      </c>
      <c r="B1090" s="1" t="s">
        <v>731</v>
      </c>
      <c r="C1090" s="1">
        <v>6</v>
      </c>
      <c r="D1090" s="1">
        <v>5</v>
      </c>
      <c r="E1090" s="8">
        <f>Table32356789101112132343210111213610[[#This Row],[men]]/Table32356789101112132343210111213610[[#This Row],[total]]</f>
        <v>0.83333333333333337</v>
      </c>
      <c r="F1090" s="1">
        <v>1</v>
      </c>
      <c r="G1090" s="8">
        <f>Table32356789101112132343210111213610[[#This Row],[women]]/Table32356789101112132343210111213610[[#This Row],[total]]</f>
        <v>0.16666666666666666</v>
      </c>
      <c r="H1090" s="1">
        <v>0</v>
      </c>
      <c r="I1090" s="8">
        <f>Table32356789101112132343210111213610[[#This Row],[alaskan_or_native]]/Table32356789101112132343210111213610[[#This Row],[total]]</f>
        <v>0</v>
      </c>
      <c r="J1090" s="1">
        <v>1</v>
      </c>
      <c r="K1090" s="8">
        <f>Table32356789101112132343210111213610[[#This Row],[asian_american]]/Table32356789101112132343210111213610[[#This Row],[total]]</f>
        <v>0.16666666666666666</v>
      </c>
      <c r="L1090" s="1">
        <v>1</v>
      </c>
      <c r="M1090" s="8">
        <f>Table32356789101112132343210111213610[[#This Row],[african_amercian]]/Table32356789101112132343210111213610[[#This Row],[total]]</f>
        <v>0.16666666666666666</v>
      </c>
      <c r="N1090" s="1">
        <v>0</v>
      </c>
      <c r="O1090" s="8">
        <f>Table32356789101112132343210111213610[[#This Row],[hispanic_american]]/Table32356789101112132343210111213610[[#This Row],[total]]</f>
        <v>0</v>
      </c>
      <c r="P1090" s="1">
        <v>0</v>
      </c>
      <c r="Q1090" s="8">
        <f>Table32356789101112132343210111213610[[#This Row],[hawaiian_or_islander]]/Table32356789101112132343210111213610[[#This Row],[total]]</f>
        <v>0</v>
      </c>
      <c r="R1090" s="1">
        <v>3</v>
      </c>
      <c r="S1090" s="8">
        <f>Table32356789101112132343210111213610[[#This Row],[white]]/Table32356789101112132343210111213610[[#This Row],[total]]</f>
        <v>0.5</v>
      </c>
      <c r="T1090" s="1">
        <v>0</v>
      </c>
      <c r="U1090" s="8">
        <f>Table32356789101112132343210111213610[[#This Row],[muti_racial]]/Table32356789101112132343210111213610[[#This Row],[total]]</f>
        <v>0</v>
      </c>
      <c r="V1090" s="1">
        <v>1</v>
      </c>
      <c r="W1090" s="8">
        <f>Table32356789101112132343210111213610[[#This Row],[international]]/Table32356789101112132343210111213610[[#This Row],[total]]</f>
        <v>0.16666666666666666</v>
      </c>
      <c r="X10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0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091" spans="1:25" ht="20" customHeight="1">
      <c r="A1091" s="12">
        <v>206437</v>
      </c>
      <c r="B1091" s="12" t="s">
        <v>700</v>
      </c>
      <c r="C1091" s="12">
        <v>6</v>
      </c>
      <c r="D1091" s="12">
        <v>5</v>
      </c>
      <c r="E1091" s="14">
        <f>Table32356789101112132343210111213610[[#This Row],[men]]/Table32356789101112132343210111213610[[#This Row],[total]]</f>
        <v>0.83333333333333337</v>
      </c>
      <c r="F1091" s="12">
        <v>1</v>
      </c>
      <c r="G1091" s="14">
        <f>Table32356789101112132343210111213610[[#This Row],[women]]/Table32356789101112132343210111213610[[#This Row],[total]]</f>
        <v>0.16666666666666666</v>
      </c>
      <c r="H1091" s="12">
        <v>0</v>
      </c>
      <c r="I1091" s="14">
        <f>Table32356789101112132343210111213610[[#This Row],[alaskan_or_native]]/Table32356789101112132343210111213610[[#This Row],[total]]</f>
        <v>0</v>
      </c>
      <c r="J1091" s="12">
        <v>0</v>
      </c>
      <c r="K1091" s="14">
        <f>Table32356789101112132343210111213610[[#This Row],[asian_american]]/Table32356789101112132343210111213610[[#This Row],[total]]</f>
        <v>0</v>
      </c>
      <c r="L1091" s="12">
        <v>0</v>
      </c>
      <c r="M1091" s="14">
        <f>Table32356789101112132343210111213610[[#This Row],[african_amercian]]/Table32356789101112132343210111213610[[#This Row],[total]]</f>
        <v>0</v>
      </c>
      <c r="N1091" s="12">
        <v>0</v>
      </c>
      <c r="O1091" s="14">
        <f>Table32356789101112132343210111213610[[#This Row],[hispanic_american]]/Table32356789101112132343210111213610[[#This Row],[total]]</f>
        <v>0</v>
      </c>
      <c r="P1091" s="12">
        <v>0</v>
      </c>
      <c r="Q1091" s="14">
        <f>Table32356789101112132343210111213610[[#This Row],[hawaiian_or_islander]]/Table32356789101112132343210111213610[[#This Row],[total]]</f>
        <v>0</v>
      </c>
      <c r="R1091" s="12">
        <v>5</v>
      </c>
      <c r="S1091" s="14">
        <f>Table32356789101112132343210111213610[[#This Row],[white]]/Table32356789101112132343210111213610[[#This Row],[total]]</f>
        <v>0.83333333333333337</v>
      </c>
      <c r="T1091" s="12">
        <v>0</v>
      </c>
      <c r="U1091" s="14">
        <f>Table32356789101112132343210111213610[[#This Row],[muti_racial]]/Table32356789101112132343210111213610[[#This Row],[total]]</f>
        <v>0</v>
      </c>
      <c r="V1091" s="12">
        <v>0</v>
      </c>
      <c r="W1091" s="14">
        <f>Table32356789101112132343210111213610[[#This Row],[international]]/Table32356789101112132343210111213610[[#This Row],[total]]</f>
        <v>0</v>
      </c>
      <c r="X10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92" spans="1:25" ht="20" customHeight="1">
      <c r="A1092" s="1">
        <v>207582</v>
      </c>
      <c r="B1092" s="1" t="s">
        <v>229</v>
      </c>
      <c r="C1092" s="1">
        <v>6</v>
      </c>
      <c r="D1092" s="1">
        <v>3</v>
      </c>
      <c r="E1092" s="8">
        <f>Table32356789101112132343210111213610[[#This Row],[men]]/Table32356789101112132343210111213610[[#This Row],[total]]</f>
        <v>0.5</v>
      </c>
      <c r="F1092" s="1">
        <v>3</v>
      </c>
      <c r="G1092" s="8">
        <f>Table32356789101112132343210111213610[[#This Row],[women]]/Table32356789101112132343210111213610[[#This Row],[total]]</f>
        <v>0.5</v>
      </c>
      <c r="H1092" s="1">
        <v>0</v>
      </c>
      <c r="I1092" s="8">
        <f>Table32356789101112132343210111213610[[#This Row],[alaskan_or_native]]/Table32356789101112132343210111213610[[#This Row],[total]]</f>
        <v>0</v>
      </c>
      <c r="J1092" s="1">
        <v>0</v>
      </c>
      <c r="K1092" s="8">
        <f>Table32356789101112132343210111213610[[#This Row],[asian_american]]/Table32356789101112132343210111213610[[#This Row],[total]]</f>
        <v>0</v>
      </c>
      <c r="L1092" s="1">
        <v>1</v>
      </c>
      <c r="M1092" s="8">
        <f>Table32356789101112132343210111213610[[#This Row],[african_amercian]]/Table32356789101112132343210111213610[[#This Row],[total]]</f>
        <v>0.16666666666666666</v>
      </c>
      <c r="N1092" s="1">
        <v>0</v>
      </c>
      <c r="O1092" s="8">
        <f>Table32356789101112132343210111213610[[#This Row],[hispanic_american]]/Table32356789101112132343210111213610[[#This Row],[total]]</f>
        <v>0</v>
      </c>
      <c r="P1092" s="1">
        <v>0</v>
      </c>
      <c r="Q1092" s="8">
        <f>Table32356789101112132343210111213610[[#This Row],[hawaiian_or_islander]]/Table32356789101112132343210111213610[[#This Row],[total]]</f>
        <v>0</v>
      </c>
      <c r="R1092" s="1">
        <v>2</v>
      </c>
      <c r="S1092" s="8">
        <f>Table32356789101112132343210111213610[[#This Row],[white]]/Table32356789101112132343210111213610[[#This Row],[total]]</f>
        <v>0.33333333333333331</v>
      </c>
      <c r="T1092" s="1">
        <v>1</v>
      </c>
      <c r="U1092" s="8">
        <f>Table32356789101112132343210111213610[[#This Row],[muti_racial]]/Table32356789101112132343210111213610[[#This Row],[total]]</f>
        <v>0.16666666666666666</v>
      </c>
      <c r="V1092" s="1">
        <v>2</v>
      </c>
      <c r="W1092" s="8">
        <f>Table32356789101112132343210111213610[[#This Row],[international]]/Table32356789101112132343210111213610[[#This Row],[total]]</f>
        <v>0.33333333333333331</v>
      </c>
      <c r="X10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0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093" spans="1:25" ht="20" customHeight="1">
      <c r="A1093" s="12">
        <v>208646</v>
      </c>
      <c r="B1093" s="12" t="s">
        <v>1049</v>
      </c>
      <c r="C1093" s="12">
        <v>6</v>
      </c>
      <c r="D1093" s="12">
        <v>5</v>
      </c>
      <c r="E1093" s="14">
        <f>Table32356789101112132343210111213610[[#This Row],[men]]/Table32356789101112132343210111213610[[#This Row],[total]]</f>
        <v>0.83333333333333337</v>
      </c>
      <c r="F1093" s="12">
        <v>1</v>
      </c>
      <c r="G1093" s="14">
        <f>Table32356789101112132343210111213610[[#This Row],[women]]/Table32356789101112132343210111213610[[#This Row],[total]]</f>
        <v>0.16666666666666666</v>
      </c>
      <c r="H1093" s="12">
        <v>0</v>
      </c>
      <c r="I1093" s="14">
        <f>Table32356789101112132343210111213610[[#This Row],[alaskan_or_native]]/Table32356789101112132343210111213610[[#This Row],[total]]</f>
        <v>0</v>
      </c>
      <c r="J1093" s="12">
        <v>0</v>
      </c>
      <c r="K1093" s="14">
        <f>Table32356789101112132343210111213610[[#This Row],[asian_american]]/Table32356789101112132343210111213610[[#This Row],[total]]</f>
        <v>0</v>
      </c>
      <c r="L1093" s="12">
        <v>0</v>
      </c>
      <c r="M1093" s="14">
        <f>Table32356789101112132343210111213610[[#This Row],[african_amercian]]/Table32356789101112132343210111213610[[#This Row],[total]]</f>
        <v>0</v>
      </c>
      <c r="N1093" s="12">
        <v>0</v>
      </c>
      <c r="O1093" s="14">
        <f>Table32356789101112132343210111213610[[#This Row],[hispanic_american]]/Table32356789101112132343210111213610[[#This Row],[total]]</f>
        <v>0</v>
      </c>
      <c r="P1093" s="12">
        <v>0</v>
      </c>
      <c r="Q1093" s="14">
        <f>Table32356789101112132343210111213610[[#This Row],[hawaiian_or_islander]]/Table32356789101112132343210111213610[[#This Row],[total]]</f>
        <v>0</v>
      </c>
      <c r="R1093" s="12">
        <v>5</v>
      </c>
      <c r="S1093" s="14">
        <f>Table32356789101112132343210111213610[[#This Row],[white]]/Table32356789101112132343210111213610[[#This Row],[total]]</f>
        <v>0.83333333333333337</v>
      </c>
      <c r="T1093" s="12">
        <v>0</v>
      </c>
      <c r="U1093" s="14">
        <f>Table32356789101112132343210111213610[[#This Row],[muti_racial]]/Table32356789101112132343210111213610[[#This Row],[total]]</f>
        <v>0</v>
      </c>
      <c r="V1093" s="12">
        <v>1</v>
      </c>
      <c r="W1093" s="14">
        <f>Table32356789101112132343210111213610[[#This Row],[international]]/Table32356789101112132343210111213610[[#This Row],[total]]</f>
        <v>0.16666666666666666</v>
      </c>
      <c r="X10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94" spans="1:25" ht="20" customHeight="1">
      <c r="A1094" s="1">
        <v>213826</v>
      </c>
      <c r="B1094" s="1" t="s">
        <v>734</v>
      </c>
      <c r="C1094" s="1">
        <v>6</v>
      </c>
      <c r="D1094" s="1">
        <v>6</v>
      </c>
      <c r="E1094" s="8">
        <f>Table32356789101112132343210111213610[[#This Row],[men]]/Table32356789101112132343210111213610[[#This Row],[total]]</f>
        <v>1</v>
      </c>
      <c r="F1094" s="1">
        <v>0</v>
      </c>
      <c r="G1094" s="8">
        <f>Table32356789101112132343210111213610[[#This Row],[women]]/Table32356789101112132343210111213610[[#This Row],[total]]</f>
        <v>0</v>
      </c>
      <c r="H1094" s="1">
        <v>0</v>
      </c>
      <c r="I1094" s="8">
        <f>Table32356789101112132343210111213610[[#This Row],[alaskan_or_native]]/Table32356789101112132343210111213610[[#This Row],[total]]</f>
        <v>0</v>
      </c>
      <c r="J1094" s="1">
        <v>0</v>
      </c>
      <c r="K1094" s="8">
        <f>Table32356789101112132343210111213610[[#This Row],[asian_american]]/Table32356789101112132343210111213610[[#This Row],[total]]</f>
        <v>0</v>
      </c>
      <c r="L1094" s="1">
        <v>1</v>
      </c>
      <c r="M1094" s="8">
        <f>Table32356789101112132343210111213610[[#This Row],[african_amercian]]/Table32356789101112132343210111213610[[#This Row],[total]]</f>
        <v>0.16666666666666666</v>
      </c>
      <c r="N1094" s="1">
        <v>1</v>
      </c>
      <c r="O1094" s="8">
        <f>Table32356789101112132343210111213610[[#This Row],[hispanic_american]]/Table32356789101112132343210111213610[[#This Row],[total]]</f>
        <v>0.16666666666666666</v>
      </c>
      <c r="P1094" s="1">
        <v>0</v>
      </c>
      <c r="Q1094" s="8">
        <f>Table32356789101112132343210111213610[[#This Row],[hawaiian_or_islander]]/Table32356789101112132343210111213610[[#This Row],[total]]</f>
        <v>0</v>
      </c>
      <c r="R1094" s="1">
        <v>3</v>
      </c>
      <c r="S1094" s="8">
        <f>Table32356789101112132343210111213610[[#This Row],[white]]/Table32356789101112132343210111213610[[#This Row],[total]]</f>
        <v>0.5</v>
      </c>
      <c r="T1094" s="1">
        <v>0</v>
      </c>
      <c r="U1094" s="8">
        <f>Table32356789101112132343210111213610[[#This Row],[muti_racial]]/Table32356789101112132343210111213610[[#This Row],[total]]</f>
        <v>0</v>
      </c>
      <c r="V1094" s="1">
        <v>0</v>
      </c>
      <c r="W1094" s="8">
        <f>Table32356789101112132343210111213610[[#This Row],[international]]/Table32356789101112132343210111213610[[#This Row],[total]]</f>
        <v>0</v>
      </c>
      <c r="X10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0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095" spans="1:25" ht="20" customHeight="1">
      <c r="A1095" s="12">
        <v>214272</v>
      </c>
      <c r="B1095" s="12" t="s">
        <v>1079</v>
      </c>
      <c r="C1095" s="12">
        <v>6</v>
      </c>
      <c r="D1095" s="12">
        <v>4</v>
      </c>
      <c r="E1095" s="14">
        <f>Table32356789101112132343210111213610[[#This Row],[men]]/Table32356789101112132343210111213610[[#This Row],[total]]</f>
        <v>0.66666666666666663</v>
      </c>
      <c r="F1095" s="12">
        <v>2</v>
      </c>
      <c r="G1095" s="14">
        <f>Table32356789101112132343210111213610[[#This Row],[women]]/Table32356789101112132343210111213610[[#This Row],[total]]</f>
        <v>0.33333333333333331</v>
      </c>
      <c r="H1095" s="12">
        <v>0</v>
      </c>
      <c r="I1095" s="14">
        <f>Table32356789101112132343210111213610[[#This Row],[alaskan_or_native]]/Table32356789101112132343210111213610[[#This Row],[total]]</f>
        <v>0</v>
      </c>
      <c r="J1095" s="12">
        <v>0</v>
      </c>
      <c r="K1095" s="14">
        <f>Table32356789101112132343210111213610[[#This Row],[asian_american]]/Table32356789101112132343210111213610[[#This Row],[total]]</f>
        <v>0</v>
      </c>
      <c r="L1095" s="12">
        <v>0</v>
      </c>
      <c r="M1095" s="14">
        <f>Table32356789101112132343210111213610[[#This Row],[african_amercian]]/Table32356789101112132343210111213610[[#This Row],[total]]</f>
        <v>0</v>
      </c>
      <c r="N1095" s="12">
        <v>0</v>
      </c>
      <c r="O1095" s="14">
        <f>Table32356789101112132343210111213610[[#This Row],[hispanic_american]]/Table32356789101112132343210111213610[[#This Row],[total]]</f>
        <v>0</v>
      </c>
      <c r="P1095" s="12">
        <v>0</v>
      </c>
      <c r="Q1095" s="14">
        <f>Table32356789101112132343210111213610[[#This Row],[hawaiian_or_islander]]/Table32356789101112132343210111213610[[#This Row],[total]]</f>
        <v>0</v>
      </c>
      <c r="R1095" s="12">
        <v>5</v>
      </c>
      <c r="S1095" s="14">
        <f>Table32356789101112132343210111213610[[#This Row],[white]]/Table32356789101112132343210111213610[[#This Row],[total]]</f>
        <v>0.83333333333333337</v>
      </c>
      <c r="T1095" s="12">
        <v>0</v>
      </c>
      <c r="U1095" s="14">
        <f>Table32356789101112132343210111213610[[#This Row],[muti_racial]]/Table32356789101112132343210111213610[[#This Row],[total]]</f>
        <v>0</v>
      </c>
      <c r="V1095" s="12">
        <v>0</v>
      </c>
      <c r="W1095" s="14">
        <f>Table32356789101112132343210111213610[[#This Row],[international]]/Table32356789101112132343210111213610[[#This Row],[total]]</f>
        <v>0</v>
      </c>
      <c r="X10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96" spans="1:25" ht="20" customHeight="1">
      <c r="A1096" s="1">
        <v>214768</v>
      </c>
      <c r="B1096" s="1" t="s">
        <v>1338</v>
      </c>
      <c r="C1096" s="1">
        <v>6</v>
      </c>
      <c r="D1096" s="1">
        <v>4</v>
      </c>
      <c r="E1096" s="8">
        <f>Table32356789101112132343210111213610[[#This Row],[men]]/Table32356789101112132343210111213610[[#This Row],[total]]</f>
        <v>0.66666666666666663</v>
      </c>
      <c r="F1096" s="1">
        <v>2</v>
      </c>
      <c r="G1096" s="8">
        <f>Table32356789101112132343210111213610[[#This Row],[women]]/Table32356789101112132343210111213610[[#This Row],[total]]</f>
        <v>0.33333333333333331</v>
      </c>
      <c r="H1096" s="1">
        <v>0</v>
      </c>
      <c r="I1096" s="8">
        <f>Table32356789101112132343210111213610[[#This Row],[alaskan_or_native]]/Table32356789101112132343210111213610[[#This Row],[total]]</f>
        <v>0</v>
      </c>
      <c r="J1096" s="1">
        <v>0</v>
      </c>
      <c r="K1096" s="8">
        <f>Table32356789101112132343210111213610[[#This Row],[asian_american]]/Table32356789101112132343210111213610[[#This Row],[total]]</f>
        <v>0</v>
      </c>
      <c r="L1096" s="1">
        <v>0</v>
      </c>
      <c r="M1096" s="8">
        <f>Table32356789101112132343210111213610[[#This Row],[african_amercian]]/Table32356789101112132343210111213610[[#This Row],[total]]</f>
        <v>0</v>
      </c>
      <c r="N1096" s="1">
        <v>1</v>
      </c>
      <c r="O1096" s="8">
        <f>Table32356789101112132343210111213610[[#This Row],[hispanic_american]]/Table32356789101112132343210111213610[[#This Row],[total]]</f>
        <v>0.16666666666666666</v>
      </c>
      <c r="P1096" s="1">
        <v>0</v>
      </c>
      <c r="Q1096" s="8">
        <f>Table32356789101112132343210111213610[[#This Row],[hawaiian_or_islander]]/Table32356789101112132343210111213610[[#This Row],[total]]</f>
        <v>0</v>
      </c>
      <c r="R1096" s="1">
        <v>5</v>
      </c>
      <c r="S1096" s="8">
        <f>Table32356789101112132343210111213610[[#This Row],[white]]/Table32356789101112132343210111213610[[#This Row],[total]]</f>
        <v>0.83333333333333337</v>
      </c>
      <c r="T1096" s="1">
        <v>0</v>
      </c>
      <c r="U1096" s="8">
        <f>Table32356789101112132343210111213610[[#This Row],[muti_racial]]/Table32356789101112132343210111213610[[#This Row],[total]]</f>
        <v>0</v>
      </c>
      <c r="V1096" s="1">
        <v>0</v>
      </c>
      <c r="W1096" s="8">
        <f>Table32356789101112132343210111213610[[#This Row],[international]]/Table32356789101112132343210111213610[[#This Row],[total]]</f>
        <v>0</v>
      </c>
      <c r="X10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0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097" spans="1:25" ht="20" customHeight="1">
      <c r="A1097" s="12">
        <v>216357</v>
      </c>
      <c r="B1097" s="12" t="s">
        <v>735</v>
      </c>
      <c r="C1097" s="12">
        <v>6</v>
      </c>
      <c r="D1097" s="12">
        <v>5</v>
      </c>
      <c r="E1097" s="14">
        <f>Table32356789101112132343210111213610[[#This Row],[men]]/Table32356789101112132343210111213610[[#This Row],[total]]</f>
        <v>0.83333333333333337</v>
      </c>
      <c r="F1097" s="12">
        <v>1</v>
      </c>
      <c r="G1097" s="14">
        <f>Table32356789101112132343210111213610[[#This Row],[women]]/Table32356789101112132343210111213610[[#This Row],[total]]</f>
        <v>0.16666666666666666</v>
      </c>
      <c r="H1097" s="12">
        <v>0</v>
      </c>
      <c r="I1097" s="14">
        <f>Table32356789101112132343210111213610[[#This Row],[alaskan_or_native]]/Table32356789101112132343210111213610[[#This Row],[total]]</f>
        <v>0</v>
      </c>
      <c r="J1097" s="12">
        <v>0</v>
      </c>
      <c r="K1097" s="14">
        <f>Table32356789101112132343210111213610[[#This Row],[asian_american]]/Table32356789101112132343210111213610[[#This Row],[total]]</f>
        <v>0</v>
      </c>
      <c r="L1097" s="12">
        <v>0</v>
      </c>
      <c r="M1097" s="14">
        <f>Table32356789101112132343210111213610[[#This Row],[african_amercian]]/Table32356789101112132343210111213610[[#This Row],[total]]</f>
        <v>0</v>
      </c>
      <c r="N1097" s="12">
        <v>0</v>
      </c>
      <c r="O1097" s="14">
        <f>Table32356789101112132343210111213610[[#This Row],[hispanic_american]]/Table32356789101112132343210111213610[[#This Row],[total]]</f>
        <v>0</v>
      </c>
      <c r="P1097" s="12">
        <v>0</v>
      </c>
      <c r="Q1097" s="14">
        <f>Table32356789101112132343210111213610[[#This Row],[hawaiian_or_islander]]/Table32356789101112132343210111213610[[#This Row],[total]]</f>
        <v>0</v>
      </c>
      <c r="R1097" s="12">
        <v>6</v>
      </c>
      <c r="S1097" s="14">
        <f>Table32356789101112132343210111213610[[#This Row],[white]]/Table32356789101112132343210111213610[[#This Row],[total]]</f>
        <v>1</v>
      </c>
      <c r="T1097" s="12">
        <v>0</v>
      </c>
      <c r="U1097" s="14">
        <f>Table32356789101112132343210111213610[[#This Row],[muti_racial]]/Table32356789101112132343210111213610[[#This Row],[total]]</f>
        <v>0</v>
      </c>
      <c r="V1097" s="12">
        <v>0</v>
      </c>
      <c r="W1097" s="14">
        <f>Table32356789101112132343210111213610[[#This Row],[international]]/Table32356789101112132343210111213610[[#This Row],[total]]</f>
        <v>0</v>
      </c>
      <c r="X10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0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098" spans="1:25" ht="20" customHeight="1">
      <c r="A1098" s="1">
        <v>217402</v>
      </c>
      <c r="B1098" s="1" t="s">
        <v>701</v>
      </c>
      <c r="C1098" s="1">
        <v>6</v>
      </c>
      <c r="D1098" s="1">
        <v>5</v>
      </c>
      <c r="E1098" s="8">
        <f>Table32356789101112132343210111213610[[#This Row],[men]]/Table32356789101112132343210111213610[[#This Row],[total]]</f>
        <v>0.83333333333333337</v>
      </c>
      <c r="F1098" s="1">
        <v>1</v>
      </c>
      <c r="G1098" s="8">
        <f>Table32356789101112132343210111213610[[#This Row],[women]]/Table32356789101112132343210111213610[[#This Row],[total]]</f>
        <v>0.16666666666666666</v>
      </c>
      <c r="H1098" s="1">
        <v>0</v>
      </c>
      <c r="I1098" s="8">
        <f>Table32356789101112132343210111213610[[#This Row],[alaskan_or_native]]/Table32356789101112132343210111213610[[#This Row],[total]]</f>
        <v>0</v>
      </c>
      <c r="J1098" s="1">
        <v>0</v>
      </c>
      <c r="K1098" s="8">
        <f>Table32356789101112132343210111213610[[#This Row],[asian_american]]/Table32356789101112132343210111213610[[#This Row],[total]]</f>
        <v>0</v>
      </c>
      <c r="L1098" s="1">
        <v>2</v>
      </c>
      <c r="M1098" s="8">
        <f>Table32356789101112132343210111213610[[#This Row],[african_amercian]]/Table32356789101112132343210111213610[[#This Row],[total]]</f>
        <v>0.33333333333333331</v>
      </c>
      <c r="N1098" s="1">
        <v>0</v>
      </c>
      <c r="O1098" s="8">
        <f>Table32356789101112132343210111213610[[#This Row],[hispanic_american]]/Table32356789101112132343210111213610[[#This Row],[total]]</f>
        <v>0</v>
      </c>
      <c r="P1098" s="1">
        <v>0</v>
      </c>
      <c r="Q1098" s="8">
        <f>Table32356789101112132343210111213610[[#This Row],[hawaiian_or_islander]]/Table32356789101112132343210111213610[[#This Row],[total]]</f>
        <v>0</v>
      </c>
      <c r="R1098" s="1">
        <v>3</v>
      </c>
      <c r="S1098" s="8">
        <f>Table32356789101112132343210111213610[[#This Row],[white]]/Table32356789101112132343210111213610[[#This Row],[total]]</f>
        <v>0.5</v>
      </c>
      <c r="T1098" s="1">
        <v>1</v>
      </c>
      <c r="U1098" s="8">
        <f>Table32356789101112132343210111213610[[#This Row],[muti_racial]]/Table32356789101112132343210111213610[[#This Row],[total]]</f>
        <v>0.16666666666666666</v>
      </c>
      <c r="V1098" s="1">
        <v>0</v>
      </c>
      <c r="W1098" s="8">
        <f>Table32356789101112132343210111213610[[#This Row],[international]]/Table32356789101112132343210111213610[[#This Row],[total]]</f>
        <v>0</v>
      </c>
      <c r="X10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0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099" spans="1:25" ht="20" customHeight="1">
      <c r="A1099" s="12">
        <v>217776</v>
      </c>
      <c r="B1099" s="12" t="s">
        <v>1090</v>
      </c>
      <c r="C1099" s="12">
        <v>6</v>
      </c>
      <c r="D1099" s="12">
        <v>5</v>
      </c>
      <c r="E1099" s="14">
        <f>Table32356789101112132343210111213610[[#This Row],[men]]/Table32356789101112132343210111213610[[#This Row],[total]]</f>
        <v>0.83333333333333337</v>
      </c>
      <c r="F1099" s="12">
        <v>1</v>
      </c>
      <c r="G1099" s="14">
        <f>Table32356789101112132343210111213610[[#This Row],[women]]/Table32356789101112132343210111213610[[#This Row],[total]]</f>
        <v>0.16666666666666666</v>
      </c>
      <c r="H1099" s="12">
        <v>0</v>
      </c>
      <c r="I1099" s="14">
        <f>Table32356789101112132343210111213610[[#This Row],[alaskan_or_native]]/Table32356789101112132343210111213610[[#This Row],[total]]</f>
        <v>0</v>
      </c>
      <c r="J1099" s="12">
        <v>0</v>
      </c>
      <c r="K1099" s="14">
        <f>Table32356789101112132343210111213610[[#This Row],[asian_american]]/Table32356789101112132343210111213610[[#This Row],[total]]</f>
        <v>0</v>
      </c>
      <c r="L1099" s="12">
        <v>0</v>
      </c>
      <c r="M1099" s="14">
        <f>Table32356789101112132343210111213610[[#This Row],[african_amercian]]/Table32356789101112132343210111213610[[#This Row],[total]]</f>
        <v>0</v>
      </c>
      <c r="N1099" s="12">
        <v>1</v>
      </c>
      <c r="O1099" s="14">
        <f>Table32356789101112132343210111213610[[#This Row],[hispanic_american]]/Table32356789101112132343210111213610[[#This Row],[total]]</f>
        <v>0.16666666666666666</v>
      </c>
      <c r="P1099" s="12">
        <v>0</v>
      </c>
      <c r="Q1099" s="14">
        <f>Table32356789101112132343210111213610[[#This Row],[hawaiian_or_islander]]/Table32356789101112132343210111213610[[#This Row],[total]]</f>
        <v>0</v>
      </c>
      <c r="R1099" s="12">
        <v>5</v>
      </c>
      <c r="S1099" s="14">
        <f>Table32356789101112132343210111213610[[#This Row],[white]]/Table32356789101112132343210111213610[[#This Row],[total]]</f>
        <v>0.83333333333333337</v>
      </c>
      <c r="T1099" s="12">
        <v>0</v>
      </c>
      <c r="U1099" s="14">
        <f>Table32356789101112132343210111213610[[#This Row],[muti_racial]]/Table32356789101112132343210111213610[[#This Row],[total]]</f>
        <v>0</v>
      </c>
      <c r="V1099" s="12">
        <v>0</v>
      </c>
      <c r="W1099" s="14">
        <f>Table32356789101112132343210111213610[[#This Row],[international]]/Table32356789101112132343210111213610[[#This Row],[total]]</f>
        <v>0</v>
      </c>
      <c r="X10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0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100" spans="1:25" ht="20" customHeight="1">
      <c r="A1100" s="1">
        <v>217864</v>
      </c>
      <c r="B1100" s="1" t="s">
        <v>388</v>
      </c>
      <c r="C1100" s="1">
        <v>6</v>
      </c>
      <c r="D1100" s="1">
        <v>6</v>
      </c>
      <c r="E1100" s="8">
        <f>Table32356789101112132343210111213610[[#This Row],[men]]/Table32356789101112132343210111213610[[#This Row],[total]]</f>
        <v>1</v>
      </c>
      <c r="F1100" s="1">
        <v>0</v>
      </c>
      <c r="G1100" s="8">
        <f>Table32356789101112132343210111213610[[#This Row],[women]]/Table32356789101112132343210111213610[[#This Row],[total]]</f>
        <v>0</v>
      </c>
      <c r="H1100" s="1">
        <v>0</v>
      </c>
      <c r="I1100" s="8">
        <f>Table32356789101112132343210111213610[[#This Row],[alaskan_or_native]]/Table32356789101112132343210111213610[[#This Row],[total]]</f>
        <v>0</v>
      </c>
      <c r="J1100" s="1">
        <v>0</v>
      </c>
      <c r="K1100" s="8">
        <f>Table32356789101112132343210111213610[[#This Row],[asian_american]]/Table32356789101112132343210111213610[[#This Row],[total]]</f>
        <v>0</v>
      </c>
      <c r="L1100" s="1">
        <v>1</v>
      </c>
      <c r="M1100" s="8">
        <f>Table32356789101112132343210111213610[[#This Row],[african_amercian]]/Table32356789101112132343210111213610[[#This Row],[total]]</f>
        <v>0.16666666666666666</v>
      </c>
      <c r="N1100" s="1">
        <v>1</v>
      </c>
      <c r="O1100" s="8">
        <f>Table32356789101112132343210111213610[[#This Row],[hispanic_american]]/Table32356789101112132343210111213610[[#This Row],[total]]</f>
        <v>0.16666666666666666</v>
      </c>
      <c r="P1100" s="1">
        <v>0</v>
      </c>
      <c r="Q1100" s="8">
        <f>Table32356789101112132343210111213610[[#This Row],[hawaiian_or_islander]]/Table32356789101112132343210111213610[[#This Row],[total]]</f>
        <v>0</v>
      </c>
      <c r="R1100" s="1">
        <v>4</v>
      </c>
      <c r="S1100" s="8">
        <f>Table32356789101112132343210111213610[[#This Row],[white]]/Table32356789101112132343210111213610[[#This Row],[total]]</f>
        <v>0.66666666666666663</v>
      </c>
      <c r="T1100" s="1">
        <v>0</v>
      </c>
      <c r="U1100" s="8">
        <f>Table32356789101112132343210111213610[[#This Row],[muti_racial]]/Table32356789101112132343210111213610[[#This Row],[total]]</f>
        <v>0</v>
      </c>
      <c r="V1100" s="1">
        <v>0</v>
      </c>
      <c r="W1100" s="8">
        <f>Table32356789101112132343210111213610[[#This Row],[international]]/Table32356789101112132343210111213610[[#This Row],[total]]</f>
        <v>0</v>
      </c>
      <c r="X11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1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101" spans="1:25" ht="20" customHeight="1">
      <c r="A1101" s="12">
        <v>220215</v>
      </c>
      <c r="B1101" s="12" t="s">
        <v>252</v>
      </c>
      <c r="C1101" s="12">
        <v>6</v>
      </c>
      <c r="D1101" s="12">
        <v>6</v>
      </c>
      <c r="E1101" s="14">
        <f>Table32356789101112132343210111213610[[#This Row],[men]]/Table32356789101112132343210111213610[[#This Row],[total]]</f>
        <v>1</v>
      </c>
      <c r="F1101" s="12">
        <v>0</v>
      </c>
      <c r="G1101" s="14">
        <f>Table32356789101112132343210111213610[[#This Row],[women]]/Table32356789101112132343210111213610[[#This Row],[total]]</f>
        <v>0</v>
      </c>
      <c r="H1101" s="12">
        <v>0</v>
      </c>
      <c r="I1101" s="14">
        <f>Table32356789101112132343210111213610[[#This Row],[alaskan_or_native]]/Table32356789101112132343210111213610[[#This Row],[total]]</f>
        <v>0</v>
      </c>
      <c r="J1101" s="12">
        <v>1</v>
      </c>
      <c r="K1101" s="14">
        <f>Table32356789101112132343210111213610[[#This Row],[asian_american]]/Table32356789101112132343210111213610[[#This Row],[total]]</f>
        <v>0.16666666666666666</v>
      </c>
      <c r="L1101" s="12">
        <v>0</v>
      </c>
      <c r="M1101" s="14">
        <f>Table32356789101112132343210111213610[[#This Row],[african_amercian]]/Table32356789101112132343210111213610[[#This Row],[total]]</f>
        <v>0</v>
      </c>
      <c r="N1101" s="12">
        <v>0</v>
      </c>
      <c r="O1101" s="14">
        <f>Table32356789101112132343210111213610[[#This Row],[hispanic_american]]/Table32356789101112132343210111213610[[#This Row],[total]]</f>
        <v>0</v>
      </c>
      <c r="P1101" s="12">
        <v>0</v>
      </c>
      <c r="Q1101" s="14">
        <f>Table32356789101112132343210111213610[[#This Row],[hawaiian_or_islander]]/Table32356789101112132343210111213610[[#This Row],[total]]</f>
        <v>0</v>
      </c>
      <c r="R1101" s="12">
        <v>5</v>
      </c>
      <c r="S1101" s="14">
        <f>Table32356789101112132343210111213610[[#This Row],[white]]/Table32356789101112132343210111213610[[#This Row],[total]]</f>
        <v>0.83333333333333337</v>
      </c>
      <c r="T1101" s="12">
        <v>0</v>
      </c>
      <c r="U1101" s="14">
        <f>Table32356789101112132343210111213610[[#This Row],[muti_racial]]/Table32356789101112132343210111213610[[#This Row],[total]]</f>
        <v>0</v>
      </c>
      <c r="V1101" s="12">
        <v>0</v>
      </c>
      <c r="W1101" s="14">
        <f>Table32356789101112132343210111213610[[#This Row],[international]]/Table32356789101112132343210111213610[[#This Row],[total]]</f>
        <v>0</v>
      </c>
      <c r="X11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1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02" spans="1:25" ht="20" customHeight="1">
      <c r="A1102" s="1">
        <v>221519</v>
      </c>
      <c r="B1102" s="1" t="s">
        <v>702</v>
      </c>
      <c r="C1102" s="1">
        <v>6</v>
      </c>
      <c r="D1102" s="1">
        <v>5</v>
      </c>
      <c r="E1102" s="8">
        <f>Table32356789101112132343210111213610[[#This Row],[men]]/Table32356789101112132343210111213610[[#This Row],[total]]</f>
        <v>0.83333333333333337</v>
      </c>
      <c r="F1102" s="1">
        <v>1</v>
      </c>
      <c r="G1102" s="8">
        <f>Table32356789101112132343210111213610[[#This Row],[women]]/Table32356789101112132343210111213610[[#This Row],[total]]</f>
        <v>0.16666666666666666</v>
      </c>
      <c r="H1102" s="1">
        <v>0</v>
      </c>
      <c r="I1102" s="8">
        <f>Table32356789101112132343210111213610[[#This Row],[alaskan_or_native]]/Table32356789101112132343210111213610[[#This Row],[total]]</f>
        <v>0</v>
      </c>
      <c r="J1102" s="1">
        <v>0</v>
      </c>
      <c r="K1102" s="8">
        <f>Table32356789101112132343210111213610[[#This Row],[asian_american]]/Table32356789101112132343210111213610[[#This Row],[total]]</f>
        <v>0</v>
      </c>
      <c r="L1102" s="1">
        <v>2</v>
      </c>
      <c r="M1102" s="8">
        <f>Table32356789101112132343210111213610[[#This Row],[african_amercian]]/Table32356789101112132343210111213610[[#This Row],[total]]</f>
        <v>0.33333333333333331</v>
      </c>
      <c r="N1102" s="1">
        <v>0</v>
      </c>
      <c r="O1102" s="8">
        <f>Table32356789101112132343210111213610[[#This Row],[hispanic_american]]/Table32356789101112132343210111213610[[#This Row],[total]]</f>
        <v>0</v>
      </c>
      <c r="P1102" s="1">
        <v>0</v>
      </c>
      <c r="Q1102" s="8">
        <f>Table32356789101112132343210111213610[[#This Row],[hawaiian_or_islander]]/Table32356789101112132343210111213610[[#This Row],[total]]</f>
        <v>0</v>
      </c>
      <c r="R1102" s="1">
        <v>3</v>
      </c>
      <c r="S1102" s="8">
        <f>Table32356789101112132343210111213610[[#This Row],[white]]/Table32356789101112132343210111213610[[#This Row],[total]]</f>
        <v>0.5</v>
      </c>
      <c r="T1102" s="1">
        <v>0</v>
      </c>
      <c r="U1102" s="8">
        <f>Table32356789101112132343210111213610[[#This Row],[muti_racial]]/Table32356789101112132343210111213610[[#This Row],[total]]</f>
        <v>0</v>
      </c>
      <c r="V1102" s="1">
        <v>1</v>
      </c>
      <c r="W1102" s="8">
        <f>Table32356789101112132343210111213610[[#This Row],[international]]/Table32356789101112132343210111213610[[#This Row],[total]]</f>
        <v>0.16666666666666666</v>
      </c>
      <c r="X11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1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103" spans="1:25" ht="20" customHeight="1">
      <c r="A1103" s="12">
        <v>221971</v>
      </c>
      <c r="B1103" s="12" t="s">
        <v>467</v>
      </c>
      <c r="C1103" s="12">
        <v>6</v>
      </c>
      <c r="D1103" s="12">
        <v>6</v>
      </c>
      <c r="E1103" s="14">
        <f>Table32356789101112132343210111213610[[#This Row],[men]]/Table32356789101112132343210111213610[[#This Row],[total]]</f>
        <v>1</v>
      </c>
      <c r="F1103" s="12">
        <v>0</v>
      </c>
      <c r="G1103" s="14">
        <f>Table32356789101112132343210111213610[[#This Row],[women]]/Table32356789101112132343210111213610[[#This Row],[total]]</f>
        <v>0</v>
      </c>
      <c r="H1103" s="12">
        <v>0</v>
      </c>
      <c r="I1103" s="14">
        <f>Table32356789101112132343210111213610[[#This Row],[alaskan_or_native]]/Table32356789101112132343210111213610[[#This Row],[total]]</f>
        <v>0</v>
      </c>
      <c r="J1103" s="12">
        <v>0</v>
      </c>
      <c r="K1103" s="14">
        <f>Table32356789101112132343210111213610[[#This Row],[asian_american]]/Table32356789101112132343210111213610[[#This Row],[total]]</f>
        <v>0</v>
      </c>
      <c r="L1103" s="12">
        <v>0</v>
      </c>
      <c r="M1103" s="14">
        <f>Table32356789101112132343210111213610[[#This Row],[african_amercian]]/Table32356789101112132343210111213610[[#This Row],[total]]</f>
        <v>0</v>
      </c>
      <c r="N1103" s="12">
        <v>0</v>
      </c>
      <c r="O1103" s="14">
        <f>Table32356789101112132343210111213610[[#This Row],[hispanic_american]]/Table32356789101112132343210111213610[[#This Row],[total]]</f>
        <v>0</v>
      </c>
      <c r="P1103" s="12">
        <v>0</v>
      </c>
      <c r="Q1103" s="14">
        <f>Table32356789101112132343210111213610[[#This Row],[hawaiian_or_islander]]/Table32356789101112132343210111213610[[#This Row],[total]]</f>
        <v>0</v>
      </c>
      <c r="R1103" s="12">
        <v>5</v>
      </c>
      <c r="S1103" s="14">
        <f>Table32356789101112132343210111213610[[#This Row],[white]]/Table32356789101112132343210111213610[[#This Row],[total]]</f>
        <v>0.83333333333333337</v>
      </c>
      <c r="T1103" s="12">
        <v>0</v>
      </c>
      <c r="U1103" s="14">
        <f>Table32356789101112132343210111213610[[#This Row],[muti_racial]]/Table32356789101112132343210111213610[[#This Row],[total]]</f>
        <v>0</v>
      </c>
      <c r="V1103" s="12">
        <v>1</v>
      </c>
      <c r="W1103" s="14">
        <f>Table32356789101112132343210111213610[[#This Row],[international]]/Table32356789101112132343210111213610[[#This Row],[total]]</f>
        <v>0.16666666666666666</v>
      </c>
      <c r="X11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04" spans="1:25" ht="20" customHeight="1">
      <c r="A1104" s="1">
        <v>225247</v>
      </c>
      <c r="B1104" s="1" t="s">
        <v>1299</v>
      </c>
      <c r="C1104" s="1">
        <v>6</v>
      </c>
      <c r="D1104" s="1">
        <v>4</v>
      </c>
      <c r="E1104" s="8">
        <f>Table32356789101112132343210111213610[[#This Row],[men]]/Table32356789101112132343210111213610[[#This Row],[total]]</f>
        <v>0.66666666666666663</v>
      </c>
      <c r="F1104" s="1">
        <v>2</v>
      </c>
      <c r="G1104" s="8">
        <f>Table32356789101112132343210111213610[[#This Row],[women]]/Table32356789101112132343210111213610[[#This Row],[total]]</f>
        <v>0.33333333333333331</v>
      </c>
      <c r="H1104" s="1">
        <v>0</v>
      </c>
      <c r="I1104" s="8">
        <f>Table32356789101112132343210111213610[[#This Row],[alaskan_or_native]]/Table32356789101112132343210111213610[[#This Row],[total]]</f>
        <v>0</v>
      </c>
      <c r="J1104" s="1">
        <v>0</v>
      </c>
      <c r="K1104" s="8">
        <f>Table32356789101112132343210111213610[[#This Row],[asian_american]]/Table32356789101112132343210111213610[[#This Row],[total]]</f>
        <v>0</v>
      </c>
      <c r="L1104" s="1">
        <v>0</v>
      </c>
      <c r="M1104" s="8">
        <f>Table32356789101112132343210111213610[[#This Row],[african_amercian]]/Table32356789101112132343210111213610[[#This Row],[total]]</f>
        <v>0</v>
      </c>
      <c r="N1104" s="1">
        <v>1</v>
      </c>
      <c r="O1104" s="8">
        <f>Table32356789101112132343210111213610[[#This Row],[hispanic_american]]/Table32356789101112132343210111213610[[#This Row],[total]]</f>
        <v>0.16666666666666666</v>
      </c>
      <c r="P1104" s="1">
        <v>0</v>
      </c>
      <c r="Q1104" s="8">
        <f>Table32356789101112132343210111213610[[#This Row],[hawaiian_or_islander]]/Table32356789101112132343210111213610[[#This Row],[total]]</f>
        <v>0</v>
      </c>
      <c r="R1104" s="1">
        <v>5</v>
      </c>
      <c r="S1104" s="8">
        <f>Table32356789101112132343210111213610[[#This Row],[white]]/Table32356789101112132343210111213610[[#This Row],[total]]</f>
        <v>0.83333333333333337</v>
      </c>
      <c r="T1104" s="1">
        <v>0</v>
      </c>
      <c r="U1104" s="8">
        <f>Table32356789101112132343210111213610[[#This Row],[muti_racial]]/Table32356789101112132343210111213610[[#This Row],[total]]</f>
        <v>0</v>
      </c>
      <c r="V1104" s="1">
        <v>0</v>
      </c>
      <c r="W1104" s="8">
        <f>Table32356789101112132343210111213610[[#This Row],[international]]/Table32356789101112132343210111213610[[#This Row],[total]]</f>
        <v>0</v>
      </c>
      <c r="X11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1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105" spans="1:25" ht="20" customHeight="1">
      <c r="A1105" s="12">
        <v>225575</v>
      </c>
      <c r="B1105" s="12" t="s">
        <v>785</v>
      </c>
      <c r="C1105" s="12">
        <v>6</v>
      </c>
      <c r="D1105" s="12">
        <v>5</v>
      </c>
      <c r="E1105" s="14">
        <f>Table32356789101112132343210111213610[[#This Row],[men]]/Table32356789101112132343210111213610[[#This Row],[total]]</f>
        <v>0.83333333333333337</v>
      </c>
      <c r="F1105" s="12">
        <v>1</v>
      </c>
      <c r="G1105" s="14">
        <f>Table32356789101112132343210111213610[[#This Row],[women]]/Table32356789101112132343210111213610[[#This Row],[total]]</f>
        <v>0.16666666666666666</v>
      </c>
      <c r="H1105" s="12">
        <v>0</v>
      </c>
      <c r="I1105" s="14">
        <f>Table32356789101112132343210111213610[[#This Row],[alaskan_or_native]]/Table32356789101112132343210111213610[[#This Row],[total]]</f>
        <v>0</v>
      </c>
      <c r="J1105" s="12">
        <v>0</v>
      </c>
      <c r="K1105" s="14">
        <f>Table32356789101112132343210111213610[[#This Row],[asian_american]]/Table32356789101112132343210111213610[[#This Row],[total]]</f>
        <v>0</v>
      </c>
      <c r="L1105" s="12">
        <v>3</v>
      </c>
      <c r="M1105" s="14">
        <f>Table32356789101112132343210111213610[[#This Row],[african_amercian]]/Table32356789101112132343210111213610[[#This Row],[total]]</f>
        <v>0.5</v>
      </c>
      <c r="N1105" s="12">
        <v>1</v>
      </c>
      <c r="O1105" s="14">
        <f>Table32356789101112132343210111213610[[#This Row],[hispanic_american]]/Table32356789101112132343210111213610[[#This Row],[total]]</f>
        <v>0.16666666666666666</v>
      </c>
      <c r="P1105" s="12">
        <v>0</v>
      </c>
      <c r="Q1105" s="14">
        <f>Table32356789101112132343210111213610[[#This Row],[hawaiian_or_islander]]/Table32356789101112132343210111213610[[#This Row],[total]]</f>
        <v>0</v>
      </c>
      <c r="R1105" s="12">
        <v>0</v>
      </c>
      <c r="S1105" s="14">
        <f>Table32356789101112132343210111213610[[#This Row],[white]]/Table32356789101112132343210111213610[[#This Row],[total]]</f>
        <v>0</v>
      </c>
      <c r="T1105" s="12">
        <v>0</v>
      </c>
      <c r="U1105" s="14">
        <f>Table32356789101112132343210111213610[[#This Row],[muti_racial]]/Table32356789101112132343210111213610[[#This Row],[total]]</f>
        <v>0</v>
      </c>
      <c r="V1105" s="12">
        <v>2</v>
      </c>
      <c r="W1105" s="14">
        <f>Table32356789101112132343210111213610[[#This Row],[international]]/Table32356789101112132343210111213610[[#This Row],[total]]</f>
        <v>0.33333333333333331</v>
      </c>
      <c r="X11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1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106" spans="1:25" ht="20" customHeight="1">
      <c r="A1106" s="1">
        <v>226587</v>
      </c>
      <c r="B1106" s="1" t="s">
        <v>1116</v>
      </c>
      <c r="C1106" s="1">
        <v>6</v>
      </c>
      <c r="D1106" s="1">
        <v>6</v>
      </c>
      <c r="E1106" s="8">
        <f>Table32356789101112132343210111213610[[#This Row],[men]]/Table32356789101112132343210111213610[[#This Row],[total]]</f>
        <v>1</v>
      </c>
      <c r="F1106" s="1">
        <v>0</v>
      </c>
      <c r="G1106" s="8">
        <f>Table32356789101112132343210111213610[[#This Row],[women]]/Table32356789101112132343210111213610[[#This Row],[total]]</f>
        <v>0</v>
      </c>
      <c r="H1106" s="1">
        <v>0</v>
      </c>
      <c r="I1106" s="8">
        <f>Table32356789101112132343210111213610[[#This Row],[alaskan_or_native]]/Table32356789101112132343210111213610[[#This Row],[total]]</f>
        <v>0</v>
      </c>
      <c r="J1106" s="1">
        <v>0</v>
      </c>
      <c r="K1106" s="8">
        <f>Table32356789101112132343210111213610[[#This Row],[asian_american]]/Table32356789101112132343210111213610[[#This Row],[total]]</f>
        <v>0</v>
      </c>
      <c r="L1106" s="1">
        <v>2</v>
      </c>
      <c r="M1106" s="8">
        <f>Table32356789101112132343210111213610[[#This Row],[african_amercian]]/Table32356789101112132343210111213610[[#This Row],[total]]</f>
        <v>0.33333333333333331</v>
      </c>
      <c r="N1106" s="1">
        <v>0</v>
      </c>
      <c r="O1106" s="8">
        <f>Table32356789101112132343210111213610[[#This Row],[hispanic_american]]/Table32356789101112132343210111213610[[#This Row],[total]]</f>
        <v>0</v>
      </c>
      <c r="P1106" s="1">
        <v>0</v>
      </c>
      <c r="Q1106" s="8">
        <f>Table32356789101112132343210111213610[[#This Row],[hawaiian_or_islander]]/Table32356789101112132343210111213610[[#This Row],[total]]</f>
        <v>0</v>
      </c>
      <c r="R1106" s="1">
        <v>4</v>
      </c>
      <c r="S1106" s="8">
        <f>Table32356789101112132343210111213610[[#This Row],[white]]/Table32356789101112132343210111213610[[#This Row],[total]]</f>
        <v>0.66666666666666663</v>
      </c>
      <c r="T1106" s="1">
        <v>0</v>
      </c>
      <c r="U1106" s="8">
        <f>Table32356789101112132343210111213610[[#This Row],[muti_racial]]/Table32356789101112132343210111213610[[#This Row],[total]]</f>
        <v>0</v>
      </c>
      <c r="V1106" s="1">
        <v>0</v>
      </c>
      <c r="W1106" s="8">
        <f>Table32356789101112132343210111213610[[#This Row],[international]]/Table32356789101112132343210111213610[[#This Row],[total]]</f>
        <v>0</v>
      </c>
      <c r="X11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1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107" spans="1:25" ht="20" customHeight="1">
      <c r="A1107" s="12">
        <v>228042</v>
      </c>
      <c r="B1107" s="12" t="s">
        <v>1253</v>
      </c>
      <c r="C1107" s="12">
        <v>6</v>
      </c>
      <c r="D1107" s="12">
        <v>4</v>
      </c>
      <c r="E1107" s="14">
        <f>Table32356789101112132343210111213610[[#This Row],[men]]/Table32356789101112132343210111213610[[#This Row],[total]]</f>
        <v>0.66666666666666663</v>
      </c>
      <c r="F1107" s="12">
        <v>2</v>
      </c>
      <c r="G1107" s="14">
        <f>Table32356789101112132343210111213610[[#This Row],[women]]/Table32356789101112132343210111213610[[#This Row],[total]]</f>
        <v>0.33333333333333331</v>
      </c>
      <c r="H1107" s="12">
        <v>0</v>
      </c>
      <c r="I1107" s="14">
        <f>Table32356789101112132343210111213610[[#This Row],[alaskan_or_native]]/Table32356789101112132343210111213610[[#This Row],[total]]</f>
        <v>0</v>
      </c>
      <c r="J1107" s="12">
        <v>0</v>
      </c>
      <c r="K1107" s="14">
        <f>Table32356789101112132343210111213610[[#This Row],[asian_american]]/Table32356789101112132343210111213610[[#This Row],[total]]</f>
        <v>0</v>
      </c>
      <c r="L1107" s="12">
        <v>0</v>
      </c>
      <c r="M1107" s="14">
        <f>Table32356789101112132343210111213610[[#This Row],[african_amercian]]/Table32356789101112132343210111213610[[#This Row],[total]]</f>
        <v>0</v>
      </c>
      <c r="N1107" s="12">
        <v>0</v>
      </c>
      <c r="O1107" s="14">
        <f>Table32356789101112132343210111213610[[#This Row],[hispanic_american]]/Table32356789101112132343210111213610[[#This Row],[total]]</f>
        <v>0</v>
      </c>
      <c r="P1107" s="12">
        <v>0</v>
      </c>
      <c r="Q1107" s="14">
        <f>Table32356789101112132343210111213610[[#This Row],[hawaiian_or_islander]]/Table32356789101112132343210111213610[[#This Row],[total]]</f>
        <v>0</v>
      </c>
      <c r="R1107" s="12">
        <v>6</v>
      </c>
      <c r="S1107" s="14">
        <f>Table32356789101112132343210111213610[[#This Row],[white]]/Table32356789101112132343210111213610[[#This Row],[total]]</f>
        <v>1</v>
      </c>
      <c r="T1107" s="12">
        <v>0</v>
      </c>
      <c r="U1107" s="14">
        <f>Table32356789101112132343210111213610[[#This Row],[muti_racial]]/Table32356789101112132343210111213610[[#This Row],[total]]</f>
        <v>0</v>
      </c>
      <c r="V1107" s="12">
        <v>0</v>
      </c>
      <c r="W1107" s="14">
        <f>Table32356789101112132343210111213610[[#This Row],[international]]/Table32356789101112132343210111213610[[#This Row],[total]]</f>
        <v>0</v>
      </c>
      <c r="X11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08" spans="1:25" ht="20" customHeight="1">
      <c r="A1108" s="1">
        <v>230621</v>
      </c>
      <c r="B1108" s="1" t="s">
        <v>498</v>
      </c>
      <c r="C1108" s="1">
        <v>6</v>
      </c>
      <c r="D1108" s="1">
        <v>5</v>
      </c>
      <c r="E1108" s="8">
        <f>Table32356789101112132343210111213610[[#This Row],[men]]/Table32356789101112132343210111213610[[#This Row],[total]]</f>
        <v>0.83333333333333337</v>
      </c>
      <c r="F1108" s="1">
        <v>1</v>
      </c>
      <c r="G1108" s="8">
        <f>Table32356789101112132343210111213610[[#This Row],[women]]/Table32356789101112132343210111213610[[#This Row],[total]]</f>
        <v>0.16666666666666666</v>
      </c>
      <c r="H1108" s="1">
        <v>0</v>
      </c>
      <c r="I1108" s="8">
        <f>Table32356789101112132343210111213610[[#This Row],[alaskan_or_native]]/Table32356789101112132343210111213610[[#This Row],[total]]</f>
        <v>0</v>
      </c>
      <c r="J1108" s="1">
        <v>0</v>
      </c>
      <c r="K1108" s="8">
        <f>Table32356789101112132343210111213610[[#This Row],[asian_american]]/Table32356789101112132343210111213610[[#This Row],[total]]</f>
        <v>0</v>
      </c>
      <c r="L1108" s="1">
        <v>0</v>
      </c>
      <c r="M1108" s="8">
        <f>Table32356789101112132343210111213610[[#This Row],[african_amercian]]/Table32356789101112132343210111213610[[#This Row],[total]]</f>
        <v>0</v>
      </c>
      <c r="N1108" s="1">
        <v>2</v>
      </c>
      <c r="O1108" s="8">
        <f>Table32356789101112132343210111213610[[#This Row],[hispanic_american]]/Table32356789101112132343210111213610[[#This Row],[total]]</f>
        <v>0.33333333333333331</v>
      </c>
      <c r="P1108" s="1">
        <v>0</v>
      </c>
      <c r="Q1108" s="8">
        <f>Table32356789101112132343210111213610[[#This Row],[hawaiian_or_islander]]/Table32356789101112132343210111213610[[#This Row],[total]]</f>
        <v>0</v>
      </c>
      <c r="R1108" s="1">
        <v>4</v>
      </c>
      <c r="S1108" s="8">
        <f>Table32356789101112132343210111213610[[#This Row],[white]]/Table32356789101112132343210111213610[[#This Row],[total]]</f>
        <v>0.66666666666666663</v>
      </c>
      <c r="T1108" s="1">
        <v>0</v>
      </c>
      <c r="U1108" s="8">
        <f>Table32356789101112132343210111213610[[#This Row],[muti_racial]]/Table32356789101112132343210111213610[[#This Row],[total]]</f>
        <v>0</v>
      </c>
      <c r="V1108" s="1">
        <v>0</v>
      </c>
      <c r="W1108" s="8">
        <f>Table32356789101112132343210111213610[[#This Row],[international]]/Table32356789101112132343210111213610[[#This Row],[total]]</f>
        <v>0</v>
      </c>
      <c r="X11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1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109" spans="1:25" ht="20" customHeight="1">
      <c r="A1109" s="12">
        <v>230816</v>
      </c>
      <c r="B1109" s="12" t="s">
        <v>720</v>
      </c>
      <c r="C1109" s="12">
        <v>6</v>
      </c>
      <c r="D1109" s="12">
        <v>5</v>
      </c>
      <c r="E1109" s="14">
        <f>Table32356789101112132343210111213610[[#This Row],[men]]/Table32356789101112132343210111213610[[#This Row],[total]]</f>
        <v>0.83333333333333337</v>
      </c>
      <c r="F1109" s="12">
        <v>1</v>
      </c>
      <c r="G1109" s="14">
        <f>Table32356789101112132343210111213610[[#This Row],[women]]/Table32356789101112132343210111213610[[#This Row],[total]]</f>
        <v>0.16666666666666666</v>
      </c>
      <c r="H1109" s="12">
        <v>0</v>
      </c>
      <c r="I1109" s="14">
        <f>Table32356789101112132343210111213610[[#This Row],[alaskan_or_native]]/Table32356789101112132343210111213610[[#This Row],[total]]</f>
        <v>0</v>
      </c>
      <c r="J1109" s="12">
        <v>0</v>
      </c>
      <c r="K1109" s="14">
        <f>Table32356789101112132343210111213610[[#This Row],[asian_american]]/Table32356789101112132343210111213610[[#This Row],[total]]</f>
        <v>0</v>
      </c>
      <c r="L1109" s="12">
        <v>0</v>
      </c>
      <c r="M1109" s="14">
        <f>Table32356789101112132343210111213610[[#This Row],[african_amercian]]/Table32356789101112132343210111213610[[#This Row],[total]]</f>
        <v>0</v>
      </c>
      <c r="N1109" s="12">
        <v>0</v>
      </c>
      <c r="O1109" s="14">
        <f>Table32356789101112132343210111213610[[#This Row],[hispanic_american]]/Table32356789101112132343210111213610[[#This Row],[total]]</f>
        <v>0</v>
      </c>
      <c r="P1109" s="12">
        <v>0</v>
      </c>
      <c r="Q1109" s="14">
        <f>Table32356789101112132343210111213610[[#This Row],[hawaiian_or_islander]]/Table32356789101112132343210111213610[[#This Row],[total]]</f>
        <v>0</v>
      </c>
      <c r="R1109" s="12">
        <v>0</v>
      </c>
      <c r="S1109" s="14">
        <f>Table32356789101112132343210111213610[[#This Row],[white]]/Table32356789101112132343210111213610[[#This Row],[total]]</f>
        <v>0</v>
      </c>
      <c r="T1109" s="12">
        <v>0</v>
      </c>
      <c r="U1109" s="14">
        <f>Table32356789101112132343210111213610[[#This Row],[muti_racial]]/Table32356789101112132343210111213610[[#This Row],[total]]</f>
        <v>0</v>
      </c>
      <c r="V1109" s="12">
        <v>6</v>
      </c>
      <c r="W1109" s="14">
        <f>Table32356789101112132343210111213610[[#This Row],[international]]/Table32356789101112132343210111213610[[#This Row],[total]]</f>
        <v>1</v>
      </c>
      <c r="X11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10" spans="1:25" ht="20" customHeight="1">
      <c r="A1110" s="1">
        <v>231420</v>
      </c>
      <c r="B1110" s="1" t="s">
        <v>1346</v>
      </c>
      <c r="C1110" s="1">
        <v>6</v>
      </c>
      <c r="D1110" s="1">
        <v>6</v>
      </c>
      <c r="E1110" s="8">
        <f>Table32356789101112132343210111213610[[#This Row],[men]]/Table32356789101112132343210111213610[[#This Row],[total]]</f>
        <v>1</v>
      </c>
      <c r="F1110" s="1">
        <v>0</v>
      </c>
      <c r="G1110" s="8">
        <f>Table32356789101112132343210111213610[[#This Row],[women]]/Table32356789101112132343210111213610[[#This Row],[total]]</f>
        <v>0</v>
      </c>
      <c r="H1110" s="1">
        <v>0</v>
      </c>
      <c r="I1110" s="8">
        <f>Table32356789101112132343210111213610[[#This Row],[alaskan_or_native]]/Table32356789101112132343210111213610[[#This Row],[total]]</f>
        <v>0</v>
      </c>
      <c r="J1110" s="1">
        <v>0</v>
      </c>
      <c r="K1110" s="8">
        <f>Table32356789101112132343210111213610[[#This Row],[asian_american]]/Table32356789101112132343210111213610[[#This Row],[total]]</f>
        <v>0</v>
      </c>
      <c r="L1110" s="1">
        <v>1</v>
      </c>
      <c r="M1110" s="8">
        <f>Table32356789101112132343210111213610[[#This Row],[african_amercian]]/Table32356789101112132343210111213610[[#This Row],[total]]</f>
        <v>0.16666666666666666</v>
      </c>
      <c r="N1110" s="1">
        <v>1</v>
      </c>
      <c r="O1110" s="8">
        <f>Table32356789101112132343210111213610[[#This Row],[hispanic_american]]/Table32356789101112132343210111213610[[#This Row],[total]]</f>
        <v>0.16666666666666666</v>
      </c>
      <c r="P1110" s="1">
        <v>0</v>
      </c>
      <c r="Q1110" s="8">
        <f>Table32356789101112132343210111213610[[#This Row],[hawaiian_or_islander]]/Table32356789101112132343210111213610[[#This Row],[total]]</f>
        <v>0</v>
      </c>
      <c r="R1110" s="1">
        <v>4</v>
      </c>
      <c r="S1110" s="8">
        <f>Table32356789101112132343210111213610[[#This Row],[white]]/Table32356789101112132343210111213610[[#This Row],[total]]</f>
        <v>0.66666666666666663</v>
      </c>
      <c r="T1110" s="1">
        <v>0</v>
      </c>
      <c r="U1110" s="8">
        <f>Table32356789101112132343210111213610[[#This Row],[muti_racial]]/Table32356789101112132343210111213610[[#This Row],[total]]</f>
        <v>0</v>
      </c>
      <c r="V1110" s="1">
        <v>0</v>
      </c>
      <c r="W1110" s="8">
        <f>Table32356789101112132343210111213610[[#This Row],[international]]/Table32356789101112132343210111213610[[#This Row],[total]]</f>
        <v>0</v>
      </c>
      <c r="X11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1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111" spans="1:25" ht="20" customHeight="1">
      <c r="A1111" s="12">
        <v>236896</v>
      </c>
      <c r="B1111" s="12" t="s">
        <v>345</v>
      </c>
      <c r="C1111" s="12">
        <v>6</v>
      </c>
      <c r="D1111" s="12">
        <v>5</v>
      </c>
      <c r="E1111" s="14">
        <f>Table32356789101112132343210111213610[[#This Row],[men]]/Table32356789101112132343210111213610[[#This Row],[total]]</f>
        <v>0.83333333333333337</v>
      </c>
      <c r="F1111" s="12">
        <v>1</v>
      </c>
      <c r="G1111" s="14">
        <f>Table32356789101112132343210111213610[[#This Row],[women]]/Table32356789101112132343210111213610[[#This Row],[total]]</f>
        <v>0.16666666666666666</v>
      </c>
      <c r="H1111" s="12">
        <v>0</v>
      </c>
      <c r="I1111" s="14">
        <f>Table32356789101112132343210111213610[[#This Row],[alaskan_or_native]]/Table32356789101112132343210111213610[[#This Row],[total]]</f>
        <v>0</v>
      </c>
      <c r="J1111" s="12">
        <v>1</v>
      </c>
      <c r="K1111" s="14">
        <f>Table32356789101112132343210111213610[[#This Row],[asian_american]]/Table32356789101112132343210111213610[[#This Row],[total]]</f>
        <v>0.16666666666666666</v>
      </c>
      <c r="L1111" s="12">
        <v>0</v>
      </c>
      <c r="M1111" s="14">
        <f>Table32356789101112132343210111213610[[#This Row],[african_amercian]]/Table32356789101112132343210111213610[[#This Row],[total]]</f>
        <v>0</v>
      </c>
      <c r="N1111" s="12">
        <v>1</v>
      </c>
      <c r="O1111" s="14">
        <f>Table32356789101112132343210111213610[[#This Row],[hispanic_american]]/Table32356789101112132343210111213610[[#This Row],[total]]</f>
        <v>0.16666666666666666</v>
      </c>
      <c r="P1111" s="12">
        <v>0</v>
      </c>
      <c r="Q1111" s="14">
        <f>Table32356789101112132343210111213610[[#This Row],[hawaiian_or_islander]]/Table32356789101112132343210111213610[[#This Row],[total]]</f>
        <v>0</v>
      </c>
      <c r="R1111" s="12">
        <v>4</v>
      </c>
      <c r="S1111" s="14">
        <f>Table32356789101112132343210111213610[[#This Row],[white]]/Table32356789101112132343210111213610[[#This Row],[total]]</f>
        <v>0.66666666666666663</v>
      </c>
      <c r="T1111" s="12">
        <v>0</v>
      </c>
      <c r="U1111" s="14">
        <f>Table32356789101112132343210111213610[[#This Row],[muti_racial]]/Table32356789101112132343210111213610[[#This Row],[total]]</f>
        <v>0</v>
      </c>
      <c r="V1111" s="12">
        <v>0</v>
      </c>
      <c r="W1111" s="14">
        <f>Table32356789101112132343210111213610[[#This Row],[international]]/Table32356789101112132343210111213610[[#This Row],[total]]</f>
        <v>0</v>
      </c>
      <c r="X11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1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112" spans="1:25" ht="20" customHeight="1">
      <c r="A1112" s="1">
        <v>237358</v>
      </c>
      <c r="B1112" s="1" t="s">
        <v>704</v>
      </c>
      <c r="C1112" s="1">
        <v>6</v>
      </c>
      <c r="D1112" s="1">
        <v>6</v>
      </c>
      <c r="E1112" s="8">
        <f>Table32356789101112132343210111213610[[#This Row],[men]]/Table32356789101112132343210111213610[[#This Row],[total]]</f>
        <v>1</v>
      </c>
      <c r="F1112" s="1">
        <v>0</v>
      </c>
      <c r="G1112" s="8">
        <f>Table32356789101112132343210111213610[[#This Row],[women]]/Table32356789101112132343210111213610[[#This Row],[total]]</f>
        <v>0</v>
      </c>
      <c r="H1112" s="1">
        <v>0</v>
      </c>
      <c r="I1112" s="8">
        <f>Table32356789101112132343210111213610[[#This Row],[alaskan_or_native]]/Table32356789101112132343210111213610[[#This Row],[total]]</f>
        <v>0</v>
      </c>
      <c r="J1112" s="1">
        <v>0</v>
      </c>
      <c r="K1112" s="8">
        <f>Table32356789101112132343210111213610[[#This Row],[asian_american]]/Table32356789101112132343210111213610[[#This Row],[total]]</f>
        <v>0</v>
      </c>
      <c r="L1112" s="1">
        <v>0</v>
      </c>
      <c r="M1112" s="8">
        <f>Table32356789101112132343210111213610[[#This Row],[african_amercian]]/Table32356789101112132343210111213610[[#This Row],[total]]</f>
        <v>0</v>
      </c>
      <c r="N1112" s="1">
        <v>1</v>
      </c>
      <c r="O1112" s="8">
        <f>Table32356789101112132343210111213610[[#This Row],[hispanic_american]]/Table32356789101112132343210111213610[[#This Row],[total]]</f>
        <v>0.16666666666666666</v>
      </c>
      <c r="P1112" s="1">
        <v>0</v>
      </c>
      <c r="Q1112" s="8">
        <f>Table32356789101112132343210111213610[[#This Row],[hawaiian_or_islander]]/Table32356789101112132343210111213610[[#This Row],[total]]</f>
        <v>0</v>
      </c>
      <c r="R1112" s="1">
        <v>0</v>
      </c>
      <c r="S1112" s="8">
        <f>Table32356789101112132343210111213610[[#This Row],[white]]/Table32356789101112132343210111213610[[#This Row],[total]]</f>
        <v>0</v>
      </c>
      <c r="T1112" s="1">
        <v>0</v>
      </c>
      <c r="U1112" s="8">
        <f>Table32356789101112132343210111213610[[#This Row],[muti_racial]]/Table32356789101112132343210111213610[[#This Row],[total]]</f>
        <v>0</v>
      </c>
      <c r="V1112" s="1">
        <v>4</v>
      </c>
      <c r="W1112" s="8">
        <f>Table32356789101112132343210111213610[[#This Row],[international]]/Table32356789101112132343210111213610[[#This Row],[total]]</f>
        <v>0.66666666666666663</v>
      </c>
      <c r="X11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1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113" spans="1:25" ht="20" customHeight="1">
      <c r="A1113" s="12">
        <v>248882</v>
      </c>
      <c r="B1113" s="12" t="s">
        <v>1157</v>
      </c>
      <c r="C1113" s="12">
        <v>6</v>
      </c>
      <c r="D1113" s="12">
        <v>4</v>
      </c>
      <c r="E1113" s="14">
        <f>Table32356789101112132343210111213610[[#This Row],[men]]/Table32356789101112132343210111213610[[#This Row],[total]]</f>
        <v>0.66666666666666663</v>
      </c>
      <c r="F1113" s="12">
        <v>2</v>
      </c>
      <c r="G1113" s="14">
        <f>Table32356789101112132343210111213610[[#This Row],[women]]/Table32356789101112132343210111213610[[#This Row],[total]]</f>
        <v>0.33333333333333331</v>
      </c>
      <c r="H1113" s="12">
        <v>1</v>
      </c>
      <c r="I1113" s="14">
        <f>Table32356789101112132343210111213610[[#This Row],[alaskan_or_native]]/Table32356789101112132343210111213610[[#This Row],[total]]</f>
        <v>0.16666666666666666</v>
      </c>
      <c r="J1113" s="12">
        <v>0</v>
      </c>
      <c r="K1113" s="14">
        <f>Table32356789101112132343210111213610[[#This Row],[asian_american]]/Table32356789101112132343210111213610[[#This Row],[total]]</f>
        <v>0</v>
      </c>
      <c r="L1113" s="12">
        <v>0</v>
      </c>
      <c r="M1113" s="14">
        <f>Table32356789101112132343210111213610[[#This Row],[african_amercian]]/Table32356789101112132343210111213610[[#This Row],[total]]</f>
        <v>0</v>
      </c>
      <c r="N1113" s="12">
        <v>3</v>
      </c>
      <c r="O1113" s="14">
        <f>Table32356789101112132343210111213610[[#This Row],[hispanic_american]]/Table32356789101112132343210111213610[[#This Row],[total]]</f>
        <v>0.5</v>
      </c>
      <c r="P1113" s="12">
        <v>0</v>
      </c>
      <c r="Q1113" s="14">
        <f>Table32356789101112132343210111213610[[#This Row],[hawaiian_or_islander]]/Table32356789101112132343210111213610[[#This Row],[total]]</f>
        <v>0</v>
      </c>
      <c r="R1113" s="12">
        <v>2</v>
      </c>
      <c r="S1113" s="14">
        <f>Table32356789101112132343210111213610[[#This Row],[white]]/Table32356789101112132343210111213610[[#This Row],[total]]</f>
        <v>0.33333333333333331</v>
      </c>
      <c r="T1113" s="12">
        <v>0</v>
      </c>
      <c r="U1113" s="14">
        <f>Table32356789101112132343210111213610[[#This Row],[muti_racial]]/Table32356789101112132343210111213610[[#This Row],[total]]</f>
        <v>0</v>
      </c>
      <c r="V1113" s="12">
        <v>0</v>
      </c>
      <c r="W1113" s="14">
        <f>Table32356789101112132343210111213610[[#This Row],[international]]/Table32356789101112132343210111213610[[#This Row],[total]]</f>
        <v>0</v>
      </c>
      <c r="X11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1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114" spans="1:25" ht="20" customHeight="1">
      <c r="A1114" s="1">
        <v>421832</v>
      </c>
      <c r="B1114" s="1" t="s">
        <v>1405</v>
      </c>
      <c r="C1114" s="1">
        <v>6</v>
      </c>
      <c r="D1114" s="1">
        <v>3</v>
      </c>
      <c r="E1114" s="8">
        <f>Table32356789101112132343210111213610[[#This Row],[men]]/Table32356789101112132343210111213610[[#This Row],[total]]</f>
        <v>0.5</v>
      </c>
      <c r="F1114" s="1">
        <v>3</v>
      </c>
      <c r="G1114" s="8">
        <f>Table32356789101112132343210111213610[[#This Row],[women]]/Table32356789101112132343210111213610[[#This Row],[total]]</f>
        <v>0.5</v>
      </c>
      <c r="H1114" s="1">
        <v>0</v>
      </c>
      <c r="I1114" s="8">
        <f>Table32356789101112132343210111213610[[#This Row],[alaskan_or_native]]/Table32356789101112132343210111213610[[#This Row],[total]]</f>
        <v>0</v>
      </c>
      <c r="J1114" s="1">
        <v>0</v>
      </c>
      <c r="K1114" s="8">
        <f>Table32356789101112132343210111213610[[#This Row],[asian_american]]/Table32356789101112132343210111213610[[#This Row],[total]]</f>
        <v>0</v>
      </c>
      <c r="L1114" s="1">
        <v>6</v>
      </c>
      <c r="M1114" s="8">
        <f>Table32356789101112132343210111213610[[#This Row],[african_amercian]]/Table32356789101112132343210111213610[[#This Row],[total]]</f>
        <v>1</v>
      </c>
      <c r="N1114" s="1">
        <v>0</v>
      </c>
      <c r="O1114" s="8">
        <f>Table32356789101112132343210111213610[[#This Row],[hispanic_american]]/Table32356789101112132343210111213610[[#This Row],[total]]</f>
        <v>0</v>
      </c>
      <c r="P1114" s="1">
        <v>0</v>
      </c>
      <c r="Q1114" s="8">
        <f>Table32356789101112132343210111213610[[#This Row],[hawaiian_or_islander]]/Table32356789101112132343210111213610[[#This Row],[total]]</f>
        <v>0</v>
      </c>
      <c r="R1114" s="1">
        <v>0</v>
      </c>
      <c r="S1114" s="8">
        <f>Table32356789101112132343210111213610[[#This Row],[white]]/Table32356789101112132343210111213610[[#This Row],[total]]</f>
        <v>0</v>
      </c>
      <c r="T1114" s="1">
        <v>0</v>
      </c>
      <c r="U1114" s="8">
        <f>Table32356789101112132343210111213610[[#This Row],[muti_racial]]/Table32356789101112132343210111213610[[#This Row],[total]]</f>
        <v>0</v>
      </c>
      <c r="V1114" s="1">
        <v>0</v>
      </c>
      <c r="W1114" s="8">
        <f>Table32356789101112132343210111213610[[#This Row],[international]]/Table32356789101112132343210111213610[[#This Row],[total]]</f>
        <v>0</v>
      </c>
      <c r="X11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1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115" spans="1:25" ht="20" customHeight="1">
      <c r="A1115" s="12">
        <v>428286</v>
      </c>
      <c r="B1115" s="12" t="s">
        <v>1406</v>
      </c>
      <c r="C1115" s="12">
        <v>6</v>
      </c>
      <c r="D1115" s="12">
        <v>3</v>
      </c>
      <c r="E1115" s="14">
        <f>Table32356789101112132343210111213610[[#This Row],[men]]/Table32356789101112132343210111213610[[#This Row],[total]]</f>
        <v>0.5</v>
      </c>
      <c r="F1115" s="12">
        <v>3</v>
      </c>
      <c r="G1115" s="14">
        <f>Table32356789101112132343210111213610[[#This Row],[women]]/Table32356789101112132343210111213610[[#This Row],[total]]</f>
        <v>0.5</v>
      </c>
      <c r="H1115" s="12">
        <v>0</v>
      </c>
      <c r="I1115" s="14">
        <f>Table32356789101112132343210111213610[[#This Row],[alaskan_or_native]]/Table32356789101112132343210111213610[[#This Row],[total]]</f>
        <v>0</v>
      </c>
      <c r="J1115" s="12">
        <v>0</v>
      </c>
      <c r="K1115" s="14">
        <f>Table32356789101112132343210111213610[[#This Row],[asian_american]]/Table32356789101112132343210111213610[[#This Row],[total]]</f>
        <v>0</v>
      </c>
      <c r="L1115" s="12">
        <v>0</v>
      </c>
      <c r="M1115" s="14">
        <f>Table32356789101112132343210111213610[[#This Row],[african_amercian]]/Table32356789101112132343210111213610[[#This Row],[total]]</f>
        <v>0</v>
      </c>
      <c r="N1115" s="12">
        <v>1</v>
      </c>
      <c r="O1115" s="14">
        <f>Table32356789101112132343210111213610[[#This Row],[hispanic_american]]/Table32356789101112132343210111213610[[#This Row],[total]]</f>
        <v>0.16666666666666666</v>
      </c>
      <c r="P1115" s="12">
        <v>0</v>
      </c>
      <c r="Q1115" s="14">
        <f>Table32356789101112132343210111213610[[#This Row],[hawaiian_or_islander]]/Table32356789101112132343210111213610[[#This Row],[total]]</f>
        <v>0</v>
      </c>
      <c r="R1115" s="12">
        <v>5</v>
      </c>
      <c r="S1115" s="14">
        <f>Table32356789101112132343210111213610[[#This Row],[white]]/Table32356789101112132343210111213610[[#This Row],[total]]</f>
        <v>0.83333333333333337</v>
      </c>
      <c r="T1115" s="12">
        <v>0</v>
      </c>
      <c r="U1115" s="14">
        <f>Table32356789101112132343210111213610[[#This Row],[muti_racial]]/Table32356789101112132343210111213610[[#This Row],[total]]</f>
        <v>0</v>
      </c>
      <c r="V1115" s="12">
        <v>0</v>
      </c>
      <c r="W1115" s="14">
        <f>Table32356789101112132343210111213610[[#This Row],[international]]/Table32356789101112132343210111213610[[#This Row],[total]]</f>
        <v>0</v>
      </c>
      <c r="X11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1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116" spans="1:25" ht="20" customHeight="1">
      <c r="A1116" s="1">
        <v>445300</v>
      </c>
      <c r="B1116" s="1" t="s">
        <v>1272</v>
      </c>
      <c r="C1116" s="1">
        <v>6</v>
      </c>
      <c r="D1116" s="1">
        <v>4</v>
      </c>
      <c r="E1116" s="8">
        <f>Table32356789101112132343210111213610[[#This Row],[men]]/Table32356789101112132343210111213610[[#This Row],[total]]</f>
        <v>0.66666666666666663</v>
      </c>
      <c r="F1116" s="1">
        <v>2</v>
      </c>
      <c r="G1116" s="8">
        <f>Table32356789101112132343210111213610[[#This Row],[women]]/Table32356789101112132343210111213610[[#This Row],[total]]</f>
        <v>0.33333333333333331</v>
      </c>
      <c r="H1116" s="1">
        <v>0</v>
      </c>
      <c r="I1116" s="8">
        <f>Table32356789101112132343210111213610[[#This Row],[alaskan_or_native]]/Table32356789101112132343210111213610[[#This Row],[total]]</f>
        <v>0</v>
      </c>
      <c r="J1116" s="1">
        <v>0</v>
      </c>
      <c r="K1116" s="8">
        <f>Table32356789101112132343210111213610[[#This Row],[asian_american]]/Table32356789101112132343210111213610[[#This Row],[total]]</f>
        <v>0</v>
      </c>
      <c r="L1116" s="1">
        <v>2</v>
      </c>
      <c r="M1116" s="8">
        <f>Table32356789101112132343210111213610[[#This Row],[african_amercian]]/Table32356789101112132343210111213610[[#This Row],[total]]</f>
        <v>0.33333333333333331</v>
      </c>
      <c r="N1116" s="1">
        <v>1</v>
      </c>
      <c r="O1116" s="8">
        <f>Table32356789101112132343210111213610[[#This Row],[hispanic_american]]/Table32356789101112132343210111213610[[#This Row],[total]]</f>
        <v>0.16666666666666666</v>
      </c>
      <c r="P1116" s="1">
        <v>0</v>
      </c>
      <c r="Q1116" s="8">
        <f>Table32356789101112132343210111213610[[#This Row],[hawaiian_or_islander]]/Table32356789101112132343210111213610[[#This Row],[total]]</f>
        <v>0</v>
      </c>
      <c r="R1116" s="1">
        <v>0</v>
      </c>
      <c r="S1116" s="8">
        <f>Table32356789101112132343210111213610[[#This Row],[white]]/Table32356789101112132343210111213610[[#This Row],[total]]</f>
        <v>0</v>
      </c>
      <c r="T1116" s="1">
        <v>1</v>
      </c>
      <c r="U1116" s="8">
        <f>Table32356789101112132343210111213610[[#This Row],[muti_racial]]/Table32356789101112132343210111213610[[#This Row],[total]]</f>
        <v>0.16666666666666666</v>
      </c>
      <c r="V1116" s="1">
        <v>0</v>
      </c>
      <c r="W1116" s="8">
        <f>Table32356789101112132343210111213610[[#This Row],[international]]/Table32356789101112132343210111213610[[#This Row],[total]]</f>
        <v>0</v>
      </c>
      <c r="X11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1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117" spans="1:25" ht="20" customHeight="1">
      <c r="A1117" s="12">
        <v>466152</v>
      </c>
      <c r="B1117" s="12" t="s">
        <v>1199</v>
      </c>
      <c r="C1117" s="12">
        <v>6</v>
      </c>
      <c r="D1117" s="12">
        <v>6</v>
      </c>
      <c r="E1117" s="14">
        <f>Table32356789101112132343210111213610[[#This Row],[men]]/Table32356789101112132343210111213610[[#This Row],[total]]</f>
        <v>1</v>
      </c>
      <c r="F1117" s="12">
        <v>0</v>
      </c>
      <c r="G1117" s="14">
        <f>Table32356789101112132343210111213610[[#This Row],[women]]/Table32356789101112132343210111213610[[#This Row],[total]]</f>
        <v>0</v>
      </c>
      <c r="H1117" s="12">
        <v>0</v>
      </c>
      <c r="I1117" s="14">
        <f>Table32356789101112132343210111213610[[#This Row],[alaskan_or_native]]/Table32356789101112132343210111213610[[#This Row],[total]]</f>
        <v>0</v>
      </c>
      <c r="J1117" s="12">
        <v>0</v>
      </c>
      <c r="K1117" s="14">
        <f>Table32356789101112132343210111213610[[#This Row],[asian_american]]/Table32356789101112132343210111213610[[#This Row],[total]]</f>
        <v>0</v>
      </c>
      <c r="L1117" s="12">
        <v>1</v>
      </c>
      <c r="M1117" s="14">
        <f>Table32356789101112132343210111213610[[#This Row],[african_amercian]]/Table32356789101112132343210111213610[[#This Row],[total]]</f>
        <v>0.16666666666666666</v>
      </c>
      <c r="N1117" s="12">
        <v>0</v>
      </c>
      <c r="O1117" s="14">
        <f>Table32356789101112132343210111213610[[#This Row],[hispanic_american]]/Table32356789101112132343210111213610[[#This Row],[total]]</f>
        <v>0</v>
      </c>
      <c r="P1117" s="12">
        <v>0</v>
      </c>
      <c r="Q1117" s="14">
        <f>Table32356789101112132343210111213610[[#This Row],[hawaiian_or_islander]]/Table32356789101112132343210111213610[[#This Row],[total]]</f>
        <v>0</v>
      </c>
      <c r="R1117" s="12">
        <v>5</v>
      </c>
      <c r="S1117" s="14">
        <f>Table32356789101112132343210111213610[[#This Row],[white]]/Table32356789101112132343210111213610[[#This Row],[total]]</f>
        <v>0.83333333333333337</v>
      </c>
      <c r="T1117" s="12">
        <v>0</v>
      </c>
      <c r="U1117" s="14">
        <f>Table32356789101112132343210111213610[[#This Row],[muti_racial]]/Table32356789101112132343210111213610[[#This Row],[total]]</f>
        <v>0</v>
      </c>
      <c r="V1117" s="12">
        <v>0</v>
      </c>
      <c r="W1117" s="14">
        <f>Table32356789101112132343210111213610[[#This Row],[international]]/Table32356789101112132343210111213610[[#This Row],[total]]</f>
        <v>0</v>
      </c>
      <c r="X11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  <c r="Y11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0.16666666666666666</v>
      </c>
    </row>
    <row r="1118" spans="1:25" ht="20" customHeight="1">
      <c r="A1118" s="1">
        <v>484473</v>
      </c>
      <c r="B1118" s="1" t="s">
        <v>1213</v>
      </c>
      <c r="C1118" s="1">
        <v>6</v>
      </c>
      <c r="D1118" s="1">
        <v>3</v>
      </c>
      <c r="E1118" s="8">
        <f>Table32356789101112132343210111213610[[#This Row],[men]]/Table32356789101112132343210111213610[[#This Row],[total]]</f>
        <v>0.5</v>
      </c>
      <c r="F1118" s="1">
        <v>3</v>
      </c>
      <c r="G1118" s="8">
        <f>Table32356789101112132343210111213610[[#This Row],[women]]/Table32356789101112132343210111213610[[#This Row],[total]]</f>
        <v>0.5</v>
      </c>
      <c r="H1118" s="1">
        <v>0</v>
      </c>
      <c r="I1118" s="8">
        <f>Table32356789101112132343210111213610[[#This Row],[alaskan_or_native]]/Table32356789101112132343210111213610[[#This Row],[total]]</f>
        <v>0</v>
      </c>
      <c r="J1118" s="1">
        <v>1</v>
      </c>
      <c r="K1118" s="8">
        <f>Table32356789101112132343210111213610[[#This Row],[asian_american]]/Table32356789101112132343210111213610[[#This Row],[total]]</f>
        <v>0.16666666666666666</v>
      </c>
      <c r="L1118" s="1">
        <v>0</v>
      </c>
      <c r="M1118" s="8">
        <f>Table32356789101112132343210111213610[[#This Row],[african_amercian]]/Table32356789101112132343210111213610[[#This Row],[total]]</f>
        <v>0</v>
      </c>
      <c r="N1118" s="1">
        <v>2</v>
      </c>
      <c r="O1118" s="8">
        <f>Table32356789101112132343210111213610[[#This Row],[hispanic_american]]/Table32356789101112132343210111213610[[#This Row],[total]]</f>
        <v>0.33333333333333331</v>
      </c>
      <c r="P1118" s="1">
        <v>0</v>
      </c>
      <c r="Q1118" s="8">
        <f>Table32356789101112132343210111213610[[#This Row],[hawaiian_or_islander]]/Table32356789101112132343210111213610[[#This Row],[total]]</f>
        <v>0</v>
      </c>
      <c r="R1118" s="1">
        <v>1</v>
      </c>
      <c r="S1118" s="8">
        <f>Table32356789101112132343210111213610[[#This Row],[white]]/Table32356789101112132343210111213610[[#This Row],[total]]</f>
        <v>0.16666666666666666</v>
      </c>
      <c r="T1118" s="1">
        <v>0</v>
      </c>
      <c r="U1118" s="8">
        <f>Table32356789101112132343210111213610[[#This Row],[muti_racial]]/Table32356789101112132343210111213610[[#This Row],[total]]</f>
        <v>0</v>
      </c>
      <c r="V1118" s="1">
        <v>0</v>
      </c>
      <c r="W1118" s="8">
        <f>Table32356789101112132343210111213610[[#This Row],[international]]/Table32356789101112132343210111213610[[#This Row],[total]]</f>
        <v>0</v>
      </c>
      <c r="X11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1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119" spans="1:25" ht="20" customHeight="1">
      <c r="A1119" s="12">
        <v>101116</v>
      </c>
      <c r="B1119" s="12" t="s">
        <v>1310</v>
      </c>
      <c r="C1119" s="12">
        <v>5</v>
      </c>
      <c r="D1119" s="12">
        <v>5</v>
      </c>
      <c r="E1119" s="14">
        <f>Table32356789101112132343210111213610[[#This Row],[men]]/Table32356789101112132343210111213610[[#This Row],[total]]</f>
        <v>1</v>
      </c>
      <c r="F1119" s="12">
        <v>0</v>
      </c>
      <c r="G1119" s="14">
        <f>Table32356789101112132343210111213610[[#This Row],[women]]/Table32356789101112132343210111213610[[#This Row],[total]]</f>
        <v>0</v>
      </c>
      <c r="H1119" s="12">
        <v>0</v>
      </c>
      <c r="I1119" s="14">
        <f>Table32356789101112132343210111213610[[#This Row],[alaskan_or_native]]/Table32356789101112132343210111213610[[#This Row],[total]]</f>
        <v>0</v>
      </c>
      <c r="J1119" s="12">
        <v>1</v>
      </c>
      <c r="K1119" s="14">
        <f>Table32356789101112132343210111213610[[#This Row],[asian_american]]/Table32356789101112132343210111213610[[#This Row],[total]]</f>
        <v>0.2</v>
      </c>
      <c r="L1119" s="12">
        <v>2</v>
      </c>
      <c r="M1119" s="14">
        <f>Table32356789101112132343210111213610[[#This Row],[african_amercian]]/Table32356789101112132343210111213610[[#This Row],[total]]</f>
        <v>0.4</v>
      </c>
      <c r="N1119" s="12">
        <v>0</v>
      </c>
      <c r="O1119" s="14">
        <f>Table32356789101112132343210111213610[[#This Row],[hispanic_american]]/Table32356789101112132343210111213610[[#This Row],[total]]</f>
        <v>0</v>
      </c>
      <c r="P1119" s="12">
        <v>0</v>
      </c>
      <c r="Q1119" s="14">
        <f>Table32356789101112132343210111213610[[#This Row],[hawaiian_or_islander]]/Table32356789101112132343210111213610[[#This Row],[total]]</f>
        <v>0</v>
      </c>
      <c r="R1119" s="12">
        <v>2</v>
      </c>
      <c r="S1119" s="14">
        <f>Table32356789101112132343210111213610[[#This Row],[white]]/Table32356789101112132343210111213610[[#This Row],[total]]</f>
        <v>0.4</v>
      </c>
      <c r="T1119" s="12">
        <v>0</v>
      </c>
      <c r="U1119" s="14">
        <f>Table32356789101112132343210111213610[[#This Row],[muti_racial]]/Table32356789101112132343210111213610[[#This Row],[total]]</f>
        <v>0</v>
      </c>
      <c r="V1119" s="12">
        <v>0</v>
      </c>
      <c r="W1119" s="14">
        <f>Table32356789101112132343210111213610[[#This Row],[international]]/Table32356789101112132343210111213610[[#This Row],[total]]</f>
        <v>0</v>
      </c>
      <c r="X11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11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1120" spans="1:25" ht="20" customHeight="1">
      <c r="A1120" s="1">
        <v>107600</v>
      </c>
      <c r="B1120" s="1" t="s">
        <v>705</v>
      </c>
      <c r="C1120" s="1">
        <v>5</v>
      </c>
      <c r="D1120" s="1">
        <v>5</v>
      </c>
      <c r="E1120" s="8">
        <f>Table32356789101112132343210111213610[[#This Row],[men]]/Table32356789101112132343210111213610[[#This Row],[total]]</f>
        <v>1</v>
      </c>
      <c r="F1120" s="1">
        <v>0</v>
      </c>
      <c r="G1120" s="8">
        <f>Table32356789101112132343210111213610[[#This Row],[women]]/Table32356789101112132343210111213610[[#This Row],[total]]</f>
        <v>0</v>
      </c>
      <c r="H1120" s="1">
        <v>0</v>
      </c>
      <c r="I1120" s="8">
        <f>Table32356789101112132343210111213610[[#This Row],[alaskan_or_native]]/Table32356789101112132343210111213610[[#This Row],[total]]</f>
        <v>0</v>
      </c>
      <c r="J1120" s="1">
        <v>0</v>
      </c>
      <c r="K1120" s="8">
        <f>Table32356789101112132343210111213610[[#This Row],[asian_american]]/Table32356789101112132343210111213610[[#This Row],[total]]</f>
        <v>0</v>
      </c>
      <c r="L1120" s="1">
        <v>3</v>
      </c>
      <c r="M1120" s="8">
        <f>Table32356789101112132343210111213610[[#This Row],[african_amercian]]/Table32356789101112132343210111213610[[#This Row],[total]]</f>
        <v>0.6</v>
      </c>
      <c r="N1120" s="1">
        <v>0</v>
      </c>
      <c r="O1120" s="8">
        <f>Table32356789101112132343210111213610[[#This Row],[hispanic_american]]/Table32356789101112132343210111213610[[#This Row],[total]]</f>
        <v>0</v>
      </c>
      <c r="P1120" s="1">
        <v>0</v>
      </c>
      <c r="Q1120" s="8">
        <f>Table32356789101112132343210111213610[[#This Row],[hawaiian_or_islander]]/Table32356789101112132343210111213610[[#This Row],[total]]</f>
        <v>0</v>
      </c>
      <c r="R1120" s="1">
        <v>0</v>
      </c>
      <c r="S1120" s="8">
        <f>Table32356789101112132343210111213610[[#This Row],[white]]/Table32356789101112132343210111213610[[#This Row],[total]]</f>
        <v>0</v>
      </c>
      <c r="T1120" s="1">
        <v>0</v>
      </c>
      <c r="U1120" s="8">
        <f>Table32356789101112132343210111213610[[#This Row],[muti_racial]]/Table32356789101112132343210111213610[[#This Row],[total]]</f>
        <v>0</v>
      </c>
      <c r="V1120" s="1">
        <v>2</v>
      </c>
      <c r="W1120" s="8">
        <f>Table32356789101112132343210111213610[[#This Row],[international]]/Table32356789101112132343210111213610[[#This Row],[total]]</f>
        <v>0.4</v>
      </c>
      <c r="X11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11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</row>
    <row r="1121" spans="1:25" ht="20" customHeight="1">
      <c r="A1121" s="12">
        <v>118888</v>
      </c>
      <c r="B1121" s="12" t="s">
        <v>830</v>
      </c>
      <c r="C1121" s="12">
        <v>5</v>
      </c>
      <c r="D1121" s="12">
        <v>0</v>
      </c>
      <c r="E1121" s="14">
        <f>Table32356789101112132343210111213610[[#This Row],[men]]/Table32356789101112132343210111213610[[#This Row],[total]]</f>
        <v>0</v>
      </c>
      <c r="F1121" s="12">
        <v>5</v>
      </c>
      <c r="G1121" s="14">
        <f>Table32356789101112132343210111213610[[#This Row],[women]]/Table32356789101112132343210111213610[[#This Row],[total]]</f>
        <v>1</v>
      </c>
      <c r="H1121" s="12">
        <v>0</v>
      </c>
      <c r="I1121" s="14">
        <f>Table32356789101112132343210111213610[[#This Row],[alaskan_or_native]]/Table32356789101112132343210111213610[[#This Row],[total]]</f>
        <v>0</v>
      </c>
      <c r="J1121" s="12">
        <v>3</v>
      </c>
      <c r="K1121" s="14">
        <f>Table32356789101112132343210111213610[[#This Row],[asian_american]]/Table32356789101112132343210111213610[[#This Row],[total]]</f>
        <v>0.6</v>
      </c>
      <c r="L1121" s="12">
        <v>0</v>
      </c>
      <c r="M1121" s="14">
        <f>Table32356789101112132343210111213610[[#This Row],[african_amercian]]/Table32356789101112132343210111213610[[#This Row],[total]]</f>
        <v>0</v>
      </c>
      <c r="N1121" s="12">
        <v>1</v>
      </c>
      <c r="O1121" s="14">
        <f>Table32356789101112132343210111213610[[#This Row],[hispanic_american]]/Table32356789101112132343210111213610[[#This Row],[total]]</f>
        <v>0.2</v>
      </c>
      <c r="P1121" s="12">
        <v>0</v>
      </c>
      <c r="Q1121" s="14">
        <f>Table32356789101112132343210111213610[[#This Row],[hawaiian_or_islander]]/Table32356789101112132343210111213610[[#This Row],[total]]</f>
        <v>0</v>
      </c>
      <c r="R1121" s="12">
        <v>1</v>
      </c>
      <c r="S1121" s="14">
        <f>Table32356789101112132343210111213610[[#This Row],[white]]/Table32356789101112132343210111213610[[#This Row],[total]]</f>
        <v>0.2</v>
      </c>
      <c r="T1121" s="12">
        <v>0</v>
      </c>
      <c r="U1121" s="14">
        <f>Table32356789101112132343210111213610[[#This Row],[muti_racial]]/Table32356789101112132343210111213610[[#This Row],[total]]</f>
        <v>0</v>
      </c>
      <c r="V1121" s="12">
        <v>0</v>
      </c>
      <c r="W1121" s="14">
        <f>Table32356789101112132343210111213610[[#This Row],[international]]/Table32356789101112132343210111213610[[#This Row],[total]]</f>
        <v>0</v>
      </c>
      <c r="X11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</v>
      </c>
      <c r="Y11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22" spans="1:25" ht="20" customHeight="1">
      <c r="A1122" s="1">
        <v>121309</v>
      </c>
      <c r="B1122" s="1" t="s">
        <v>397</v>
      </c>
      <c r="C1122" s="1">
        <v>5</v>
      </c>
      <c r="D1122" s="1">
        <v>5</v>
      </c>
      <c r="E1122" s="8">
        <f>Table32356789101112132343210111213610[[#This Row],[men]]/Table32356789101112132343210111213610[[#This Row],[total]]</f>
        <v>1</v>
      </c>
      <c r="F1122" s="1">
        <v>0</v>
      </c>
      <c r="G1122" s="8">
        <f>Table32356789101112132343210111213610[[#This Row],[women]]/Table32356789101112132343210111213610[[#This Row],[total]]</f>
        <v>0</v>
      </c>
      <c r="H1122" s="1">
        <v>0</v>
      </c>
      <c r="I1122" s="8">
        <f>Table32356789101112132343210111213610[[#This Row],[alaskan_or_native]]/Table32356789101112132343210111213610[[#This Row],[total]]</f>
        <v>0</v>
      </c>
      <c r="J1122" s="1">
        <v>1</v>
      </c>
      <c r="K1122" s="8">
        <f>Table32356789101112132343210111213610[[#This Row],[asian_american]]/Table32356789101112132343210111213610[[#This Row],[total]]</f>
        <v>0.2</v>
      </c>
      <c r="L1122" s="1">
        <v>0</v>
      </c>
      <c r="M1122" s="8">
        <f>Table32356789101112132343210111213610[[#This Row],[african_amercian]]/Table32356789101112132343210111213610[[#This Row],[total]]</f>
        <v>0</v>
      </c>
      <c r="N1122" s="1">
        <v>1</v>
      </c>
      <c r="O1122" s="8">
        <f>Table32356789101112132343210111213610[[#This Row],[hispanic_american]]/Table32356789101112132343210111213610[[#This Row],[total]]</f>
        <v>0.2</v>
      </c>
      <c r="P1122" s="1">
        <v>0</v>
      </c>
      <c r="Q1122" s="8">
        <f>Table32356789101112132343210111213610[[#This Row],[hawaiian_or_islander]]/Table32356789101112132343210111213610[[#This Row],[total]]</f>
        <v>0</v>
      </c>
      <c r="R1122" s="1">
        <v>3</v>
      </c>
      <c r="S1122" s="8">
        <f>Table32356789101112132343210111213610[[#This Row],[white]]/Table32356789101112132343210111213610[[#This Row],[total]]</f>
        <v>0.6</v>
      </c>
      <c r="T1122" s="1">
        <v>0</v>
      </c>
      <c r="U1122" s="8">
        <f>Table32356789101112132343210111213610[[#This Row],[muti_racial]]/Table32356789101112132343210111213610[[#This Row],[total]]</f>
        <v>0</v>
      </c>
      <c r="V1122" s="1">
        <v>0</v>
      </c>
      <c r="W1122" s="8">
        <f>Table32356789101112132343210111213610[[#This Row],[international]]/Table32356789101112132343210111213610[[#This Row],[total]]</f>
        <v>0</v>
      </c>
      <c r="X11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11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23" spans="1:25" ht="20" customHeight="1">
      <c r="A1123" s="12">
        <v>132338</v>
      </c>
      <c r="B1123" s="12" t="s">
        <v>1387</v>
      </c>
      <c r="C1123" s="12">
        <v>5</v>
      </c>
      <c r="D1123" s="12">
        <v>3</v>
      </c>
      <c r="E1123" s="14">
        <f>Table32356789101112132343210111213610[[#This Row],[men]]/Table32356789101112132343210111213610[[#This Row],[total]]</f>
        <v>0.6</v>
      </c>
      <c r="F1123" s="12">
        <v>2</v>
      </c>
      <c r="G1123" s="14">
        <f>Table32356789101112132343210111213610[[#This Row],[women]]/Table32356789101112132343210111213610[[#This Row],[total]]</f>
        <v>0.4</v>
      </c>
      <c r="H1123" s="12">
        <v>0</v>
      </c>
      <c r="I1123" s="14">
        <f>Table32356789101112132343210111213610[[#This Row],[alaskan_or_native]]/Table32356789101112132343210111213610[[#This Row],[total]]</f>
        <v>0</v>
      </c>
      <c r="J1123" s="12">
        <v>0</v>
      </c>
      <c r="K1123" s="14">
        <f>Table32356789101112132343210111213610[[#This Row],[asian_american]]/Table32356789101112132343210111213610[[#This Row],[total]]</f>
        <v>0</v>
      </c>
      <c r="L1123" s="12">
        <v>0</v>
      </c>
      <c r="M1123" s="14">
        <f>Table32356789101112132343210111213610[[#This Row],[african_amercian]]/Table32356789101112132343210111213610[[#This Row],[total]]</f>
        <v>0</v>
      </c>
      <c r="N1123" s="12">
        <v>1</v>
      </c>
      <c r="O1123" s="14">
        <f>Table32356789101112132343210111213610[[#This Row],[hispanic_american]]/Table32356789101112132343210111213610[[#This Row],[total]]</f>
        <v>0.2</v>
      </c>
      <c r="P1123" s="12">
        <v>0</v>
      </c>
      <c r="Q1123" s="14">
        <f>Table32356789101112132343210111213610[[#This Row],[hawaiian_or_islander]]/Table32356789101112132343210111213610[[#This Row],[total]]</f>
        <v>0</v>
      </c>
      <c r="R1123" s="12">
        <v>0</v>
      </c>
      <c r="S1123" s="14">
        <f>Table32356789101112132343210111213610[[#This Row],[white]]/Table32356789101112132343210111213610[[#This Row],[total]]</f>
        <v>0</v>
      </c>
      <c r="T1123" s="12">
        <v>0</v>
      </c>
      <c r="U1123" s="14">
        <f>Table32356789101112132343210111213610[[#This Row],[muti_racial]]/Table32356789101112132343210111213610[[#This Row],[total]]</f>
        <v>0</v>
      </c>
      <c r="V1123" s="12">
        <v>1</v>
      </c>
      <c r="W1123" s="14">
        <f>Table32356789101112132343210111213610[[#This Row],[international]]/Table32356789101112132343210111213610[[#This Row],[total]]</f>
        <v>0.2</v>
      </c>
      <c r="X11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24" spans="1:25" ht="20" customHeight="1">
      <c r="A1124" s="1">
        <v>133553</v>
      </c>
      <c r="B1124" s="1" t="s">
        <v>119</v>
      </c>
      <c r="C1124" s="1">
        <v>5</v>
      </c>
      <c r="D1124" s="1">
        <v>3</v>
      </c>
      <c r="E1124" s="8">
        <f>Table32356789101112132343210111213610[[#This Row],[men]]/Table32356789101112132343210111213610[[#This Row],[total]]</f>
        <v>0.6</v>
      </c>
      <c r="F1124" s="1">
        <v>2</v>
      </c>
      <c r="G1124" s="8">
        <f>Table32356789101112132343210111213610[[#This Row],[women]]/Table32356789101112132343210111213610[[#This Row],[total]]</f>
        <v>0.4</v>
      </c>
      <c r="H1124" s="1">
        <v>0</v>
      </c>
      <c r="I1124" s="8">
        <f>Table32356789101112132343210111213610[[#This Row],[alaskan_or_native]]/Table32356789101112132343210111213610[[#This Row],[total]]</f>
        <v>0</v>
      </c>
      <c r="J1124" s="1">
        <v>1</v>
      </c>
      <c r="K1124" s="8">
        <f>Table32356789101112132343210111213610[[#This Row],[asian_american]]/Table32356789101112132343210111213610[[#This Row],[total]]</f>
        <v>0.2</v>
      </c>
      <c r="L1124" s="1">
        <v>0</v>
      </c>
      <c r="M1124" s="8">
        <f>Table32356789101112132343210111213610[[#This Row],[african_amercian]]/Table32356789101112132343210111213610[[#This Row],[total]]</f>
        <v>0</v>
      </c>
      <c r="N1124" s="1">
        <v>0</v>
      </c>
      <c r="O1124" s="8">
        <f>Table32356789101112132343210111213610[[#This Row],[hispanic_american]]/Table32356789101112132343210111213610[[#This Row],[total]]</f>
        <v>0</v>
      </c>
      <c r="P1124" s="1">
        <v>0</v>
      </c>
      <c r="Q1124" s="8">
        <f>Table32356789101112132343210111213610[[#This Row],[hawaiian_or_islander]]/Table32356789101112132343210111213610[[#This Row],[total]]</f>
        <v>0</v>
      </c>
      <c r="R1124" s="1">
        <v>4</v>
      </c>
      <c r="S1124" s="8">
        <f>Table32356789101112132343210111213610[[#This Row],[white]]/Table32356789101112132343210111213610[[#This Row],[total]]</f>
        <v>0.8</v>
      </c>
      <c r="T1124" s="1">
        <v>0</v>
      </c>
      <c r="U1124" s="8">
        <f>Table32356789101112132343210111213610[[#This Row],[muti_racial]]/Table32356789101112132343210111213610[[#This Row],[total]]</f>
        <v>0</v>
      </c>
      <c r="V1124" s="1">
        <v>0</v>
      </c>
      <c r="W1124" s="8">
        <f>Table32356789101112132343210111213610[[#This Row],[international]]/Table32356789101112132343210111213610[[#This Row],[total]]</f>
        <v>0</v>
      </c>
      <c r="X11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25" spans="1:25" ht="20" customHeight="1">
      <c r="A1125" s="12">
        <v>143288</v>
      </c>
      <c r="B1125" s="12" t="s">
        <v>707</v>
      </c>
      <c r="C1125" s="12">
        <v>5</v>
      </c>
      <c r="D1125" s="12">
        <v>5</v>
      </c>
      <c r="E1125" s="14">
        <f>Table32356789101112132343210111213610[[#This Row],[men]]/Table32356789101112132343210111213610[[#This Row],[total]]</f>
        <v>1</v>
      </c>
      <c r="F1125" s="12">
        <v>0</v>
      </c>
      <c r="G1125" s="14">
        <f>Table32356789101112132343210111213610[[#This Row],[women]]/Table32356789101112132343210111213610[[#This Row],[total]]</f>
        <v>0</v>
      </c>
      <c r="H1125" s="12">
        <v>0</v>
      </c>
      <c r="I1125" s="14">
        <f>Table32356789101112132343210111213610[[#This Row],[alaskan_or_native]]/Table32356789101112132343210111213610[[#This Row],[total]]</f>
        <v>0</v>
      </c>
      <c r="J1125" s="12">
        <v>0</v>
      </c>
      <c r="K1125" s="14">
        <f>Table32356789101112132343210111213610[[#This Row],[asian_american]]/Table32356789101112132343210111213610[[#This Row],[total]]</f>
        <v>0</v>
      </c>
      <c r="L1125" s="12">
        <v>0</v>
      </c>
      <c r="M1125" s="14">
        <f>Table32356789101112132343210111213610[[#This Row],[african_amercian]]/Table32356789101112132343210111213610[[#This Row],[total]]</f>
        <v>0</v>
      </c>
      <c r="N1125" s="12">
        <v>0</v>
      </c>
      <c r="O1125" s="14">
        <f>Table32356789101112132343210111213610[[#This Row],[hispanic_american]]/Table32356789101112132343210111213610[[#This Row],[total]]</f>
        <v>0</v>
      </c>
      <c r="P1125" s="12">
        <v>0</v>
      </c>
      <c r="Q1125" s="14">
        <f>Table32356789101112132343210111213610[[#This Row],[hawaiian_or_islander]]/Table32356789101112132343210111213610[[#This Row],[total]]</f>
        <v>0</v>
      </c>
      <c r="R1125" s="12">
        <v>5</v>
      </c>
      <c r="S1125" s="14">
        <f>Table32356789101112132343210111213610[[#This Row],[white]]/Table32356789101112132343210111213610[[#This Row],[total]]</f>
        <v>1</v>
      </c>
      <c r="T1125" s="12">
        <v>0</v>
      </c>
      <c r="U1125" s="14">
        <f>Table32356789101112132343210111213610[[#This Row],[muti_racial]]/Table32356789101112132343210111213610[[#This Row],[total]]</f>
        <v>0</v>
      </c>
      <c r="V1125" s="12">
        <v>0</v>
      </c>
      <c r="W1125" s="14">
        <f>Table32356789101112132343210111213610[[#This Row],[international]]/Table32356789101112132343210111213610[[#This Row],[total]]</f>
        <v>0</v>
      </c>
      <c r="X11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26" spans="1:25" ht="20" customHeight="1">
      <c r="A1126" s="1">
        <v>146481</v>
      </c>
      <c r="B1126" s="1" t="s">
        <v>708</v>
      </c>
      <c r="C1126" s="1">
        <v>5</v>
      </c>
      <c r="D1126" s="1">
        <v>2</v>
      </c>
      <c r="E1126" s="8">
        <f>Table32356789101112132343210111213610[[#This Row],[men]]/Table32356789101112132343210111213610[[#This Row],[total]]</f>
        <v>0.4</v>
      </c>
      <c r="F1126" s="1">
        <v>3</v>
      </c>
      <c r="G1126" s="8">
        <f>Table32356789101112132343210111213610[[#This Row],[women]]/Table32356789101112132343210111213610[[#This Row],[total]]</f>
        <v>0.6</v>
      </c>
      <c r="H1126" s="1">
        <v>0</v>
      </c>
      <c r="I1126" s="8">
        <f>Table32356789101112132343210111213610[[#This Row],[alaskan_or_native]]/Table32356789101112132343210111213610[[#This Row],[total]]</f>
        <v>0</v>
      </c>
      <c r="J1126" s="1">
        <v>0</v>
      </c>
      <c r="K1126" s="8">
        <f>Table32356789101112132343210111213610[[#This Row],[asian_american]]/Table32356789101112132343210111213610[[#This Row],[total]]</f>
        <v>0</v>
      </c>
      <c r="L1126" s="1">
        <v>0</v>
      </c>
      <c r="M1126" s="8">
        <f>Table32356789101112132343210111213610[[#This Row],[african_amercian]]/Table32356789101112132343210111213610[[#This Row],[total]]</f>
        <v>0</v>
      </c>
      <c r="N1126" s="1">
        <v>3</v>
      </c>
      <c r="O1126" s="8">
        <f>Table32356789101112132343210111213610[[#This Row],[hispanic_american]]/Table32356789101112132343210111213610[[#This Row],[total]]</f>
        <v>0.6</v>
      </c>
      <c r="P1126" s="1">
        <v>0</v>
      </c>
      <c r="Q1126" s="8">
        <f>Table32356789101112132343210111213610[[#This Row],[hawaiian_or_islander]]/Table32356789101112132343210111213610[[#This Row],[total]]</f>
        <v>0</v>
      </c>
      <c r="R1126" s="1">
        <v>2</v>
      </c>
      <c r="S1126" s="8">
        <f>Table32356789101112132343210111213610[[#This Row],[white]]/Table32356789101112132343210111213610[[#This Row],[total]]</f>
        <v>0.4</v>
      </c>
      <c r="T1126" s="1">
        <v>0</v>
      </c>
      <c r="U1126" s="8">
        <f>Table32356789101112132343210111213610[[#This Row],[muti_racial]]/Table32356789101112132343210111213610[[#This Row],[total]]</f>
        <v>0</v>
      </c>
      <c r="V1126" s="1">
        <v>0</v>
      </c>
      <c r="W1126" s="8">
        <f>Table32356789101112132343210111213610[[#This Row],[international]]/Table32356789101112132343210111213610[[#This Row],[total]]</f>
        <v>0</v>
      </c>
      <c r="X11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11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</row>
    <row r="1127" spans="1:25" ht="20" customHeight="1">
      <c r="A1127" s="12">
        <v>147165</v>
      </c>
      <c r="B1127" s="12" t="s">
        <v>1317</v>
      </c>
      <c r="C1127" s="12">
        <v>5</v>
      </c>
      <c r="D1127" s="12">
        <v>3</v>
      </c>
      <c r="E1127" s="14">
        <f>Table32356789101112132343210111213610[[#This Row],[men]]/Table32356789101112132343210111213610[[#This Row],[total]]</f>
        <v>0.6</v>
      </c>
      <c r="F1127" s="12">
        <v>2</v>
      </c>
      <c r="G1127" s="14">
        <f>Table32356789101112132343210111213610[[#This Row],[women]]/Table32356789101112132343210111213610[[#This Row],[total]]</f>
        <v>0.4</v>
      </c>
      <c r="H1127" s="12">
        <v>0</v>
      </c>
      <c r="I1127" s="14">
        <f>Table32356789101112132343210111213610[[#This Row],[alaskan_or_native]]/Table32356789101112132343210111213610[[#This Row],[total]]</f>
        <v>0</v>
      </c>
      <c r="J1127" s="12">
        <v>0</v>
      </c>
      <c r="K1127" s="14">
        <f>Table32356789101112132343210111213610[[#This Row],[asian_american]]/Table32356789101112132343210111213610[[#This Row],[total]]</f>
        <v>0</v>
      </c>
      <c r="L1127" s="12">
        <v>0</v>
      </c>
      <c r="M1127" s="14">
        <f>Table32356789101112132343210111213610[[#This Row],[african_amercian]]/Table32356789101112132343210111213610[[#This Row],[total]]</f>
        <v>0</v>
      </c>
      <c r="N1127" s="12">
        <v>0</v>
      </c>
      <c r="O1127" s="14">
        <f>Table32356789101112132343210111213610[[#This Row],[hispanic_american]]/Table32356789101112132343210111213610[[#This Row],[total]]</f>
        <v>0</v>
      </c>
      <c r="P1127" s="12">
        <v>0</v>
      </c>
      <c r="Q1127" s="14">
        <f>Table32356789101112132343210111213610[[#This Row],[hawaiian_or_islander]]/Table32356789101112132343210111213610[[#This Row],[total]]</f>
        <v>0</v>
      </c>
      <c r="R1127" s="12">
        <v>3</v>
      </c>
      <c r="S1127" s="14">
        <f>Table32356789101112132343210111213610[[#This Row],[white]]/Table32356789101112132343210111213610[[#This Row],[total]]</f>
        <v>0.6</v>
      </c>
      <c r="T1127" s="12">
        <v>1</v>
      </c>
      <c r="U1127" s="14">
        <f>Table32356789101112132343210111213610[[#This Row],[muti_racial]]/Table32356789101112132343210111213610[[#This Row],[total]]</f>
        <v>0.2</v>
      </c>
      <c r="V1127" s="12">
        <v>1</v>
      </c>
      <c r="W1127" s="14">
        <f>Table32356789101112132343210111213610[[#This Row],[international]]/Table32356789101112132343210111213610[[#This Row],[total]]</f>
        <v>0.2</v>
      </c>
      <c r="X11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28" spans="1:25" ht="20" customHeight="1">
      <c r="A1128" s="1">
        <v>148584</v>
      </c>
      <c r="B1128" s="1" t="s">
        <v>740</v>
      </c>
      <c r="C1128" s="1">
        <v>5</v>
      </c>
      <c r="D1128" s="1">
        <v>4</v>
      </c>
      <c r="E1128" s="8">
        <f>Table32356789101112132343210111213610[[#This Row],[men]]/Table32356789101112132343210111213610[[#This Row],[total]]</f>
        <v>0.8</v>
      </c>
      <c r="F1128" s="1">
        <v>1</v>
      </c>
      <c r="G1128" s="8">
        <f>Table32356789101112132343210111213610[[#This Row],[women]]/Table32356789101112132343210111213610[[#This Row],[total]]</f>
        <v>0.2</v>
      </c>
      <c r="H1128" s="1">
        <v>0</v>
      </c>
      <c r="I1128" s="8">
        <f>Table32356789101112132343210111213610[[#This Row],[alaskan_or_native]]/Table32356789101112132343210111213610[[#This Row],[total]]</f>
        <v>0</v>
      </c>
      <c r="J1128" s="1">
        <v>1</v>
      </c>
      <c r="K1128" s="8">
        <f>Table32356789101112132343210111213610[[#This Row],[asian_american]]/Table32356789101112132343210111213610[[#This Row],[total]]</f>
        <v>0.2</v>
      </c>
      <c r="L1128" s="1">
        <v>1</v>
      </c>
      <c r="M1128" s="8">
        <f>Table32356789101112132343210111213610[[#This Row],[african_amercian]]/Table32356789101112132343210111213610[[#This Row],[total]]</f>
        <v>0.2</v>
      </c>
      <c r="N1128" s="1">
        <v>0</v>
      </c>
      <c r="O1128" s="8">
        <f>Table32356789101112132343210111213610[[#This Row],[hispanic_american]]/Table32356789101112132343210111213610[[#This Row],[total]]</f>
        <v>0</v>
      </c>
      <c r="P1128" s="1">
        <v>0</v>
      </c>
      <c r="Q1128" s="8">
        <f>Table32356789101112132343210111213610[[#This Row],[hawaiian_or_islander]]/Table32356789101112132343210111213610[[#This Row],[total]]</f>
        <v>0</v>
      </c>
      <c r="R1128" s="1">
        <v>3</v>
      </c>
      <c r="S1128" s="8">
        <f>Table32356789101112132343210111213610[[#This Row],[white]]/Table32356789101112132343210111213610[[#This Row],[total]]</f>
        <v>0.6</v>
      </c>
      <c r="T1128" s="1">
        <v>0</v>
      </c>
      <c r="U1128" s="8">
        <f>Table32356789101112132343210111213610[[#This Row],[muti_racial]]/Table32356789101112132343210111213610[[#This Row],[total]]</f>
        <v>0</v>
      </c>
      <c r="V1128" s="1">
        <v>0</v>
      </c>
      <c r="W1128" s="8">
        <f>Table32356789101112132343210111213610[[#This Row],[international]]/Table32356789101112132343210111213610[[#This Row],[total]]</f>
        <v>0</v>
      </c>
      <c r="X11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11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29" spans="1:25" ht="20" customHeight="1">
      <c r="A1129" s="12">
        <v>151388</v>
      </c>
      <c r="B1129" s="12" t="s">
        <v>881</v>
      </c>
      <c r="C1129" s="12">
        <v>5</v>
      </c>
      <c r="D1129" s="12">
        <v>4</v>
      </c>
      <c r="E1129" s="14">
        <f>Table32356789101112132343210111213610[[#This Row],[men]]/Table32356789101112132343210111213610[[#This Row],[total]]</f>
        <v>0.8</v>
      </c>
      <c r="F1129" s="12">
        <v>1</v>
      </c>
      <c r="G1129" s="14">
        <f>Table32356789101112132343210111213610[[#This Row],[women]]/Table32356789101112132343210111213610[[#This Row],[total]]</f>
        <v>0.2</v>
      </c>
      <c r="H1129" s="12">
        <v>0</v>
      </c>
      <c r="I1129" s="14">
        <f>Table32356789101112132343210111213610[[#This Row],[alaskan_or_native]]/Table32356789101112132343210111213610[[#This Row],[total]]</f>
        <v>0</v>
      </c>
      <c r="J1129" s="12">
        <v>0</v>
      </c>
      <c r="K1129" s="14">
        <f>Table32356789101112132343210111213610[[#This Row],[asian_american]]/Table32356789101112132343210111213610[[#This Row],[total]]</f>
        <v>0</v>
      </c>
      <c r="L1129" s="12">
        <v>0</v>
      </c>
      <c r="M1129" s="14">
        <f>Table32356789101112132343210111213610[[#This Row],[african_amercian]]/Table32356789101112132343210111213610[[#This Row],[total]]</f>
        <v>0</v>
      </c>
      <c r="N1129" s="12">
        <v>0</v>
      </c>
      <c r="O1129" s="14">
        <f>Table32356789101112132343210111213610[[#This Row],[hispanic_american]]/Table32356789101112132343210111213610[[#This Row],[total]]</f>
        <v>0</v>
      </c>
      <c r="P1129" s="12">
        <v>0</v>
      </c>
      <c r="Q1129" s="14">
        <f>Table32356789101112132343210111213610[[#This Row],[hawaiian_or_islander]]/Table32356789101112132343210111213610[[#This Row],[total]]</f>
        <v>0</v>
      </c>
      <c r="R1129" s="12">
        <v>4</v>
      </c>
      <c r="S1129" s="14">
        <f>Table32356789101112132343210111213610[[#This Row],[white]]/Table32356789101112132343210111213610[[#This Row],[total]]</f>
        <v>0.8</v>
      </c>
      <c r="T1129" s="12">
        <v>0</v>
      </c>
      <c r="U1129" s="14">
        <f>Table32356789101112132343210111213610[[#This Row],[muti_racial]]/Table32356789101112132343210111213610[[#This Row],[total]]</f>
        <v>0</v>
      </c>
      <c r="V1129" s="12">
        <v>0</v>
      </c>
      <c r="W1129" s="14">
        <f>Table32356789101112132343210111213610[[#This Row],[international]]/Table32356789101112132343210111213610[[#This Row],[total]]</f>
        <v>0</v>
      </c>
      <c r="X11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30" spans="1:25" ht="20" customHeight="1">
      <c r="A1130" s="1">
        <v>152992</v>
      </c>
      <c r="B1130" s="1" t="s">
        <v>710</v>
      </c>
      <c r="C1130" s="1">
        <v>5</v>
      </c>
      <c r="D1130" s="1">
        <v>5</v>
      </c>
      <c r="E1130" s="8">
        <f>Table32356789101112132343210111213610[[#This Row],[men]]/Table32356789101112132343210111213610[[#This Row],[total]]</f>
        <v>1</v>
      </c>
      <c r="F1130" s="1">
        <v>0</v>
      </c>
      <c r="G1130" s="8">
        <f>Table32356789101112132343210111213610[[#This Row],[women]]/Table32356789101112132343210111213610[[#This Row],[total]]</f>
        <v>0</v>
      </c>
      <c r="H1130" s="1">
        <v>1</v>
      </c>
      <c r="I1130" s="8">
        <f>Table32356789101112132343210111213610[[#This Row],[alaskan_or_native]]/Table32356789101112132343210111213610[[#This Row],[total]]</f>
        <v>0.2</v>
      </c>
      <c r="J1130" s="1">
        <v>0</v>
      </c>
      <c r="K1130" s="8">
        <f>Table32356789101112132343210111213610[[#This Row],[asian_american]]/Table32356789101112132343210111213610[[#This Row],[total]]</f>
        <v>0</v>
      </c>
      <c r="L1130" s="1">
        <v>0</v>
      </c>
      <c r="M1130" s="8">
        <f>Table32356789101112132343210111213610[[#This Row],[african_amercian]]/Table32356789101112132343210111213610[[#This Row],[total]]</f>
        <v>0</v>
      </c>
      <c r="N1130" s="1">
        <v>1</v>
      </c>
      <c r="O1130" s="8">
        <f>Table32356789101112132343210111213610[[#This Row],[hispanic_american]]/Table32356789101112132343210111213610[[#This Row],[total]]</f>
        <v>0.2</v>
      </c>
      <c r="P1130" s="1">
        <v>0</v>
      </c>
      <c r="Q1130" s="8">
        <f>Table32356789101112132343210111213610[[#This Row],[hawaiian_or_islander]]/Table32356789101112132343210111213610[[#This Row],[total]]</f>
        <v>0</v>
      </c>
      <c r="R1130" s="1">
        <v>3</v>
      </c>
      <c r="S1130" s="8">
        <f>Table32356789101112132343210111213610[[#This Row],[white]]/Table32356789101112132343210111213610[[#This Row],[total]]</f>
        <v>0.6</v>
      </c>
      <c r="T1130" s="1">
        <v>0</v>
      </c>
      <c r="U1130" s="8">
        <f>Table32356789101112132343210111213610[[#This Row],[muti_racial]]/Table32356789101112132343210111213610[[#This Row],[total]]</f>
        <v>0</v>
      </c>
      <c r="V1130" s="1">
        <v>0</v>
      </c>
      <c r="W1130" s="8">
        <f>Table32356789101112132343210111213610[[#This Row],[international]]/Table32356789101112132343210111213610[[#This Row],[total]]</f>
        <v>0</v>
      </c>
      <c r="X11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11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1131" spans="1:25" ht="20" customHeight="1">
      <c r="A1131" s="12">
        <v>153144</v>
      </c>
      <c r="B1131" s="12" t="s">
        <v>711</v>
      </c>
      <c r="C1131" s="12">
        <v>5</v>
      </c>
      <c r="D1131" s="12">
        <v>3</v>
      </c>
      <c r="E1131" s="14">
        <f>Table32356789101112132343210111213610[[#This Row],[men]]/Table32356789101112132343210111213610[[#This Row],[total]]</f>
        <v>0.6</v>
      </c>
      <c r="F1131" s="12">
        <v>2</v>
      </c>
      <c r="G1131" s="14">
        <f>Table32356789101112132343210111213610[[#This Row],[women]]/Table32356789101112132343210111213610[[#This Row],[total]]</f>
        <v>0.4</v>
      </c>
      <c r="H1131" s="12">
        <v>0</v>
      </c>
      <c r="I1131" s="14">
        <f>Table32356789101112132343210111213610[[#This Row],[alaskan_or_native]]/Table32356789101112132343210111213610[[#This Row],[total]]</f>
        <v>0</v>
      </c>
      <c r="J1131" s="12">
        <v>1</v>
      </c>
      <c r="K1131" s="14">
        <f>Table32356789101112132343210111213610[[#This Row],[asian_american]]/Table32356789101112132343210111213610[[#This Row],[total]]</f>
        <v>0.2</v>
      </c>
      <c r="L1131" s="12">
        <v>0</v>
      </c>
      <c r="M1131" s="14">
        <f>Table32356789101112132343210111213610[[#This Row],[african_amercian]]/Table32356789101112132343210111213610[[#This Row],[total]]</f>
        <v>0</v>
      </c>
      <c r="N1131" s="12">
        <v>1</v>
      </c>
      <c r="O1131" s="14">
        <f>Table32356789101112132343210111213610[[#This Row],[hispanic_american]]/Table32356789101112132343210111213610[[#This Row],[total]]</f>
        <v>0.2</v>
      </c>
      <c r="P1131" s="12">
        <v>0</v>
      </c>
      <c r="Q1131" s="14">
        <f>Table32356789101112132343210111213610[[#This Row],[hawaiian_or_islander]]/Table32356789101112132343210111213610[[#This Row],[total]]</f>
        <v>0</v>
      </c>
      <c r="R1131" s="12">
        <v>3</v>
      </c>
      <c r="S1131" s="14">
        <f>Table32356789101112132343210111213610[[#This Row],[white]]/Table32356789101112132343210111213610[[#This Row],[total]]</f>
        <v>0.6</v>
      </c>
      <c r="T1131" s="12">
        <v>0</v>
      </c>
      <c r="U1131" s="14">
        <f>Table32356789101112132343210111213610[[#This Row],[muti_racial]]/Table32356789101112132343210111213610[[#This Row],[total]]</f>
        <v>0</v>
      </c>
      <c r="V1131" s="12">
        <v>0</v>
      </c>
      <c r="W1131" s="14">
        <f>Table32356789101112132343210111213610[[#This Row],[international]]/Table32356789101112132343210111213610[[#This Row],[total]]</f>
        <v>0</v>
      </c>
      <c r="X11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11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32" spans="1:25" ht="20" customHeight="1">
      <c r="A1132" s="1">
        <v>153418</v>
      </c>
      <c r="B1132" s="1" t="s">
        <v>889</v>
      </c>
      <c r="C1132" s="1">
        <v>5</v>
      </c>
      <c r="D1132" s="1">
        <v>4</v>
      </c>
      <c r="E1132" s="8">
        <f>Table32356789101112132343210111213610[[#This Row],[men]]/Table32356789101112132343210111213610[[#This Row],[total]]</f>
        <v>0.8</v>
      </c>
      <c r="F1132" s="1">
        <v>1</v>
      </c>
      <c r="G1132" s="8">
        <f>Table32356789101112132343210111213610[[#This Row],[women]]/Table32356789101112132343210111213610[[#This Row],[total]]</f>
        <v>0.2</v>
      </c>
      <c r="H1132" s="1">
        <v>0</v>
      </c>
      <c r="I1132" s="8">
        <f>Table32356789101112132343210111213610[[#This Row],[alaskan_or_native]]/Table32356789101112132343210111213610[[#This Row],[total]]</f>
        <v>0</v>
      </c>
      <c r="J1132" s="1">
        <v>0</v>
      </c>
      <c r="K1132" s="8">
        <f>Table32356789101112132343210111213610[[#This Row],[asian_american]]/Table32356789101112132343210111213610[[#This Row],[total]]</f>
        <v>0</v>
      </c>
      <c r="L1132" s="1">
        <v>0</v>
      </c>
      <c r="M1132" s="8">
        <f>Table32356789101112132343210111213610[[#This Row],[african_amercian]]/Table32356789101112132343210111213610[[#This Row],[total]]</f>
        <v>0</v>
      </c>
      <c r="N1132" s="1">
        <v>0</v>
      </c>
      <c r="O1132" s="8">
        <f>Table32356789101112132343210111213610[[#This Row],[hispanic_american]]/Table32356789101112132343210111213610[[#This Row],[total]]</f>
        <v>0</v>
      </c>
      <c r="P1132" s="1">
        <v>0</v>
      </c>
      <c r="Q1132" s="8">
        <f>Table32356789101112132343210111213610[[#This Row],[hawaiian_or_islander]]/Table32356789101112132343210111213610[[#This Row],[total]]</f>
        <v>0</v>
      </c>
      <c r="R1132" s="1">
        <v>5</v>
      </c>
      <c r="S1132" s="8">
        <f>Table32356789101112132343210111213610[[#This Row],[white]]/Table32356789101112132343210111213610[[#This Row],[total]]</f>
        <v>1</v>
      </c>
      <c r="T1132" s="1">
        <v>0</v>
      </c>
      <c r="U1132" s="8">
        <f>Table32356789101112132343210111213610[[#This Row],[muti_racial]]/Table32356789101112132343210111213610[[#This Row],[total]]</f>
        <v>0</v>
      </c>
      <c r="V1132" s="1">
        <v>0</v>
      </c>
      <c r="W1132" s="8">
        <f>Table32356789101112132343210111213610[[#This Row],[international]]/Table32356789101112132343210111213610[[#This Row],[total]]</f>
        <v>0</v>
      </c>
      <c r="X11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33" spans="1:25" ht="20" customHeight="1">
      <c r="A1133" s="12">
        <v>154493</v>
      </c>
      <c r="B1133" s="12" t="s">
        <v>890</v>
      </c>
      <c r="C1133" s="12">
        <v>5</v>
      </c>
      <c r="D1133" s="12">
        <v>5</v>
      </c>
      <c r="E1133" s="14">
        <f>Table32356789101112132343210111213610[[#This Row],[men]]/Table32356789101112132343210111213610[[#This Row],[total]]</f>
        <v>1</v>
      </c>
      <c r="F1133" s="12">
        <v>0</v>
      </c>
      <c r="G1133" s="14">
        <f>Table32356789101112132343210111213610[[#This Row],[women]]/Table32356789101112132343210111213610[[#This Row],[total]]</f>
        <v>0</v>
      </c>
      <c r="H1133" s="12">
        <v>0</v>
      </c>
      <c r="I1133" s="14">
        <f>Table32356789101112132343210111213610[[#This Row],[alaskan_or_native]]/Table32356789101112132343210111213610[[#This Row],[total]]</f>
        <v>0</v>
      </c>
      <c r="J1133" s="12">
        <v>0</v>
      </c>
      <c r="K1133" s="14">
        <f>Table32356789101112132343210111213610[[#This Row],[asian_american]]/Table32356789101112132343210111213610[[#This Row],[total]]</f>
        <v>0</v>
      </c>
      <c r="L1133" s="12">
        <v>1</v>
      </c>
      <c r="M1133" s="14">
        <f>Table32356789101112132343210111213610[[#This Row],[african_amercian]]/Table32356789101112132343210111213610[[#This Row],[total]]</f>
        <v>0.2</v>
      </c>
      <c r="N1133" s="12">
        <v>0</v>
      </c>
      <c r="O1133" s="14">
        <f>Table32356789101112132343210111213610[[#This Row],[hispanic_american]]/Table32356789101112132343210111213610[[#This Row],[total]]</f>
        <v>0</v>
      </c>
      <c r="P1133" s="12">
        <v>0</v>
      </c>
      <c r="Q1133" s="14">
        <f>Table32356789101112132343210111213610[[#This Row],[hawaiian_or_islander]]/Table32356789101112132343210111213610[[#This Row],[total]]</f>
        <v>0</v>
      </c>
      <c r="R1133" s="12">
        <v>3</v>
      </c>
      <c r="S1133" s="14">
        <f>Table32356789101112132343210111213610[[#This Row],[white]]/Table32356789101112132343210111213610[[#This Row],[total]]</f>
        <v>0.6</v>
      </c>
      <c r="T1133" s="12">
        <v>0</v>
      </c>
      <c r="U1133" s="14">
        <f>Table32356789101112132343210111213610[[#This Row],[muti_racial]]/Table32356789101112132343210111213610[[#This Row],[total]]</f>
        <v>0</v>
      </c>
      <c r="V1133" s="12">
        <v>1</v>
      </c>
      <c r="W1133" s="14">
        <f>Table32356789101112132343210111213610[[#This Row],[international]]/Table32356789101112132343210111213610[[#This Row],[total]]</f>
        <v>0.2</v>
      </c>
      <c r="X11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34" spans="1:25" ht="20" customHeight="1">
      <c r="A1134" s="1">
        <v>154688</v>
      </c>
      <c r="B1134" s="1" t="s">
        <v>712</v>
      </c>
      <c r="C1134" s="1">
        <v>5</v>
      </c>
      <c r="D1134" s="1">
        <v>3</v>
      </c>
      <c r="E1134" s="8">
        <f>Table32356789101112132343210111213610[[#This Row],[men]]/Table32356789101112132343210111213610[[#This Row],[total]]</f>
        <v>0.6</v>
      </c>
      <c r="F1134" s="1">
        <v>2</v>
      </c>
      <c r="G1134" s="8">
        <f>Table32356789101112132343210111213610[[#This Row],[women]]/Table32356789101112132343210111213610[[#This Row],[total]]</f>
        <v>0.4</v>
      </c>
      <c r="H1134" s="1">
        <v>0</v>
      </c>
      <c r="I1134" s="8">
        <f>Table32356789101112132343210111213610[[#This Row],[alaskan_or_native]]/Table32356789101112132343210111213610[[#This Row],[total]]</f>
        <v>0</v>
      </c>
      <c r="J1134" s="1">
        <v>0</v>
      </c>
      <c r="K1134" s="8">
        <f>Table32356789101112132343210111213610[[#This Row],[asian_american]]/Table32356789101112132343210111213610[[#This Row],[total]]</f>
        <v>0</v>
      </c>
      <c r="L1134" s="1">
        <v>0</v>
      </c>
      <c r="M1134" s="8">
        <f>Table32356789101112132343210111213610[[#This Row],[african_amercian]]/Table32356789101112132343210111213610[[#This Row],[total]]</f>
        <v>0</v>
      </c>
      <c r="N1134" s="1">
        <v>1</v>
      </c>
      <c r="O1134" s="8">
        <f>Table32356789101112132343210111213610[[#This Row],[hispanic_american]]/Table32356789101112132343210111213610[[#This Row],[total]]</f>
        <v>0.2</v>
      </c>
      <c r="P1134" s="1">
        <v>0</v>
      </c>
      <c r="Q1134" s="8">
        <f>Table32356789101112132343210111213610[[#This Row],[hawaiian_or_islander]]/Table32356789101112132343210111213610[[#This Row],[total]]</f>
        <v>0</v>
      </c>
      <c r="R1134" s="1">
        <v>3</v>
      </c>
      <c r="S1134" s="8">
        <f>Table32356789101112132343210111213610[[#This Row],[white]]/Table32356789101112132343210111213610[[#This Row],[total]]</f>
        <v>0.6</v>
      </c>
      <c r="T1134" s="1">
        <v>0</v>
      </c>
      <c r="U1134" s="8">
        <f>Table32356789101112132343210111213610[[#This Row],[muti_racial]]/Table32356789101112132343210111213610[[#This Row],[total]]</f>
        <v>0</v>
      </c>
      <c r="V1134" s="1">
        <v>1</v>
      </c>
      <c r="W1134" s="8">
        <f>Table32356789101112132343210111213610[[#This Row],[international]]/Table32356789101112132343210111213610[[#This Row],[total]]</f>
        <v>0.2</v>
      </c>
      <c r="X11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35" spans="1:25" ht="20" customHeight="1">
      <c r="A1135" s="12">
        <v>155335</v>
      </c>
      <c r="B1135" s="12" t="s">
        <v>1319</v>
      </c>
      <c r="C1135" s="12">
        <v>5</v>
      </c>
      <c r="D1135" s="12">
        <v>5</v>
      </c>
      <c r="E1135" s="14">
        <f>Table32356789101112132343210111213610[[#This Row],[men]]/Table32356789101112132343210111213610[[#This Row],[total]]</f>
        <v>1</v>
      </c>
      <c r="F1135" s="12">
        <v>0</v>
      </c>
      <c r="G1135" s="14">
        <f>Table32356789101112132343210111213610[[#This Row],[women]]/Table32356789101112132343210111213610[[#This Row],[total]]</f>
        <v>0</v>
      </c>
      <c r="H1135" s="12">
        <v>0</v>
      </c>
      <c r="I1135" s="14">
        <f>Table32356789101112132343210111213610[[#This Row],[alaskan_or_native]]/Table32356789101112132343210111213610[[#This Row],[total]]</f>
        <v>0</v>
      </c>
      <c r="J1135" s="12">
        <v>0</v>
      </c>
      <c r="K1135" s="14">
        <f>Table32356789101112132343210111213610[[#This Row],[asian_american]]/Table32356789101112132343210111213610[[#This Row],[total]]</f>
        <v>0</v>
      </c>
      <c r="L1135" s="12">
        <v>0</v>
      </c>
      <c r="M1135" s="14">
        <f>Table32356789101112132343210111213610[[#This Row],[african_amercian]]/Table32356789101112132343210111213610[[#This Row],[total]]</f>
        <v>0</v>
      </c>
      <c r="N1135" s="12">
        <v>0</v>
      </c>
      <c r="O1135" s="14">
        <f>Table32356789101112132343210111213610[[#This Row],[hispanic_american]]/Table32356789101112132343210111213610[[#This Row],[total]]</f>
        <v>0</v>
      </c>
      <c r="P1135" s="12">
        <v>0</v>
      </c>
      <c r="Q1135" s="14">
        <f>Table32356789101112132343210111213610[[#This Row],[hawaiian_or_islander]]/Table32356789101112132343210111213610[[#This Row],[total]]</f>
        <v>0</v>
      </c>
      <c r="R1135" s="12">
        <v>2</v>
      </c>
      <c r="S1135" s="14">
        <f>Table32356789101112132343210111213610[[#This Row],[white]]/Table32356789101112132343210111213610[[#This Row],[total]]</f>
        <v>0.4</v>
      </c>
      <c r="T1135" s="12">
        <v>0</v>
      </c>
      <c r="U1135" s="14">
        <f>Table32356789101112132343210111213610[[#This Row],[muti_racial]]/Table32356789101112132343210111213610[[#This Row],[total]]</f>
        <v>0</v>
      </c>
      <c r="V1135" s="12">
        <v>3</v>
      </c>
      <c r="W1135" s="14">
        <f>Table32356789101112132343210111213610[[#This Row],[international]]/Table32356789101112132343210111213610[[#This Row],[total]]</f>
        <v>0.6</v>
      </c>
      <c r="X11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36" spans="1:25" ht="20" customHeight="1">
      <c r="A1136" s="1">
        <v>156541</v>
      </c>
      <c r="B1136" s="1" t="s">
        <v>900</v>
      </c>
      <c r="C1136" s="1">
        <v>5</v>
      </c>
      <c r="D1136" s="1">
        <v>3</v>
      </c>
      <c r="E1136" s="8">
        <f>Table32356789101112132343210111213610[[#This Row],[men]]/Table32356789101112132343210111213610[[#This Row],[total]]</f>
        <v>0.6</v>
      </c>
      <c r="F1136" s="1">
        <v>2</v>
      </c>
      <c r="G1136" s="8">
        <f>Table32356789101112132343210111213610[[#This Row],[women]]/Table32356789101112132343210111213610[[#This Row],[total]]</f>
        <v>0.4</v>
      </c>
      <c r="H1136" s="1">
        <v>0</v>
      </c>
      <c r="I1136" s="8">
        <f>Table32356789101112132343210111213610[[#This Row],[alaskan_or_native]]/Table32356789101112132343210111213610[[#This Row],[total]]</f>
        <v>0</v>
      </c>
      <c r="J1136" s="1">
        <v>0</v>
      </c>
      <c r="K1136" s="8">
        <f>Table32356789101112132343210111213610[[#This Row],[asian_american]]/Table32356789101112132343210111213610[[#This Row],[total]]</f>
        <v>0</v>
      </c>
      <c r="L1136" s="1">
        <v>0</v>
      </c>
      <c r="M1136" s="8">
        <f>Table32356789101112132343210111213610[[#This Row],[african_amercian]]/Table32356789101112132343210111213610[[#This Row],[total]]</f>
        <v>0</v>
      </c>
      <c r="N1136" s="1">
        <v>0</v>
      </c>
      <c r="O1136" s="8">
        <f>Table32356789101112132343210111213610[[#This Row],[hispanic_american]]/Table32356789101112132343210111213610[[#This Row],[total]]</f>
        <v>0</v>
      </c>
      <c r="P1136" s="1">
        <v>0</v>
      </c>
      <c r="Q1136" s="8">
        <f>Table32356789101112132343210111213610[[#This Row],[hawaiian_or_islander]]/Table32356789101112132343210111213610[[#This Row],[total]]</f>
        <v>0</v>
      </c>
      <c r="R1136" s="1">
        <v>2</v>
      </c>
      <c r="S1136" s="8">
        <f>Table32356789101112132343210111213610[[#This Row],[white]]/Table32356789101112132343210111213610[[#This Row],[total]]</f>
        <v>0.4</v>
      </c>
      <c r="T1136" s="1">
        <v>1</v>
      </c>
      <c r="U1136" s="8">
        <f>Table32356789101112132343210111213610[[#This Row],[muti_racial]]/Table32356789101112132343210111213610[[#This Row],[total]]</f>
        <v>0.2</v>
      </c>
      <c r="V1136" s="1">
        <v>1</v>
      </c>
      <c r="W1136" s="8">
        <f>Table32356789101112132343210111213610[[#This Row],[international]]/Table32356789101112132343210111213610[[#This Row],[total]]</f>
        <v>0.2</v>
      </c>
      <c r="X11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37" spans="1:25" ht="20" customHeight="1">
      <c r="A1137" s="12">
        <v>158802</v>
      </c>
      <c r="B1137" s="12" t="s">
        <v>909</v>
      </c>
      <c r="C1137" s="12">
        <v>5</v>
      </c>
      <c r="D1137" s="12">
        <v>3</v>
      </c>
      <c r="E1137" s="14">
        <f>Table32356789101112132343210111213610[[#This Row],[men]]/Table32356789101112132343210111213610[[#This Row],[total]]</f>
        <v>0.6</v>
      </c>
      <c r="F1137" s="12">
        <v>2</v>
      </c>
      <c r="G1137" s="14">
        <f>Table32356789101112132343210111213610[[#This Row],[women]]/Table32356789101112132343210111213610[[#This Row],[total]]</f>
        <v>0.4</v>
      </c>
      <c r="H1137" s="12">
        <v>0</v>
      </c>
      <c r="I1137" s="14">
        <f>Table32356789101112132343210111213610[[#This Row],[alaskan_or_native]]/Table32356789101112132343210111213610[[#This Row],[total]]</f>
        <v>0</v>
      </c>
      <c r="J1137" s="12">
        <v>0</v>
      </c>
      <c r="K1137" s="14">
        <f>Table32356789101112132343210111213610[[#This Row],[asian_american]]/Table32356789101112132343210111213610[[#This Row],[total]]</f>
        <v>0</v>
      </c>
      <c r="L1137" s="12">
        <v>4</v>
      </c>
      <c r="M1137" s="14">
        <f>Table32356789101112132343210111213610[[#This Row],[african_amercian]]/Table32356789101112132343210111213610[[#This Row],[total]]</f>
        <v>0.8</v>
      </c>
      <c r="N1137" s="12">
        <v>0</v>
      </c>
      <c r="O1137" s="14">
        <f>Table32356789101112132343210111213610[[#This Row],[hispanic_american]]/Table32356789101112132343210111213610[[#This Row],[total]]</f>
        <v>0</v>
      </c>
      <c r="P1137" s="12">
        <v>0</v>
      </c>
      <c r="Q1137" s="14">
        <f>Table32356789101112132343210111213610[[#This Row],[hawaiian_or_islander]]/Table32356789101112132343210111213610[[#This Row],[total]]</f>
        <v>0</v>
      </c>
      <c r="R1137" s="12">
        <v>0</v>
      </c>
      <c r="S1137" s="14">
        <f>Table32356789101112132343210111213610[[#This Row],[white]]/Table32356789101112132343210111213610[[#This Row],[total]]</f>
        <v>0</v>
      </c>
      <c r="T1137" s="12">
        <v>0</v>
      </c>
      <c r="U1137" s="14">
        <f>Table32356789101112132343210111213610[[#This Row],[muti_racial]]/Table32356789101112132343210111213610[[#This Row],[total]]</f>
        <v>0</v>
      </c>
      <c r="V1137" s="12">
        <v>0</v>
      </c>
      <c r="W1137" s="14">
        <f>Table32356789101112132343210111213610[[#This Row],[international]]/Table32356789101112132343210111213610[[#This Row],[total]]</f>
        <v>0</v>
      </c>
      <c r="X11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</v>
      </c>
      <c r="Y11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</v>
      </c>
    </row>
    <row r="1138" spans="1:25" ht="20" customHeight="1">
      <c r="A1138" s="1">
        <v>162654</v>
      </c>
      <c r="B1138" s="1" t="s">
        <v>915</v>
      </c>
      <c r="C1138" s="1">
        <v>5</v>
      </c>
      <c r="D1138" s="1">
        <v>3</v>
      </c>
      <c r="E1138" s="8">
        <f>Table32356789101112132343210111213610[[#This Row],[men]]/Table32356789101112132343210111213610[[#This Row],[total]]</f>
        <v>0.6</v>
      </c>
      <c r="F1138" s="1">
        <v>2</v>
      </c>
      <c r="G1138" s="8">
        <f>Table32356789101112132343210111213610[[#This Row],[women]]/Table32356789101112132343210111213610[[#This Row],[total]]</f>
        <v>0.4</v>
      </c>
      <c r="H1138" s="1">
        <v>0</v>
      </c>
      <c r="I1138" s="8">
        <f>Table32356789101112132343210111213610[[#This Row],[alaskan_or_native]]/Table32356789101112132343210111213610[[#This Row],[total]]</f>
        <v>0</v>
      </c>
      <c r="J1138" s="1">
        <v>0</v>
      </c>
      <c r="K1138" s="8">
        <f>Table32356789101112132343210111213610[[#This Row],[asian_american]]/Table32356789101112132343210111213610[[#This Row],[total]]</f>
        <v>0</v>
      </c>
      <c r="L1138" s="1">
        <v>0</v>
      </c>
      <c r="M1138" s="8">
        <f>Table32356789101112132343210111213610[[#This Row],[african_amercian]]/Table32356789101112132343210111213610[[#This Row],[total]]</f>
        <v>0</v>
      </c>
      <c r="N1138" s="1">
        <v>0</v>
      </c>
      <c r="O1138" s="8">
        <f>Table32356789101112132343210111213610[[#This Row],[hispanic_american]]/Table32356789101112132343210111213610[[#This Row],[total]]</f>
        <v>0</v>
      </c>
      <c r="P1138" s="1">
        <v>0</v>
      </c>
      <c r="Q1138" s="8">
        <f>Table32356789101112132343210111213610[[#This Row],[hawaiian_or_islander]]/Table32356789101112132343210111213610[[#This Row],[total]]</f>
        <v>0</v>
      </c>
      <c r="R1138" s="1">
        <v>4</v>
      </c>
      <c r="S1138" s="8">
        <f>Table32356789101112132343210111213610[[#This Row],[white]]/Table32356789101112132343210111213610[[#This Row],[total]]</f>
        <v>0.8</v>
      </c>
      <c r="T1138" s="1">
        <v>0</v>
      </c>
      <c r="U1138" s="8">
        <f>Table32356789101112132343210111213610[[#This Row],[muti_racial]]/Table32356789101112132343210111213610[[#This Row],[total]]</f>
        <v>0</v>
      </c>
      <c r="V1138" s="1">
        <v>0</v>
      </c>
      <c r="W1138" s="8">
        <f>Table32356789101112132343210111213610[[#This Row],[international]]/Table32356789101112132343210111213610[[#This Row],[total]]</f>
        <v>0</v>
      </c>
      <c r="X11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39" spans="1:25" ht="20" customHeight="1">
      <c r="A1139" s="12">
        <v>164270</v>
      </c>
      <c r="B1139" s="12" t="s">
        <v>921</v>
      </c>
      <c r="C1139" s="12">
        <v>5</v>
      </c>
      <c r="D1139" s="12">
        <v>5</v>
      </c>
      <c r="E1139" s="14">
        <f>Table32356789101112132343210111213610[[#This Row],[men]]/Table32356789101112132343210111213610[[#This Row],[total]]</f>
        <v>1</v>
      </c>
      <c r="F1139" s="12">
        <v>0</v>
      </c>
      <c r="G1139" s="14">
        <f>Table32356789101112132343210111213610[[#This Row],[women]]/Table32356789101112132343210111213610[[#This Row],[total]]</f>
        <v>0</v>
      </c>
      <c r="H1139" s="12">
        <v>0</v>
      </c>
      <c r="I1139" s="14">
        <f>Table32356789101112132343210111213610[[#This Row],[alaskan_or_native]]/Table32356789101112132343210111213610[[#This Row],[total]]</f>
        <v>0</v>
      </c>
      <c r="J1139" s="12">
        <v>1</v>
      </c>
      <c r="K1139" s="14">
        <f>Table32356789101112132343210111213610[[#This Row],[asian_american]]/Table32356789101112132343210111213610[[#This Row],[total]]</f>
        <v>0.2</v>
      </c>
      <c r="L1139" s="12">
        <v>2</v>
      </c>
      <c r="M1139" s="14">
        <f>Table32356789101112132343210111213610[[#This Row],[african_amercian]]/Table32356789101112132343210111213610[[#This Row],[total]]</f>
        <v>0.4</v>
      </c>
      <c r="N1139" s="12">
        <v>0</v>
      </c>
      <c r="O1139" s="14">
        <f>Table32356789101112132343210111213610[[#This Row],[hispanic_american]]/Table32356789101112132343210111213610[[#This Row],[total]]</f>
        <v>0</v>
      </c>
      <c r="P1139" s="12">
        <v>0</v>
      </c>
      <c r="Q1139" s="14">
        <f>Table32356789101112132343210111213610[[#This Row],[hawaiian_or_islander]]/Table32356789101112132343210111213610[[#This Row],[total]]</f>
        <v>0</v>
      </c>
      <c r="R1139" s="12">
        <v>1</v>
      </c>
      <c r="S1139" s="14">
        <f>Table32356789101112132343210111213610[[#This Row],[white]]/Table32356789101112132343210111213610[[#This Row],[total]]</f>
        <v>0.2</v>
      </c>
      <c r="T1139" s="12">
        <v>0</v>
      </c>
      <c r="U1139" s="14">
        <f>Table32356789101112132343210111213610[[#This Row],[muti_racial]]/Table32356789101112132343210111213610[[#This Row],[total]]</f>
        <v>0</v>
      </c>
      <c r="V1139" s="12">
        <v>1</v>
      </c>
      <c r="W1139" s="14">
        <f>Table32356789101112132343210111213610[[#This Row],[international]]/Table32356789101112132343210111213610[[#This Row],[total]]</f>
        <v>0.2</v>
      </c>
      <c r="X11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11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1140" spans="1:25" ht="20" customHeight="1">
      <c r="A1140" s="1">
        <v>164748</v>
      </c>
      <c r="B1140" s="1" t="s">
        <v>1393</v>
      </c>
      <c r="C1140" s="1">
        <v>5</v>
      </c>
      <c r="D1140" s="1">
        <v>5</v>
      </c>
      <c r="E1140" s="8">
        <f>Table32356789101112132343210111213610[[#This Row],[men]]/Table32356789101112132343210111213610[[#This Row],[total]]</f>
        <v>1</v>
      </c>
      <c r="F1140" s="1">
        <v>0</v>
      </c>
      <c r="G1140" s="8">
        <f>Table32356789101112132343210111213610[[#This Row],[women]]/Table32356789101112132343210111213610[[#This Row],[total]]</f>
        <v>0</v>
      </c>
      <c r="H1140" s="1">
        <v>0</v>
      </c>
      <c r="I1140" s="8">
        <f>Table32356789101112132343210111213610[[#This Row],[alaskan_or_native]]/Table32356789101112132343210111213610[[#This Row],[total]]</f>
        <v>0</v>
      </c>
      <c r="J1140" s="1">
        <v>0</v>
      </c>
      <c r="K1140" s="8">
        <f>Table32356789101112132343210111213610[[#This Row],[asian_american]]/Table32356789101112132343210111213610[[#This Row],[total]]</f>
        <v>0</v>
      </c>
      <c r="L1140" s="1">
        <v>1</v>
      </c>
      <c r="M1140" s="8">
        <f>Table32356789101112132343210111213610[[#This Row],[african_amercian]]/Table32356789101112132343210111213610[[#This Row],[total]]</f>
        <v>0.2</v>
      </c>
      <c r="N1140" s="1">
        <v>1</v>
      </c>
      <c r="O1140" s="8">
        <f>Table32356789101112132343210111213610[[#This Row],[hispanic_american]]/Table32356789101112132343210111213610[[#This Row],[total]]</f>
        <v>0.2</v>
      </c>
      <c r="P1140" s="1">
        <v>0</v>
      </c>
      <c r="Q1140" s="8">
        <f>Table32356789101112132343210111213610[[#This Row],[hawaiian_or_islander]]/Table32356789101112132343210111213610[[#This Row],[total]]</f>
        <v>0</v>
      </c>
      <c r="R1140" s="1">
        <v>3</v>
      </c>
      <c r="S1140" s="8">
        <f>Table32356789101112132343210111213610[[#This Row],[white]]/Table32356789101112132343210111213610[[#This Row],[total]]</f>
        <v>0.6</v>
      </c>
      <c r="T1140" s="1">
        <v>0</v>
      </c>
      <c r="U1140" s="8">
        <f>Table32356789101112132343210111213610[[#This Row],[muti_racial]]/Table32356789101112132343210111213610[[#This Row],[total]]</f>
        <v>0</v>
      </c>
      <c r="V1140" s="1">
        <v>0</v>
      </c>
      <c r="W1140" s="8">
        <f>Table32356789101112132343210111213610[[#This Row],[international]]/Table32356789101112132343210111213610[[#This Row],[total]]</f>
        <v>0</v>
      </c>
      <c r="X11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11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1141" spans="1:25" ht="20" customHeight="1">
      <c r="A1141" s="12">
        <v>167251</v>
      </c>
      <c r="B1141" s="12" t="s">
        <v>928</v>
      </c>
      <c r="C1141" s="12">
        <v>5</v>
      </c>
      <c r="D1141" s="12">
        <v>3</v>
      </c>
      <c r="E1141" s="14">
        <f>Table32356789101112132343210111213610[[#This Row],[men]]/Table32356789101112132343210111213610[[#This Row],[total]]</f>
        <v>0.6</v>
      </c>
      <c r="F1141" s="12">
        <v>2</v>
      </c>
      <c r="G1141" s="14">
        <f>Table32356789101112132343210111213610[[#This Row],[women]]/Table32356789101112132343210111213610[[#This Row],[total]]</f>
        <v>0.4</v>
      </c>
      <c r="H1141" s="12">
        <v>0</v>
      </c>
      <c r="I1141" s="14">
        <f>Table32356789101112132343210111213610[[#This Row],[alaskan_or_native]]/Table32356789101112132343210111213610[[#This Row],[total]]</f>
        <v>0</v>
      </c>
      <c r="J1141" s="12">
        <v>0</v>
      </c>
      <c r="K1141" s="14">
        <f>Table32356789101112132343210111213610[[#This Row],[asian_american]]/Table32356789101112132343210111213610[[#This Row],[total]]</f>
        <v>0</v>
      </c>
      <c r="L1141" s="12">
        <v>1</v>
      </c>
      <c r="M1141" s="14">
        <f>Table32356789101112132343210111213610[[#This Row],[african_amercian]]/Table32356789101112132343210111213610[[#This Row],[total]]</f>
        <v>0.2</v>
      </c>
      <c r="N1141" s="12">
        <v>0</v>
      </c>
      <c r="O1141" s="14">
        <f>Table32356789101112132343210111213610[[#This Row],[hispanic_american]]/Table32356789101112132343210111213610[[#This Row],[total]]</f>
        <v>0</v>
      </c>
      <c r="P1141" s="12">
        <v>0</v>
      </c>
      <c r="Q1141" s="14">
        <f>Table32356789101112132343210111213610[[#This Row],[hawaiian_or_islander]]/Table32356789101112132343210111213610[[#This Row],[total]]</f>
        <v>0</v>
      </c>
      <c r="R1141" s="12">
        <v>4</v>
      </c>
      <c r="S1141" s="14">
        <f>Table32356789101112132343210111213610[[#This Row],[white]]/Table32356789101112132343210111213610[[#This Row],[total]]</f>
        <v>0.8</v>
      </c>
      <c r="T1141" s="12">
        <v>0</v>
      </c>
      <c r="U1141" s="14">
        <f>Table32356789101112132343210111213610[[#This Row],[muti_racial]]/Table32356789101112132343210111213610[[#This Row],[total]]</f>
        <v>0</v>
      </c>
      <c r="V1141" s="12">
        <v>0</v>
      </c>
      <c r="W1141" s="14">
        <f>Table32356789101112132343210111213610[[#This Row],[international]]/Table32356789101112132343210111213610[[#This Row],[total]]</f>
        <v>0</v>
      </c>
      <c r="X11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42" spans="1:25" ht="20" customHeight="1">
      <c r="A1142" s="1">
        <v>168740</v>
      </c>
      <c r="B1142" s="1" t="s">
        <v>176</v>
      </c>
      <c r="C1142" s="1">
        <v>5</v>
      </c>
      <c r="D1142" s="1">
        <v>2</v>
      </c>
      <c r="E1142" s="8">
        <f>Table32356789101112132343210111213610[[#This Row],[men]]/Table32356789101112132343210111213610[[#This Row],[total]]</f>
        <v>0.4</v>
      </c>
      <c r="F1142" s="1">
        <v>3</v>
      </c>
      <c r="G1142" s="8">
        <f>Table32356789101112132343210111213610[[#This Row],[women]]/Table32356789101112132343210111213610[[#This Row],[total]]</f>
        <v>0.6</v>
      </c>
      <c r="H1142" s="1">
        <v>0</v>
      </c>
      <c r="I1142" s="8">
        <f>Table32356789101112132343210111213610[[#This Row],[alaskan_or_native]]/Table32356789101112132343210111213610[[#This Row],[total]]</f>
        <v>0</v>
      </c>
      <c r="J1142" s="1">
        <v>1</v>
      </c>
      <c r="K1142" s="8">
        <f>Table32356789101112132343210111213610[[#This Row],[asian_american]]/Table32356789101112132343210111213610[[#This Row],[total]]</f>
        <v>0.2</v>
      </c>
      <c r="L1142" s="1">
        <v>2</v>
      </c>
      <c r="M1142" s="8">
        <f>Table32356789101112132343210111213610[[#This Row],[african_amercian]]/Table32356789101112132343210111213610[[#This Row],[total]]</f>
        <v>0.4</v>
      </c>
      <c r="N1142" s="1">
        <v>0</v>
      </c>
      <c r="O1142" s="8">
        <f>Table32356789101112132343210111213610[[#This Row],[hispanic_american]]/Table32356789101112132343210111213610[[#This Row],[total]]</f>
        <v>0</v>
      </c>
      <c r="P1142" s="1">
        <v>0</v>
      </c>
      <c r="Q1142" s="8">
        <f>Table32356789101112132343210111213610[[#This Row],[hawaiian_or_islander]]/Table32356789101112132343210111213610[[#This Row],[total]]</f>
        <v>0</v>
      </c>
      <c r="R1142" s="1">
        <v>1</v>
      </c>
      <c r="S1142" s="8">
        <f>Table32356789101112132343210111213610[[#This Row],[white]]/Table32356789101112132343210111213610[[#This Row],[total]]</f>
        <v>0.2</v>
      </c>
      <c r="T1142" s="1">
        <v>0</v>
      </c>
      <c r="U1142" s="8">
        <f>Table32356789101112132343210111213610[[#This Row],[muti_racial]]/Table32356789101112132343210111213610[[#This Row],[total]]</f>
        <v>0</v>
      </c>
      <c r="V1142" s="1">
        <v>1</v>
      </c>
      <c r="W1142" s="8">
        <f>Table32356789101112132343210111213610[[#This Row],[international]]/Table32356789101112132343210111213610[[#This Row],[total]]</f>
        <v>0.2</v>
      </c>
      <c r="X11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11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1143" spans="1:25" ht="20" customHeight="1">
      <c r="A1143" s="12">
        <v>174491</v>
      </c>
      <c r="B1143" s="12" t="s">
        <v>714</v>
      </c>
      <c r="C1143" s="12">
        <v>5</v>
      </c>
      <c r="D1143" s="12">
        <v>5</v>
      </c>
      <c r="E1143" s="14">
        <f>Table32356789101112132343210111213610[[#This Row],[men]]/Table32356789101112132343210111213610[[#This Row],[total]]</f>
        <v>1</v>
      </c>
      <c r="F1143" s="12">
        <v>0</v>
      </c>
      <c r="G1143" s="14">
        <f>Table32356789101112132343210111213610[[#This Row],[women]]/Table32356789101112132343210111213610[[#This Row],[total]]</f>
        <v>0</v>
      </c>
      <c r="H1143" s="12">
        <v>0</v>
      </c>
      <c r="I1143" s="14">
        <f>Table32356789101112132343210111213610[[#This Row],[alaskan_or_native]]/Table32356789101112132343210111213610[[#This Row],[total]]</f>
        <v>0</v>
      </c>
      <c r="J1143" s="12">
        <v>0</v>
      </c>
      <c r="K1143" s="14">
        <f>Table32356789101112132343210111213610[[#This Row],[asian_american]]/Table32356789101112132343210111213610[[#This Row],[total]]</f>
        <v>0</v>
      </c>
      <c r="L1143" s="12">
        <v>0</v>
      </c>
      <c r="M1143" s="14">
        <f>Table32356789101112132343210111213610[[#This Row],[african_amercian]]/Table32356789101112132343210111213610[[#This Row],[total]]</f>
        <v>0</v>
      </c>
      <c r="N1143" s="12">
        <v>0</v>
      </c>
      <c r="O1143" s="14">
        <f>Table32356789101112132343210111213610[[#This Row],[hispanic_american]]/Table32356789101112132343210111213610[[#This Row],[total]]</f>
        <v>0</v>
      </c>
      <c r="P1143" s="12">
        <v>0</v>
      </c>
      <c r="Q1143" s="14">
        <f>Table32356789101112132343210111213610[[#This Row],[hawaiian_or_islander]]/Table32356789101112132343210111213610[[#This Row],[total]]</f>
        <v>0</v>
      </c>
      <c r="R1143" s="12">
        <v>4</v>
      </c>
      <c r="S1143" s="14">
        <f>Table32356789101112132343210111213610[[#This Row],[white]]/Table32356789101112132343210111213610[[#This Row],[total]]</f>
        <v>0.8</v>
      </c>
      <c r="T1143" s="12">
        <v>0</v>
      </c>
      <c r="U1143" s="14">
        <f>Table32356789101112132343210111213610[[#This Row],[muti_racial]]/Table32356789101112132343210111213610[[#This Row],[total]]</f>
        <v>0</v>
      </c>
      <c r="V1143" s="12">
        <v>1</v>
      </c>
      <c r="W1143" s="14">
        <f>Table32356789101112132343210111213610[[#This Row],[international]]/Table32356789101112132343210111213610[[#This Row],[total]]</f>
        <v>0.2</v>
      </c>
      <c r="X11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44" spans="1:25" ht="20" customHeight="1">
      <c r="A1144" s="1">
        <v>178697</v>
      </c>
      <c r="B1144" s="1" t="s">
        <v>773</v>
      </c>
      <c r="C1144" s="1">
        <v>5</v>
      </c>
      <c r="D1144" s="1">
        <v>5</v>
      </c>
      <c r="E1144" s="8">
        <f>Table32356789101112132343210111213610[[#This Row],[men]]/Table32356789101112132343210111213610[[#This Row],[total]]</f>
        <v>1</v>
      </c>
      <c r="F1144" s="1">
        <v>0</v>
      </c>
      <c r="G1144" s="8">
        <f>Table32356789101112132343210111213610[[#This Row],[women]]/Table32356789101112132343210111213610[[#This Row],[total]]</f>
        <v>0</v>
      </c>
      <c r="H1144" s="1">
        <v>0</v>
      </c>
      <c r="I1144" s="8">
        <f>Table32356789101112132343210111213610[[#This Row],[alaskan_or_native]]/Table32356789101112132343210111213610[[#This Row],[total]]</f>
        <v>0</v>
      </c>
      <c r="J1144" s="1">
        <v>0</v>
      </c>
      <c r="K1144" s="8">
        <f>Table32356789101112132343210111213610[[#This Row],[asian_american]]/Table32356789101112132343210111213610[[#This Row],[total]]</f>
        <v>0</v>
      </c>
      <c r="L1144" s="1">
        <v>0</v>
      </c>
      <c r="M1144" s="8">
        <f>Table32356789101112132343210111213610[[#This Row],[african_amercian]]/Table32356789101112132343210111213610[[#This Row],[total]]</f>
        <v>0</v>
      </c>
      <c r="N1144" s="1">
        <v>0</v>
      </c>
      <c r="O1144" s="8">
        <f>Table32356789101112132343210111213610[[#This Row],[hispanic_american]]/Table32356789101112132343210111213610[[#This Row],[total]]</f>
        <v>0</v>
      </c>
      <c r="P1144" s="1">
        <v>0</v>
      </c>
      <c r="Q1144" s="8">
        <f>Table32356789101112132343210111213610[[#This Row],[hawaiian_or_islander]]/Table32356789101112132343210111213610[[#This Row],[total]]</f>
        <v>0</v>
      </c>
      <c r="R1144" s="1">
        <v>5</v>
      </c>
      <c r="S1144" s="8">
        <f>Table32356789101112132343210111213610[[#This Row],[white]]/Table32356789101112132343210111213610[[#This Row],[total]]</f>
        <v>1</v>
      </c>
      <c r="T1144" s="1">
        <v>0</v>
      </c>
      <c r="U1144" s="8">
        <f>Table32356789101112132343210111213610[[#This Row],[muti_racial]]/Table32356789101112132343210111213610[[#This Row],[total]]</f>
        <v>0</v>
      </c>
      <c r="V1144" s="1">
        <v>0</v>
      </c>
      <c r="W1144" s="8">
        <f>Table32356789101112132343210111213610[[#This Row],[international]]/Table32356789101112132343210111213610[[#This Row],[total]]</f>
        <v>0</v>
      </c>
      <c r="X11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45" spans="1:25" ht="20" customHeight="1">
      <c r="A1145" s="12">
        <v>181738</v>
      </c>
      <c r="B1145" s="12" t="s">
        <v>154</v>
      </c>
      <c r="C1145" s="12">
        <v>5</v>
      </c>
      <c r="D1145" s="12">
        <v>5</v>
      </c>
      <c r="E1145" s="14">
        <f>Table32356789101112132343210111213610[[#This Row],[men]]/Table32356789101112132343210111213610[[#This Row],[total]]</f>
        <v>1</v>
      </c>
      <c r="F1145" s="12">
        <v>0</v>
      </c>
      <c r="G1145" s="14">
        <f>Table32356789101112132343210111213610[[#This Row],[women]]/Table32356789101112132343210111213610[[#This Row],[total]]</f>
        <v>0</v>
      </c>
      <c r="H1145" s="12">
        <v>0</v>
      </c>
      <c r="I1145" s="14">
        <f>Table32356789101112132343210111213610[[#This Row],[alaskan_or_native]]/Table32356789101112132343210111213610[[#This Row],[total]]</f>
        <v>0</v>
      </c>
      <c r="J1145" s="12">
        <v>0</v>
      </c>
      <c r="K1145" s="14">
        <f>Table32356789101112132343210111213610[[#This Row],[asian_american]]/Table32356789101112132343210111213610[[#This Row],[total]]</f>
        <v>0</v>
      </c>
      <c r="L1145" s="12">
        <v>1</v>
      </c>
      <c r="M1145" s="14">
        <f>Table32356789101112132343210111213610[[#This Row],[african_amercian]]/Table32356789101112132343210111213610[[#This Row],[total]]</f>
        <v>0.2</v>
      </c>
      <c r="N1145" s="12">
        <v>0</v>
      </c>
      <c r="O1145" s="14">
        <f>Table32356789101112132343210111213610[[#This Row],[hispanic_american]]/Table32356789101112132343210111213610[[#This Row],[total]]</f>
        <v>0</v>
      </c>
      <c r="P1145" s="12">
        <v>0</v>
      </c>
      <c r="Q1145" s="14">
        <f>Table32356789101112132343210111213610[[#This Row],[hawaiian_or_islander]]/Table32356789101112132343210111213610[[#This Row],[total]]</f>
        <v>0</v>
      </c>
      <c r="R1145" s="12">
        <v>3</v>
      </c>
      <c r="S1145" s="14">
        <f>Table32356789101112132343210111213610[[#This Row],[white]]/Table32356789101112132343210111213610[[#This Row],[total]]</f>
        <v>0.6</v>
      </c>
      <c r="T1145" s="12">
        <v>0</v>
      </c>
      <c r="U1145" s="14">
        <f>Table32356789101112132343210111213610[[#This Row],[muti_racial]]/Table32356789101112132343210111213610[[#This Row],[total]]</f>
        <v>0</v>
      </c>
      <c r="V1145" s="12">
        <v>1</v>
      </c>
      <c r="W1145" s="14">
        <f>Table32356789101112132343210111213610[[#This Row],[international]]/Table32356789101112132343210111213610[[#This Row],[total]]</f>
        <v>0.2</v>
      </c>
      <c r="X11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46" spans="1:25" ht="20" customHeight="1">
      <c r="A1146" s="1">
        <v>184612</v>
      </c>
      <c r="B1146" s="1" t="s">
        <v>975</v>
      </c>
      <c r="C1146" s="1">
        <v>5</v>
      </c>
      <c r="D1146" s="1">
        <v>4</v>
      </c>
      <c r="E1146" s="8">
        <f>Table32356789101112132343210111213610[[#This Row],[men]]/Table32356789101112132343210111213610[[#This Row],[total]]</f>
        <v>0.8</v>
      </c>
      <c r="F1146" s="1">
        <v>1</v>
      </c>
      <c r="G1146" s="8">
        <f>Table32356789101112132343210111213610[[#This Row],[women]]/Table32356789101112132343210111213610[[#This Row],[total]]</f>
        <v>0.2</v>
      </c>
      <c r="H1146" s="1">
        <v>0</v>
      </c>
      <c r="I1146" s="8">
        <f>Table32356789101112132343210111213610[[#This Row],[alaskan_or_native]]/Table32356789101112132343210111213610[[#This Row],[total]]</f>
        <v>0</v>
      </c>
      <c r="J1146" s="1">
        <v>0</v>
      </c>
      <c r="K1146" s="8">
        <f>Table32356789101112132343210111213610[[#This Row],[asian_american]]/Table32356789101112132343210111213610[[#This Row],[total]]</f>
        <v>0</v>
      </c>
      <c r="L1146" s="1">
        <v>1</v>
      </c>
      <c r="M1146" s="8">
        <f>Table32356789101112132343210111213610[[#This Row],[african_amercian]]/Table32356789101112132343210111213610[[#This Row],[total]]</f>
        <v>0.2</v>
      </c>
      <c r="N1146" s="1">
        <v>1</v>
      </c>
      <c r="O1146" s="8">
        <f>Table32356789101112132343210111213610[[#This Row],[hispanic_american]]/Table32356789101112132343210111213610[[#This Row],[total]]</f>
        <v>0.2</v>
      </c>
      <c r="P1146" s="1">
        <v>0</v>
      </c>
      <c r="Q1146" s="8">
        <f>Table32356789101112132343210111213610[[#This Row],[hawaiian_or_islander]]/Table32356789101112132343210111213610[[#This Row],[total]]</f>
        <v>0</v>
      </c>
      <c r="R1146" s="1">
        <v>1</v>
      </c>
      <c r="S1146" s="8">
        <f>Table32356789101112132343210111213610[[#This Row],[white]]/Table32356789101112132343210111213610[[#This Row],[total]]</f>
        <v>0.2</v>
      </c>
      <c r="T1146" s="1">
        <v>0</v>
      </c>
      <c r="U1146" s="8">
        <f>Table32356789101112132343210111213610[[#This Row],[muti_racial]]/Table32356789101112132343210111213610[[#This Row],[total]]</f>
        <v>0</v>
      </c>
      <c r="V1146" s="1">
        <v>0</v>
      </c>
      <c r="W1146" s="8">
        <f>Table32356789101112132343210111213610[[#This Row],[international]]/Table32356789101112132343210111213610[[#This Row],[total]]</f>
        <v>0</v>
      </c>
      <c r="X11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11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1147" spans="1:25" ht="20" customHeight="1">
      <c r="A1147" s="12">
        <v>190761</v>
      </c>
      <c r="B1147" s="12" t="s">
        <v>991</v>
      </c>
      <c r="C1147" s="12">
        <v>5</v>
      </c>
      <c r="D1147" s="12">
        <v>4</v>
      </c>
      <c r="E1147" s="14">
        <f>Table32356789101112132343210111213610[[#This Row],[men]]/Table32356789101112132343210111213610[[#This Row],[total]]</f>
        <v>0.8</v>
      </c>
      <c r="F1147" s="12">
        <v>1</v>
      </c>
      <c r="G1147" s="14">
        <f>Table32356789101112132343210111213610[[#This Row],[women]]/Table32356789101112132343210111213610[[#This Row],[total]]</f>
        <v>0.2</v>
      </c>
      <c r="H1147" s="12">
        <v>0</v>
      </c>
      <c r="I1147" s="14">
        <f>Table32356789101112132343210111213610[[#This Row],[alaskan_or_native]]/Table32356789101112132343210111213610[[#This Row],[total]]</f>
        <v>0</v>
      </c>
      <c r="J1147" s="12">
        <v>1</v>
      </c>
      <c r="K1147" s="14">
        <f>Table32356789101112132343210111213610[[#This Row],[asian_american]]/Table32356789101112132343210111213610[[#This Row],[total]]</f>
        <v>0.2</v>
      </c>
      <c r="L1147" s="12">
        <v>0</v>
      </c>
      <c r="M1147" s="14">
        <f>Table32356789101112132343210111213610[[#This Row],[african_amercian]]/Table32356789101112132343210111213610[[#This Row],[total]]</f>
        <v>0</v>
      </c>
      <c r="N1147" s="12">
        <v>1</v>
      </c>
      <c r="O1147" s="14">
        <f>Table32356789101112132343210111213610[[#This Row],[hispanic_american]]/Table32356789101112132343210111213610[[#This Row],[total]]</f>
        <v>0.2</v>
      </c>
      <c r="P1147" s="12">
        <v>0</v>
      </c>
      <c r="Q1147" s="14">
        <f>Table32356789101112132343210111213610[[#This Row],[hawaiian_or_islander]]/Table32356789101112132343210111213610[[#This Row],[total]]</f>
        <v>0</v>
      </c>
      <c r="R1147" s="12">
        <v>3</v>
      </c>
      <c r="S1147" s="14">
        <f>Table32356789101112132343210111213610[[#This Row],[white]]/Table32356789101112132343210111213610[[#This Row],[total]]</f>
        <v>0.6</v>
      </c>
      <c r="T1147" s="12">
        <v>0</v>
      </c>
      <c r="U1147" s="14">
        <f>Table32356789101112132343210111213610[[#This Row],[muti_racial]]/Table32356789101112132343210111213610[[#This Row],[total]]</f>
        <v>0</v>
      </c>
      <c r="V1147" s="12">
        <v>0</v>
      </c>
      <c r="W1147" s="14">
        <f>Table32356789101112132343210111213610[[#This Row],[international]]/Table32356789101112132343210111213610[[#This Row],[total]]</f>
        <v>0</v>
      </c>
      <c r="X11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11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48" spans="1:25" ht="20" customHeight="1">
      <c r="A1148" s="1">
        <v>195216</v>
      </c>
      <c r="B1148" s="1" t="s">
        <v>1005</v>
      </c>
      <c r="C1148" s="1">
        <v>5</v>
      </c>
      <c r="D1148" s="1">
        <v>4</v>
      </c>
      <c r="E1148" s="8">
        <f>Table32356789101112132343210111213610[[#This Row],[men]]/Table32356789101112132343210111213610[[#This Row],[total]]</f>
        <v>0.8</v>
      </c>
      <c r="F1148" s="1">
        <v>1</v>
      </c>
      <c r="G1148" s="8">
        <f>Table32356789101112132343210111213610[[#This Row],[women]]/Table32356789101112132343210111213610[[#This Row],[total]]</f>
        <v>0.2</v>
      </c>
      <c r="H1148" s="1">
        <v>0</v>
      </c>
      <c r="I1148" s="8">
        <f>Table32356789101112132343210111213610[[#This Row],[alaskan_or_native]]/Table32356789101112132343210111213610[[#This Row],[total]]</f>
        <v>0</v>
      </c>
      <c r="J1148" s="1">
        <v>0</v>
      </c>
      <c r="K1148" s="8">
        <f>Table32356789101112132343210111213610[[#This Row],[asian_american]]/Table32356789101112132343210111213610[[#This Row],[total]]</f>
        <v>0</v>
      </c>
      <c r="L1148" s="1">
        <v>0</v>
      </c>
      <c r="M1148" s="8">
        <f>Table32356789101112132343210111213610[[#This Row],[african_amercian]]/Table32356789101112132343210111213610[[#This Row],[total]]</f>
        <v>0</v>
      </c>
      <c r="N1148" s="1">
        <v>0</v>
      </c>
      <c r="O1148" s="8">
        <f>Table32356789101112132343210111213610[[#This Row],[hispanic_american]]/Table32356789101112132343210111213610[[#This Row],[total]]</f>
        <v>0</v>
      </c>
      <c r="P1148" s="1">
        <v>0</v>
      </c>
      <c r="Q1148" s="8">
        <f>Table32356789101112132343210111213610[[#This Row],[hawaiian_or_islander]]/Table32356789101112132343210111213610[[#This Row],[total]]</f>
        <v>0</v>
      </c>
      <c r="R1148" s="1">
        <v>5</v>
      </c>
      <c r="S1148" s="8">
        <f>Table32356789101112132343210111213610[[#This Row],[white]]/Table32356789101112132343210111213610[[#This Row],[total]]</f>
        <v>1</v>
      </c>
      <c r="T1148" s="1">
        <v>0</v>
      </c>
      <c r="U1148" s="8">
        <f>Table32356789101112132343210111213610[[#This Row],[muti_racial]]/Table32356789101112132343210111213610[[#This Row],[total]]</f>
        <v>0</v>
      </c>
      <c r="V1148" s="1">
        <v>0</v>
      </c>
      <c r="W1148" s="8">
        <f>Table32356789101112132343210111213610[[#This Row],[international]]/Table32356789101112132343210111213610[[#This Row],[total]]</f>
        <v>0</v>
      </c>
      <c r="X11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49" spans="1:25" ht="20" customHeight="1">
      <c r="A1149" s="12">
        <v>201548</v>
      </c>
      <c r="B1149" s="12" t="s">
        <v>718</v>
      </c>
      <c r="C1149" s="12">
        <v>5</v>
      </c>
      <c r="D1149" s="12">
        <v>4</v>
      </c>
      <c r="E1149" s="14">
        <f>Table32356789101112132343210111213610[[#This Row],[men]]/Table32356789101112132343210111213610[[#This Row],[total]]</f>
        <v>0.8</v>
      </c>
      <c r="F1149" s="12">
        <v>1</v>
      </c>
      <c r="G1149" s="14">
        <f>Table32356789101112132343210111213610[[#This Row],[women]]/Table32356789101112132343210111213610[[#This Row],[total]]</f>
        <v>0.2</v>
      </c>
      <c r="H1149" s="12">
        <v>0</v>
      </c>
      <c r="I1149" s="14">
        <f>Table32356789101112132343210111213610[[#This Row],[alaskan_or_native]]/Table32356789101112132343210111213610[[#This Row],[total]]</f>
        <v>0</v>
      </c>
      <c r="J1149" s="12">
        <v>0</v>
      </c>
      <c r="K1149" s="14">
        <f>Table32356789101112132343210111213610[[#This Row],[asian_american]]/Table32356789101112132343210111213610[[#This Row],[total]]</f>
        <v>0</v>
      </c>
      <c r="L1149" s="12">
        <v>0</v>
      </c>
      <c r="M1149" s="14">
        <f>Table32356789101112132343210111213610[[#This Row],[african_amercian]]/Table32356789101112132343210111213610[[#This Row],[total]]</f>
        <v>0</v>
      </c>
      <c r="N1149" s="12">
        <v>0</v>
      </c>
      <c r="O1149" s="14">
        <f>Table32356789101112132343210111213610[[#This Row],[hispanic_american]]/Table32356789101112132343210111213610[[#This Row],[total]]</f>
        <v>0</v>
      </c>
      <c r="P1149" s="12">
        <v>0</v>
      </c>
      <c r="Q1149" s="14">
        <f>Table32356789101112132343210111213610[[#This Row],[hawaiian_or_islander]]/Table32356789101112132343210111213610[[#This Row],[total]]</f>
        <v>0</v>
      </c>
      <c r="R1149" s="12">
        <v>4</v>
      </c>
      <c r="S1149" s="14">
        <f>Table32356789101112132343210111213610[[#This Row],[white]]/Table32356789101112132343210111213610[[#This Row],[total]]</f>
        <v>0.8</v>
      </c>
      <c r="T1149" s="12">
        <v>0</v>
      </c>
      <c r="U1149" s="14">
        <f>Table32356789101112132343210111213610[[#This Row],[muti_racial]]/Table32356789101112132343210111213610[[#This Row],[total]]</f>
        <v>0</v>
      </c>
      <c r="V1149" s="12">
        <v>1</v>
      </c>
      <c r="W1149" s="14">
        <f>Table32356789101112132343210111213610[[#This Row],[international]]/Table32356789101112132343210111213610[[#This Row],[total]]</f>
        <v>0.2</v>
      </c>
      <c r="X11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50" spans="1:25" ht="20" customHeight="1">
      <c r="A1150" s="1">
        <v>204015</v>
      </c>
      <c r="B1150" s="1" t="s">
        <v>1038</v>
      </c>
      <c r="C1150" s="1">
        <v>5</v>
      </c>
      <c r="D1150" s="1">
        <v>3</v>
      </c>
      <c r="E1150" s="8">
        <f>Table32356789101112132343210111213610[[#This Row],[men]]/Table32356789101112132343210111213610[[#This Row],[total]]</f>
        <v>0.6</v>
      </c>
      <c r="F1150" s="1">
        <v>2</v>
      </c>
      <c r="G1150" s="8">
        <f>Table32356789101112132343210111213610[[#This Row],[women]]/Table32356789101112132343210111213610[[#This Row],[total]]</f>
        <v>0.4</v>
      </c>
      <c r="H1150" s="1">
        <v>0</v>
      </c>
      <c r="I1150" s="8">
        <f>Table32356789101112132343210111213610[[#This Row],[alaskan_or_native]]/Table32356789101112132343210111213610[[#This Row],[total]]</f>
        <v>0</v>
      </c>
      <c r="J1150" s="1">
        <v>0</v>
      </c>
      <c r="K1150" s="8">
        <f>Table32356789101112132343210111213610[[#This Row],[asian_american]]/Table32356789101112132343210111213610[[#This Row],[total]]</f>
        <v>0</v>
      </c>
      <c r="L1150" s="1">
        <v>0</v>
      </c>
      <c r="M1150" s="8">
        <f>Table32356789101112132343210111213610[[#This Row],[african_amercian]]/Table32356789101112132343210111213610[[#This Row],[total]]</f>
        <v>0</v>
      </c>
      <c r="N1150" s="1">
        <v>0</v>
      </c>
      <c r="O1150" s="8">
        <f>Table32356789101112132343210111213610[[#This Row],[hispanic_american]]/Table32356789101112132343210111213610[[#This Row],[total]]</f>
        <v>0</v>
      </c>
      <c r="P1150" s="1">
        <v>0</v>
      </c>
      <c r="Q1150" s="8">
        <f>Table32356789101112132343210111213610[[#This Row],[hawaiian_or_islander]]/Table32356789101112132343210111213610[[#This Row],[total]]</f>
        <v>0</v>
      </c>
      <c r="R1150" s="1">
        <v>5</v>
      </c>
      <c r="S1150" s="8">
        <f>Table32356789101112132343210111213610[[#This Row],[white]]/Table32356789101112132343210111213610[[#This Row],[total]]</f>
        <v>1</v>
      </c>
      <c r="T1150" s="1">
        <v>0</v>
      </c>
      <c r="U1150" s="8">
        <f>Table32356789101112132343210111213610[[#This Row],[muti_racial]]/Table32356789101112132343210111213610[[#This Row],[total]]</f>
        <v>0</v>
      </c>
      <c r="V1150" s="1">
        <v>0</v>
      </c>
      <c r="W1150" s="8">
        <f>Table32356789101112132343210111213610[[#This Row],[international]]/Table32356789101112132343210111213610[[#This Row],[total]]</f>
        <v>0</v>
      </c>
      <c r="X11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51" spans="1:25" ht="20" customHeight="1">
      <c r="A1151" s="12">
        <v>206491</v>
      </c>
      <c r="B1151" s="12" t="s">
        <v>427</v>
      </c>
      <c r="C1151" s="12">
        <v>5</v>
      </c>
      <c r="D1151" s="12">
        <v>4</v>
      </c>
      <c r="E1151" s="14">
        <f>Table32356789101112132343210111213610[[#This Row],[men]]/Table32356789101112132343210111213610[[#This Row],[total]]</f>
        <v>0.8</v>
      </c>
      <c r="F1151" s="12">
        <v>1</v>
      </c>
      <c r="G1151" s="14">
        <f>Table32356789101112132343210111213610[[#This Row],[women]]/Table32356789101112132343210111213610[[#This Row],[total]]</f>
        <v>0.2</v>
      </c>
      <c r="H1151" s="12">
        <v>0</v>
      </c>
      <c r="I1151" s="14">
        <f>Table32356789101112132343210111213610[[#This Row],[alaskan_or_native]]/Table32356789101112132343210111213610[[#This Row],[total]]</f>
        <v>0</v>
      </c>
      <c r="J1151" s="12">
        <v>0</v>
      </c>
      <c r="K1151" s="14">
        <f>Table32356789101112132343210111213610[[#This Row],[asian_american]]/Table32356789101112132343210111213610[[#This Row],[total]]</f>
        <v>0</v>
      </c>
      <c r="L1151" s="12">
        <v>4</v>
      </c>
      <c r="M1151" s="14">
        <f>Table32356789101112132343210111213610[[#This Row],[african_amercian]]/Table32356789101112132343210111213610[[#This Row],[total]]</f>
        <v>0.8</v>
      </c>
      <c r="N1151" s="12">
        <v>0</v>
      </c>
      <c r="O1151" s="14">
        <f>Table32356789101112132343210111213610[[#This Row],[hispanic_american]]/Table32356789101112132343210111213610[[#This Row],[total]]</f>
        <v>0</v>
      </c>
      <c r="P1151" s="12">
        <v>0</v>
      </c>
      <c r="Q1151" s="14">
        <f>Table32356789101112132343210111213610[[#This Row],[hawaiian_or_islander]]/Table32356789101112132343210111213610[[#This Row],[total]]</f>
        <v>0</v>
      </c>
      <c r="R1151" s="12">
        <v>0</v>
      </c>
      <c r="S1151" s="14">
        <f>Table32356789101112132343210111213610[[#This Row],[white]]/Table32356789101112132343210111213610[[#This Row],[total]]</f>
        <v>0</v>
      </c>
      <c r="T1151" s="12">
        <v>0</v>
      </c>
      <c r="U1151" s="14">
        <f>Table32356789101112132343210111213610[[#This Row],[muti_racial]]/Table32356789101112132343210111213610[[#This Row],[total]]</f>
        <v>0</v>
      </c>
      <c r="V1151" s="12">
        <v>0</v>
      </c>
      <c r="W1151" s="14">
        <f>Table32356789101112132343210111213610[[#This Row],[international]]/Table32356789101112132343210111213610[[#This Row],[total]]</f>
        <v>0</v>
      </c>
      <c r="X11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</v>
      </c>
      <c r="Y11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0.8</v>
      </c>
    </row>
    <row r="1152" spans="1:25" ht="20" customHeight="1">
      <c r="A1152" s="1">
        <v>214810</v>
      </c>
      <c r="B1152" s="1" t="s">
        <v>1342</v>
      </c>
      <c r="C1152" s="1">
        <v>5</v>
      </c>
      <c r="D1152" s="1">
        <v>4</v>
      </c>
      <c r="E1152" s="8">
        <f>Table32356789101112132343210111213610[[#This Row],[men]]/Table32356789101112132343210111213610[[#This Row],[total]]</f>
        <v>0.8</v>
      </c>
      <c r="F1152" s="1">
        <v>1</v>
      </c>
      <c r="G1152" s="8">
        <f>Table32356789101112132343210111213610[[#This Row],[women]]/Table32356789101112132343210111213610[[#This Row],[total]]</f>
        <v>0.2</v>
      </c>
      <c r="H1152" s="1">
        <v>0</v>
      </c>
      <c r="I1152" s="8">
        <f>Table32356789101112132343210111213610[[#This Row],[alaskan_or_native]]/Table32356789101112132343210111213610[[#This Row],[total]]</f>
        <v>0</v>
      </c>
      <c r="J1152" s="1">
        <v>0</v>
      </c>
      <c r="K1152" s="8">
        <f>Table32356789101112132343210111213610[[#This Row],[asian_american]]/Table32356789101112132343210111213610[[#This Row],[total]]</f>
        <v>0</v>
      </c>
      <c r="L1152" s="1">
        <v>1</v>
      </c>
      <c r="M1152" s="8">
        <f>Table32356789101112132343210111213610[[#This Row],[african_amercian]]/Table32356789101112132343210111213610[[#This Row],[total]]</f>
        <v>0.2</v>
      </c>
      <c r="N1152" s="1">
        <v>1</v>
      </c>
      <c r="O1152" s="8">
        <f>Table32356789101112132343210111213610[[#This Row],[hispanic_american]]/Table32356789101112132343210111213610[[#This Row],[total]]</f>
        <v>0.2</v>
      </c>
      <c r="P1152" s="1">
        <v>0</v>
      </c>
      <c r="Q1152" s="8">
        <f>Table32356789101112132343210111213610[[#This Row],[hawaiian_or_islander]]/Table32356789101112132343210111213610[[#This Row],[total]]</f>
        <v>0</v>
      </c>
      <c r="R1152" s="1">
        <v>3</v>
      </c>
      <c r="S1152" s="8">
        <f>Table32356789101112132343210111213610[[#This Row],[white]]/Table32356789101112132343210111213610[[#This Row],[total]]</f>
        <v>0.6</v>
      </c>
      <c r="T1152" s="1">
        <v>0</v>
      </c>
      <c r="U1152" s="8">
        <f>Table32356789101112132343210111213610[[#This Row],[muti_racial]]/Table32356789101112132343210111213610[[#This Row],[total]]</f>
        <v>0</v>
      </c>
      <c r="V1152" s="1">
        <v>0</v>
      </c>
      <c r="W1152" s="8">
        <f>Table32356789101112132343210111213610[[#This Row],[international]]/Table32356789101112132343210111213610[[#This Row],[total]]</f>
        <v>0</v>
      </c>
      <c r="X11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11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1153" spans="1:25" ht="20" customHeight="1">
      <c r="A1153" s="12">
        <v>216524</v>
      </c>
      <c r="B1153" s="12" t="s">
        <v>361</v>
      </c>
      <c r="C1153" s="12">
        <v>5</v>
      </c>
      <c r="D1153" s="12">
        <v>5</v>
      </c>
      <c r="E1153" s="14">
        <f>Table32356789101112132343210111213610[[#This Row],[men]]/Table32356789101112132343210111213610[[#This Row],[total]]</f>
        <v>1</v>
      </c>
      <c r="F1153" s="12">
        <v>0</v>
      </c>
      <c r="G1153" s="14">
        <f>Table32356789101112132343210111213610[[#This Row],[women]]/Table32356789101112132343210111213610[[#This Row],[total]]</f>
        <v>0</v>
      </c>
      <c r="H1153" s="12">
        <v>0</v>
      </c>
      <c r="I1153" s="14">
        <f>Table32356789101112132343210111213610[[#This Row],[alaskan_or_native]]/Table32356789101112132343210111213610[[#This Row],[total]]</f>
        <v>0</v>
      </c>
      <c r="J1153" s="12">
        <v>0</v>
      </c>
      <c r="K1153" s="14">
        <f>Table32356789101112132343210111213610[[#This Row],[asian_american]]/Table32356789101112132343210111213610[[#This Row],[total]]</f>
        <v>0</v>
      </c>
      <c r="L1153" s="12">
        <v>0</v>
      </c>
      <c r="M1153" s="14">
        <f>Table32356789101112132343210111213610[[#This Row],[african_amercian]]/Table32356789101112132343210111213610[[#This Row],[total]]</f>
        <v>0</v>
      </c>
      <c r="N1153" s="12">
        <v>0</v>
      </c>
      <c r="O1153" s="14">
        <f>Table32356789101112132343210111213610[[#This Row],[hispanic_american]]/Table32356789101112132343210111213610[[#This Row],[total]]</f>
        <v>0</v>
      </c>
      <c r="P1153" s="12">
        <v>0</v>
      </c>
      <c r="Q1153" s="14">
        <f>Table32356789101112132343210111213610[[#This Row],[hawaiian_or_islander]]/Table32356789101112132343210111213610[[#This Row],[total]]</f>
        <v>0</v>
      </c>
      <c r="R1153" s="12">
        <v>4</v>
      </c>
      <c r="S1153" s="14">
        <f>Table32356789101112132343210111213610[[#This Row],[white]]/Table32356789101112132343210111213610[[#This Row],[total]]</f>
        <v>0.8</v>
      </c>
      <c r="T1153" s="12">
        <v>0</v>
      </c>
      <c r="U1153" s="14">
        <f>Table32356789101112132343210111213610[[#This Row],[muti_racial]]/Table32356789101112132343210111213610[[#This Row],[total]]</f>
        <v>0</v>
      </c>
      <c r="V1153" s="12">
        <v>1</v>
      </c>
      <c r="W1153" s="14">
        <f>Table32356789101112132343210111213610[[#This Row],[international]]/Table32356789101112132343210111213610[[#This Row],[total]]</f>
        <v>0.2</v>
      </c>
      <c r="X11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54" spans="1:25" ht="20" customHeight="1">
      <c r="A1154" s="1">
        <v>218964</v>
      </c>
      <c r="B1154" s="1" t="s">
        <v>1099</v>
      </c>
      <c r="C1154" s="1">
        <v>5</v>
      </c>
      <c r="D1154" s="1">
        <v>4</v>
      </c>
      <c r="E1154" s="8">
        <f>Table32356789101112132343210111213610[[#This Row],[men]]/Table32356789101112132343210111213610[[#This Row],[total]]</f>
        <v>0.8</v>
      </c>
      <c r="F1154" s="1">
        <v>1</v>
      </c>
      <c r="G1154" s="8">
        <f>Table32356789101112132343210111213610[[#This Row],[women]]/Table32356789101112132343210111213610[[#This Row],[total]]</f>
        <v>0.2</v>
      </c>
      <c r="H1154" s="1">
        <v>0</v>
      </c>
      <c r="I1154" s="8">
        <f>Table32356789101112132343210111213610[[#This Row],[alaskan_or_native]]/Table32356789101112132343210111213610[[#This Row],[total]]</f>
        <v>0</v>
      </c>
      <c r="J1154" s="1">
        <v>0</v>
      </c>
      <c r="K1154" s="8">
        <f>Table32356789101112132343210111213610[[#This Row],[asian_american]]/Table32356789101112132343210111213610[[#This Row],[total]]</f>
        <v>0</v>
      </c>
      <c r="L1154" s="1">
        <v>0</v>
      </c>
      <c r="M1154" s="8">
        <f>Table32356789101112132343210111213610[[#This Row],[african_amercian]]/Table32356789101112132343210111213610[[#This Row],[total]]</f>
        <v>0</v>
      </c>
      <c r="N1154" s="1">
        <v>0</v>
      </c>
      <c r="O1154" s="8">
        <f>Table32356789101112132343210111213610[[#This Row],[hispanic_american]]/Table32356789101112132343210111213610[[#This Row],[total]]</f>
        <v>0</v>
      </c>
      <c r="P1154" s="1">
        <v>0</v>
      </c>
      <c r="Q1154" s="8">
        <f>Table32356789101112132343210111213610[[#This Row],[hawaiian_or_islander]]/Table32356789101112132343210111213610[[#This Row],[total]]</f>
        <v>0</v>
      </c>
      <c r="R1154" s="1">
        <v>5</v>
      </c>
      <c r="S1154" s="8">
        <f>Table32356789101112132343210111213610[[#This Row],[white]]/Table32356789101112132343210111213610[[#This Row],[total]]</f>
        <v>1</v>
      </c>
      <c r="T1154" s="1">
        <v>0</v>
      </c>
      <c r="U1154" s="8">
        <f>Table32356789101112132343210111213610[[#This Row],[muti_racial]]/Table32356789101112132343210111213610[[#This Row],[total]]</f>
        <v>0</v>
      </c>
      <c r="V1154" s="1">
        <v>0</v>
      </c>
      <c r="W1154" s="8">
        <f>Table32356789101112132343210111213610[[#This Row],[international]]/Table32356789101112132343210111213610[[#This Row],[total]]</f>
        <v>0</v>
      </c>
      <c r="X11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55" spans="1:25" ht="20" customHeight="1">
      <c r="A1155" s="12">
        <v>219833</v>
      </c>
      <c r="B1155" s="12" t="s">
        <v>250</v>
      </c>
      <c r="C1155" s="12">
        <v>5</v>
      </c>
      <c r="D1155" s="12">
        <v>3</v>
      </c>
      <c r="E1155" s="14">
        <f>Table32356789101112132343210111213610[[#This Row],[men]]/Table32356789101112132343210111213610[[#This Row],[total]]</f>
        <v>0.6</v>
      </c>
      <c r="F1155" s="12">
        <v>2</v>
      </c>
      <c r="G1155" s="14">
        <f>Table32356789101112132343210111213610[[#This Row],[women]]/Table32356789101112132343210111213610[[#This Row],[total]]</f>
        <v>0.4</v>
      </c>
      <c r="H1155" s="12">
        <v>0</v>
      </c>
      <c r="I1155" s="14">
        <f>Table32356789101112132343210111213610[[#This Row],[alaskan_or_native]]/Table32356789101112132343210111213610[[#This Row],[total]]</f>
        <v>0</v>
      </c>
      <c r="J1155" s="12">
        <v>1</v>
      </c>
      <c r="K1155" s="14">
        <f>Table32356789101112132343210111213610[[#This Row],[asian_american]]/Table32356789101112132343210111213610[[#This Row],[total]]</f>
        <v>0.2</v>
      </c>
      <c r="L1155" s="12">
        <v>2</v>
      </c>
      <c r="M1155" s="14">
        <f>Table32356789101112132343210111213610[[#This Row],[african_amercian]]/Table32356789101112132343210111213610[[#This Row],[total]]</f>
        <v>0.4</v>
      </c>
      <c r="N1155" s="12">
        <v>0</v>
      </c>
      <c r="O1155" s="14">
        <f>Table32356789101112132343210111213610[[#This Row],[hispanic_american]]/Table32356789101112132343210111213610[[#This Row],[total]]</f>
        <v>0</v>
      </c>
      <c r="P1155" s="12">
        <v>0</v>
      </c>
      <c r="Q1155" s="14">
        <f>Table32356789101112132343210111213610[[#This Row],[hawaiian_or_islander]]/Table32356789101112132343210111213610[[#This Row],[total]]</f>
        <v>0</v>
      </c>
      <c r="R1155" s="12">
        <v>1</v>
      </c>
      <c r="S1155" s="14">
        <f>Table32356789101112132343210111213610[[#This Row],[white]]/Table32356789101112132343210111213610[[#This Row],[total]]</f>
        <v>0.2</v>
      </c>
      <c r="T1155" s="12">
        <v>0</v>
      </c>
      <c r="U1155" s="14">
        <f>Table32356789101112132343210111213610[[#This Row],[muti_racial]]/Table32356789101112132343210111213610[[#This Row],[total]]</f>
        <v>0</v>
      </c>
      <c r="V1155" s="12">
        <v>0</v>
      </c>
      <c r="W1155" s="14">
        <f>Table32356789101112132343210111213610[[#This Row],[international]]/Table32356789101112132343210111213610[[#This Row],[total]]</f>
        <v>0</v>
      </c>
      <c r="X11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11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1156" spans="1:25" ht="20" customHeight="1">
      <c r="A1156" s="1">
        <v>228981</v>
      </c>
      <c r="B1156" s="1" t="s">
        <v>719</v>
      </c>
      <c r="C1156" s="1">
        <v>5</v>
      </c>
      <c r="D1156" s="1">
        <v>4</v>
      </c>
      <c r="E1156" s="8">
        <f>Table32356789101112132343210111213610[[#This Row],[men]]/Table32356789101112132343210111213610[[#This Row],[total]]</f>
        <v>0.8</v>
      </c>
      <c r="F1156" s="1">
        <v>1</v>
      </c>
      <c r="G1156" s="8">
        <f>Table32356789101112132343210111213610[[#This Row],[women]]/Table32356789101112132343210111213610[[#This Row],[total]]</f>
        <v>0.2</v>
      </c>
      <c r="H1156" s="1">
        <v>0</v>
      </c>
      <c r="I1156" s="8">
        <f>Table32356789101112132343210111213610[[#This Row],[alaskan_or_native]]/Table32356789101112132343210111213610[[#This Row],[total]]</f>
        <v>0</v>
      </c>
      <c r="J1156" s="1">
        <v>0</v>
      </c>
      <c r="K1156" s="8">
        <f>Table32356789101112132343210111213610[[#This Row],[asian_american]]/Table32356789101112132343210111213610[[#This Row],[total]]</f>
        <v>0</v>
      </c>
      <c r="L1156" s="1">
        <v>0</v>
      </c>
      <c r="M1156" s="8">
        <f>Table32356789101112132343210111213610[[#This Row],[african_amercian]]/Table32356789101112132343210111213610[[#This Row],[total]]</f>
        <v>0</v>
      </c>
      <c r="N1156" s="1">
        <v>1</v>
      </c>
      <c r="O1156" s="8">
        <f>Table32356789101112132343210111213610[[#This Row],[hispanic_american]]/Table32356789101112132343210111213610[[#This Row],[total]]</f>
        <v>0.2</v>
      </c>
      <c r="P1156" s="1">
        <v>0</v>
      </c>
      <c r="Q1156" s="8">
        <f>Table32356789101112132343210111213610[[#This Row],[hawaiian_or_islander]]/Table32356789101112132343210111213610[[#This Row],[total]]</f>
        <v>0</v>
      </c>
      <c r="R1156" s="1">
        <v>2</v>
      </c>
      <c r="S1156" s="8">
        <f>Table32356789101112132343210111213610[[#This Row],[white]]/Table32356789101112132343210111213610[[#This Row],[total]]</f>
        <v>0.4</v>
      </c>
      <c r="T1156" s="1">
        <v>0</v>
      </c>
      <c r="U1156" s="8">
        <f>Table32356789101112132343210111213610[[#This Row],[muti_racial]]/Table32356789101112132343210111213610[[#This Row],[total]]</f>
        <v>0</v>
      </c>
      <c r="V1156" s="1">
        <v>0</v>
      </c>
      <c r="W1156" s="8">
        <f>Table32356789101112132343210111213610[[#This Row],[international]]/Table32356789101112132343210111213610[[#This Row],[total]]</f>
        <v>0</v>
      </c>
      <c r="X11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57" spans="1:25" ht="20" customHeight="1">
      <c r="A1157" s="12">
        <v>230913</v>
      </c>
      <c r="B1157" s="12" t="s">
        <v>1125</v>
      </c>
      <c r="C1157" s="12">
        <v>5</v>
      </c>
      <c r="D1157" s="12">
        <v>4</v>
      </c>
      <c r="E1157" s="14">
        <f>Table32356789101112132343210111213610[[#This Row],[men]]/Table32356789101112132343210111213610[[#This Row],[total]]</f>
        <v>0.8</v>
      </c>
      <c r="F1157" s="12">
        <v>1</v>
      </c>
      <c r="G1157" s="14">
        <f>Table32356789101112132343210111213610[[#This Row],[women]]/Table32356789101112132343210111213610[[#This Row],[total]]</f>
        <v>0.2</v>
      </c>
      <c r="H1157" s="12">
        <v>0</v>
      </c>
      <c r="I1157" s="14">
        <f>Table32356789101112132343210111213610[[#This Row],[alaskan_or_native]]/Table32356789101112132343210111213610[[#This Row],[total]]</f>
        <v>0</v>
      </c>
      <c r="J1157" s="12">
        <v>0</v>
      </c>
      <c r="K1157" s="14">
        <f>Table32356789101112132343210111213610[[#This Row],[asian_american]]/Table32356789101112132343210111213610[[#This Row],[total]]</f>
        <v>0</v>
      </c>
      <c r="L1157" s="12">
        <v>0</v>
      </c>
      <c r="M1157" s="14">
        <f>Table32356789101112132343210111213610[[#This Row],[african_amercian]]/Table32356789101112132343210111213610[[#This Row],[total]]</f>
        <v>0</v>
      </c>
      <c r="N1157" s="12">
        <v>0</v>
      </c>
      <c r="O1157" s="14">
        <f>Table32356789101112132343210111213610[[#This Row],[hispanic_american]]/Table32356789101112132343210111213610[[#This Row],[total]]</f>
        <v>0</v>
      </c>
      <c r="P1157" s="12">
        <v>0</v>
      </c>
      <c r="Q1157" s="14">
        <f>Table32356789101112132343210111213610[[#This Row],[hawaiian_or_islander]]/Table32356789101112132343210111213610[[#This Row],[total]]</f>
        <v>0</v>
      </c>
      <c r="R1157" s="12">
        <v>4</v>
      </c>
      <c r="S1157" s="14">
        <f>Table32356789101112132343210111213610[[#This Row],[white]]/Table32356789101112132343210111213610[[#This Row],[total]]</f>
        <v>0.8</v>
      </c>
      <c r="T1157" s="12">
        <v>1</v>
      </c>
      <c r="U1157" s="14">
        <f>Table32356789101112132343210111213610[[#This Row],[muti_racial]]/Table32356789101112132343210111213610[[#This Row],[total]]</f>
        <v>0.2</v>
      </c>
      <c r="V1157" s="12">
        <v>0</v>
      </c>
      <c r="W1157" s="14">
        <f>Table32356789101112132343210111213610[[#This Row],[international]]/Table32356789101112132343210111213610[[#This Row],[total]]</f>
        <v>0</v>
      </c>
      <c r="X11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58" spans="1:25" ht="20" customHeight="1">
      <c r="A1158" s="1">
        <v>231165</v>
      </c>
      <c r="B1158" s="1" t="s">
        <v>440</v>
      </c>
      <c r="C1158" s="1">
        <v>5</v>
      </c>
      <c r="D1158" s="1">
        <v>5</v>
      </c>
      <c r="E1158" s="8">
        <f>Table32356789101112132343210111213610[[#This Row],[men]]/Table32356789101112132343210111213610[[#This Row],[total]]</f>
        <v>1</v>
      </c>
      <c r="F1158" s="1">
        <v>0</v>
      </c>
      <c r="G1158" s="8">
        <f>Table32356789101112132343210111213610[[#This Row],[women]]/Table32356789101112132343210111213610[[#This Row],[total]]</f>
        <v>0</v>
      </c>
      <c r="H1158" s="1">
        <v>0</v>
      </c>
      <c r="I1158" s="8">
        <f>Table32356789101112132343210111213610[[#This Row],[alaskan_or_native]]/Table32356789101112132343210111213610[[#This Row],[total]]</f>
        <v>0</v>
      </c>
      <c r="J1158" s="1">
        <v>1</v>
      </c>
      <c r="K1158" s="8">
        <f>Table32356789101112132343210111213610[[#This Row],[asian_american]]/Table32356789101112132343210111213610[[#This Row],[total]]</f>
        <v>0.2</v>
      </c>
      <c r="L1158" s="1">
        <v>0</v>
      </c>
      <c r="M1158" s="8">
        <f>Table32356789101112132343210111213610[[#This Row],[african_amercian]]/Table32356789101112132343210111213610[[#This Row],[total]]</f>
        <v>0</v>
      </c>
      <c r="N1158" s="1">
        <v>0</v>
      </c>
      <c r="O1158" s="8">
        <f>Table32356789101112132343210111213610[[#This Row],[hispanic_american]]/Table32356789101112132343210111213610[[#This Row],[total]]</f>
        <v>0</v>
      </c>
      <c r="P1158" s="1">
        <v>0</v>
      </c>
      <c r="Q1158" s="8">
        <f>Table32356789101112132343210111213610[[#This Row],[hawaiian_or_islander]]/Table32356789101112132343210111213610[[#This Row],[total]]</f>
        <v>0</v>
      </c>
      <c r="R1158" s="1">
        <v>3</v>
      </c>
      <c r="S1158" s="8">
        <f>Table32356789101112132343210111213610[[#This Row],[white]]/Table32356789101112132343210111213610[[#This Row],[total]]</f>
        <v>0.6</v>
      </c>
      <c r="T1158" s="1">
        <v>0</v>
      </c>
      <c r="U1158" s="8">
        <f>Table32356789101112132343210111213610[[#This Row],[muti_racial]]/Table32356789101112132343210111213610[[#This Row],[total]]</f>
        <v>0</v>
      </c>
      <c r="V1158" s="1">
        <v>1</v>
      </c>
      <c r="W1158" s="8">
        <f>Table32356789101112132343210111213610[[#This Row],[international]]/Table32356789101112132343210111213610[[#This Row],[total]]</f>
        <v>0.2</v>
      </c>
      <c r="X11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59" spans="1:25" ht="20" customHeight="1">
      <c r="A1159" s="12">
        <v>237330</v>
      </c>
      <c r="B1159" s="12" t="s">
        <v>1347</v>
      </c>
      <c r="C1159" s="12">
        <v>5</v>
      </c>
      <c r="D1159" s="12">
        <v>3</v>
      </c>
      <c r="E1159" s="14">
        <f>Table32356789101112132343210111213610[[#This Row],[men]]/Table32356789101112132343210111213610[[#This Row],[total]]</f>
        <v>0.6</v>
      </c>
      <c r="F1159" s="12">
        <v>2</v>
      </c>
      <c r="G1159" s="14">
        <f>Table32356789101112132343210111213610[[#This Row],[women]]/Table32356789101112132343210111213610[[#This Row],[total]]</f>
        <v>0.4</v>
      </c>
      <c r="H1159" s="12">
        <v>0</v>
      </c>
      <c r="I1159" s="14">
        <f>Table32356789101112132343210111213610[[#This Row],[alaskan_or_native]]/Table32356789101112132343210111213610[[#This Row],[total]]</f>
        <v>0</v>
      </c>
      <c r="J1159" s="12">
        <v>1</v>
      </c>
      <c r="K1159" s="14">
        <f>Table32356789101112132343210111213610[[#This Row],[asian_american]]/Table32356789101112132343210111213610[[#This Row],[total]]</f>
        <v>0.2</v>
      </c>
      <c r="L1159" s="12">
        <v>0</v>
      </c>
      <c r="M1159" s="14">
        <f>Table32356789101112132343210111213610[[#This Row],[african_amercian]]/Table32356789101112132343210111213610[[#This Row],[total]]</f>
        <v>0</v>
      </c>
      <c r="N1159" s="12">
        <v>0</v>
      </c>
      <c r="O1159" s="14">
        <f>Table32356789101112132343210111213610[[#This Row],[hispanic_american]]/Table32356789101112132343210111213610[[#This Row],[total]]</f>
        <v>0</v>
      </c>
      <c r="P1159" s="12">
        <v>0</v>
      </c>
      <c r="Q1159" s="14">
        <f>Table32356789101112132343210111213610[[#This Row],[hawaiian_or_islander]]/Table32356789101112132343210111213610[[#This Row],[total]]</f>
        <v>0</v>
      </c>
      <c r="R1159" s="12">
        <v>2</v>
      </c>
      <c r="S1159" s="14">
        <f>Table32356789101112132343210111213610[[#This Row],[white]]/Table32356789101112132343210111213610[[#This Row],[total]]</f>
        <v>0.4</v>
      </c>
      <c r="T1159" s="12">
        <v>0</v>
      </c>
      <c r="U1159" s="14">
        <f>Table32356789101112132343210111213610[[#This Row],[muti_racial]]/Table32356789101112132343210111213610[[#This Row],[total]]</f>
        <v>0</v>
      </c>
      <c r="V1159" s="12">
        <v>2</v>
      </c>
      <c r="W1159" s="14">
        <f>Table32356789101112132343210111213610[[#This Row],[international]]/Table32356789101112132343210111213610[[#This Row],[total]]</f>
        <v>0.4</v>
      </c>
      <c r="X11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60" spans="1:25" ht="20" customHeight="1">
      <c r="A1160" s="1">
        <v>239080</v>
      </c>
      <c r="B1160" s="1" t="s">
        <v>794</v>
      </c>
      <c r="C1160" s="1">
        <v>5</v>
      </c>
      <c r="D1160" s="1">
        <v>5</v>
      </c>
      <c r="E1160" s="8">
        <f>Table32356789101112132343210111213610[[#This Row],[men]]/Table32356789101112132343210111213610[[#This Row],[total]]</f>
        <v>1</v>
      </c>
      <c r="F1160" s="1">
        <v>0</v>
      </c>
      <c r="G1160" s="8">
        <f>Table32356789101112132343210111213610[[#This Row],[women]]/Table32356789101112132343210111213610[[#This Row],[total]]</f>
        <v>0</v>
      </c>
      <c r="H1160" s="1">
        <v>0</v>
      </c>
      <c r="I1160" s="8">
        <f>Table32356789101112132343210111213610[[#This Row],[alaskan_or_native]]/Table32356789101112132343210111213610[[#This Row],[total]]</f>
        <v>0</v>
      </c>
      <c r="J1160" s="1">
        <v>0</v>
      </c>
      <c r="K1160" s="8">
        <f>Table32356789101112132343210111213610[[#This Row],[asian_american]]/Table32356789101112132343210111213610[[#This Row],[total]]</f>
        <v>0</v>
      </c>
      <c r="L1160" s="1">
        <v>0</v>
      </c>
      <c r="M1160" s="8">
        <f>Table32356789101112132343210111213610[[#This Row],[african_amercian]]/Table32356789101112132343210111213610[[#This Row],[total]]</f>
        <v>0</v>
      </c>
      <c r="N1160" s="1">
        <v>1</v>
      </c>
      <c r="O1160" s="8">
        <f>Table32356789101112132343210111213610[[#This Row],[hispanic_american]]/Table32356789101112132343210111213610[[#This Row],[total]]</f>
        <v>0.2</v>
      </c>
      <c r="P1160" s="1">
        <v>0</v>
      </c>
      <c r="Q1160" s="8">
        <f>Table32356789101112132343210111213610[[#This Row],[hawaiian_or_islander]]/Table32356789101112132343210111213610[[#This Row],[total]]</f>
        <v>0</v>
      </c>
      <c r="R1160" s="1">
        <v>4</v>
      </c>
      <c r="S1160" s="8">
        <f>Table32356789101112132343210111213610[[#This Row],[white]]/Table32356789101112132343210111213610[[#This Row],[total]]</f>
        <v>0.8</v>
      </c>
      <c r="T1160" s="1">
        <v>0</v>
      </c>
      <c r="U1160" s="8">
        <f>Table32356789101112132343210111213610[[#This Row],[muti_racial]]/Table32356789101112132343210111213610[[#This Row],[total]]</f>
        <v>0</v>
      </c>
      <c r="V1160" s="1">
        <v>0</v>
      </c>
      <c r="W1160" s="8">
        <f>Table32356789101112132343210111213610[[#This Row],[international]]/Table32356789101112132343210111213610[[#This Row],[total]]</f>
        <v>0</v>
      </c>
      <c r="X11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61" spans="1:25" ht="20" customHeight="1">
      <c r="A1161" s="12">
        <v>434973</v>
      </c>
      <c r="B1161" s="12" t="s">
        <v>1268</v>
      </c>
      <c r="C1161" s="12">
        <v>5</v>
      </c>
      <c r="D1161" s="12">
        <v>5</v>
      </c>
      <c r="E1161" s="14">
        <f>Table32356789101112132343210111213610[[#This Row],[men]]/Table32356789101112132343210111213610[[#This Row],[total]]</f>
        <v>1</v>
      </c>
      <c r="F1161" s="12">
        <v>0</v>
      </c>
      <c r="G1161" s="14">
        <f>Table32356789101112132343210111213610[[#This Row],[women]]/Table32356789101112132343210111213610[[#This Row],[total]]</f>
        <v>0</v>
      </c>
      <c r="H1161" s="12">
        <v>0</v>
      </c>
      <c r="I1161" s="14">
        <f>Table32356789101112132343210111213610[[#This Row],[alaskan_or_native]]/Table32356789101112132343210111213610[[#This Row],[total]]</f>
        <v>0</v>
      </c>
      <c r="J1161" s="12">
        <v>0</v>
      </c>
      <c r="K1161" s="14">
        <f>Table32356789101112132343210111213610[[#This Row],[asian_american]]/Table32356789101112132343210111213610[[#This Row],[total]]</f>
        <v>0</v>
      </c>
      <c r="L1161" s="12">
        <v>2</v>
      </c>
      <c r="M1161" s="14">
        <f>Table32356789101112132343210111213610[[#This Row],[african_amercian]]/Table32356789101112132343210111213610[[#This Row],[total]]</f>
        <v>0.4</v>
      </c>
      <c r="N1161" s="12">
        <v>0</v>
      </c>
      <c r="O1161" s="14">
        <f>Table32356789101112132343210111213610[[#This Row],[hispanic_american]]/Table32356789101112132343210111213610[[#This Row],[total]]</f>
        <v>0</v>
      </c>
      <c r="P1161" s="12">
        <v>0</v>
      </c>
      <c r="Q1161" s="14">
        <f>Table32356789101112132343210111213610[[#This Row],[hawaiian_or_islander]]/Table32356789101112132343210111213610[[#This Row],[total]]</f>
        <v>0</v>
      </c>
      <c r="R1161" s="12">
        <v>1</v>
      </c>
      <c r="S1161" s="14">
        <f>Table32356789101112132343210111213610[[#This Row],[white]]/Table32356789101112132343210111213610[[#This Row],[total]]</f>
        <v>0.2</v>
      </c>
      <c r="T1161" s="12">
        <v>0</v>
      </c>
      <c r="U1161" s="14">
        <f>Table32356789101112132343210111213610[[#This Row],[muti_racial]]/Table32356789101112132343210111213610[[#This Row],[total]]</f>
        <v>0</v>
      </c>
      <c r="V1161" s="12">
        <v>0</v>
      </c>
      <c r="W1161" s="14">
        <f>Table32356789101112132343210111213610[[#This Row],[international]]/Table32356789101112132343210111213610[[#This Row],[total]]</f>
        <v>0</v>
      </c>
      <c r="X11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  <c r="Y11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0.4</v>
      </c>
    </row>
    <row r="1162" spans="1:25" ht="20" customHeight="1">
      <c r="A1162" s="1">
        <v>449010</v>
      </c>
      <c r="B1162" s="1" t="s">
        <v>1413</v>
      </c>
      <c r="C1162" s="1">
        <v>5</v>
      </c>
      <c r="D1162" s="1">
        <v>1</v>
      </c>
      <c r="E1162" s="8">
        <f>Table32356789101112132343210111213610[[#This Row],[men]]/Table32356789101112132343210111213610[[#This Row],[total]]</f>
        <v>0.2</v>
      </c>
      <c r="F1162" s="1">
        <v>4</v>
      </c>
      <c r="G1162" s="8">
        <f>Table32356789101112132343210111213610[[#This Row],[women]]/Table32356789101112132343210111213610[[#This Row],[total]]</f>
        <v>0.8</v>
      </c>
      <c r="H1162" s="1">
        <v>0</v>
      </c>
      <c r="I1162" s="8">
        <f>Table32356789101112132343210111213610[[#This Row],[alaskan_or_native]]/Table32356789101112132343210111213610[[#This Row],[total]]</f>
        <v>0</v>
      </c>
      <c r="J1162" s="1">
        <v>0</v>
      </c>
      <c r="K1162" s="8">
        <f>Table32356789101112132343210111213610[[#This Row],[asian_american]]/Table32356789101112132343210111213610[[#This Row],[total]]</f>
        <v>0</v>
      </c>
      <c r="L1162" s="1">
        <v>3</v>
      </c>
      <c r="M1162" s="8">
        <f>Table32356789101112132343210111213610[[#This Row],[african_amercian]]/Table32356789101112132343210111213610[[#This Row],[total]]</f>
        <v>0.6</v>
      </c>
      <c r="N1162" s="1">
        <v>0</v>
      </c>
      <c r="O1162" s="8">
        <f>Table32356789101112132343210111213610[[#This Row],[hispanic_american]]/Table32356789101112132343210111213610[[#This Row],[total]]</f>
        <v>0</v>
      </c>
      <c r="P1162" s="1">
        <v>0</v>
      </c>
      <c r="Q1162" s="8">
        <f>Table32356789101112132343210111213610[[#This Row],[hawaiian_or_islander]]/Table32356789101112132343210111213610[[#This Row],[total]]</f>
        <v>0</v>
      </c>
      <c r="R1162" s="1">
        <v>2</v>
      </c>
      <c r="S1162" s="8">
        <f>Table32356789101112132343210111213610[[#This Row],[white]]/Table32356789101112132343210111213610[[#This Row],[total]]</f>
        <v>0.4</v>
      </c>
      <c r="T1162" s="1">
        <v>0</v>
      </c>
      <c r="U1162" s="8">
        <f>Table32356789101112132343210111213610[[#This Row],[muti_racial]]/Table32356789101112132343210111213610[[#This Row],[total]]</f>
        <v>0</v>
      </c>
      <c r="V1162" s="1">
        <v>0</v>
      </c>
      <c r="W1162" s="8">
        <f>Table32356789101112132343210111213610[[#This Row],[international]]/Table32356789101112132343210111213610[[#This Row],[total]]</f>
        <v>0</v>
      </c>
      <c r="X11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  <c r="Y11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</v>
      </c>
    </row>
    <row r="1163" spans="1:25" ht="20" customHeight="1">
      <c r="A1163" s="12">
        <v>482617</v>
      </c>
      <c r="B1163" s="12" t="s">
        <v>1379</v>
      </c>
      <c r="C1163" s="12">
        <v>5</v>
      </c>
      <c r="D1163" s="12">
        <v>5</v>
      </c>
      <c r="E1163" s="14">
        <f>Table32356789101112132343210111213610[[#This Row],[men]]/Table32356789101112132343210111213610[[#This Row],[total]]</f>
        <v>1</v>
      </c>
      <c r="F1163" s="12">
        <v>0</v>
      </c>
      <c r="G1163" s="14">
        <f>Table32356789101112132343210111213610[[#This Row],[women]]/Table32356789101112132343210111213610[[#This Row],[total]]</f>
        <v>0</v>
      </c>
      <c r="H1163" s="12">
        <v>0</v>
      </c>
      <c r="I1163" s="14">
        <f>Table32356789101112132343210111213610[[#This Row],[alaskan_or_native]]/Table32356789101112132343210111213610[[#This Row],[total]]</f>
        <v>0</v>
      </c>
      <c r="J1163" s="12">
        <v>0</v>
      </c>
      <c r="K1163" s="14">
        <f>Table32356789101112132343210111213610[[#This Row],[asian_american]]/Table32356789101112132343210111213610[[#This Row],[total]]</f>
        <v>0</v>
      </c>
      <c r="L1163" s="12">
        <v>1</v>
      </c>
      <c r="M1163" s="14">
        <f>Table32356789101112132343210111213610[[#This Row],[african_amercian]]/Table32356789101112132343210111213610[[#This Row],[total]]</f>
        <v>0.2</v>
      </c>
      <c r="N1163" s="12">
        <v>0</v>
      </c>
      <c r="O1163" s="14">
        <f>Table32356789101112132343210111213610[[#This Row],[hispanic_american]]/Table32356789101112132343210111213610[[#This Row],[total]]</f>
        <v>0</v>
      </c>
      <c r="P1163" s="12">
        <v>0</v>
      </c>
      <c r="Q1163" s="14">
        <f>Table32356789101112132343210111213610[[#This Row],[hawaiian_or_islander]]/Table32356789101112132343210111213610[[#This Row],[total]]</f>
        <v>0</v>
      </c>
      <c r="R1163" s="12">
        <v>3</v>
      </c>
      <c r="S1163" s="14">
        <f>Table32356789101112132343210111213610[[#This Row],[white]]/Table32356789101112132343210111213610[[#This Row],[total]]</f>
        <v>0.6</v>
      </c>
      <c r="T1163" s="12">
        <v>0</v>
      </c>
      <c r="U1163" s="14">
        <f>Table32356789101112132343210111213610[[#This Row],[muti_racial]]/Table32356789101112132343210111213610[[#This Row],[total]]</f>
        <v>0</v>
      </c>
      <c r="V1163" s="12">
        <v>0</v>
      </c>
      <c r="W1163" s="14">
        <f>Table32356789101112132343210111213610[[#This Row],[international]]/Table32356789101112132343210111213610[[#This Row],[total]]</f>
        <v>0</v>
      </c>
      <c r="X11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  <c r="Y11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</v>
      </c>
    </row>
    <row r="1164" spans="1:25" ht="20" customHeight="1">
      <c r="A1164" s="1">
        <v>487296</v>
      </c>
      <c r="B1164" s="1" t="s">
        <v>721</v>
      </c>
      <c r="C1164" s="1">
        <v>5</v>
      </c>
      <c r="D1164" s="1">
        <v>4</v>
      </c>
      <c r="E1164" s="8">
        <f>Table32356789101112132343210111213610[[#This Row],[men]]/Table32356789101112132343210111213610[[#This Row],[total]]</f>
        <v>0.8</v>
      </c>
      <c r="F1164" s="1">
        <v>1</v>
      </c>
      <c r="G1164" s="8">
        <f>Table32356789101112132343210111213610[[#This Row],[women]]/Table32356789101112132343210111213610[[#This Row],[total]]</f>
        <v>0.2</v>
      </c>
      <c r="H1164" s="1">
        <v>0</v>
      </c>
      <c r="I1164" s="8">
        <f>Table32356789101112132343210111213610[[#This Row],[alaskan_or_native]]/Table32356789101112132343210111213610[[#This Row],[total]]</f>
        <v>0</v>
      </c>
      <c r="J1164" s="1">
        <v>0</v>
      </c>
      <c r="K1164" s="8">
        <f>Table32356789101112132343210111213610[[#This Row],[asian_american]]/Table32356789101112132343210111213610[[#This Row],[total]]</f>
        <v>0</v>
      </c>
      <c r="L1164" s="1">
        <v>0</v>
      </c>
      <c r="M1164" s="8">
        <f>Table32356789101112132343210111213610[[#This Row],[african_amercian]]/Table32356789101112132343210111213610[[#This Row],[total]]</f>
        <v>0</v>
      </c>
      <c r="N1164" s="1">
        <v>0</v>
      </c>
      <c r="O1164" s="8">
        <f>Table32356789101112132343210111213610[[#This Row],[hispanic_american]]/Table32356789101112132343210111213610[[#This Row],[total]]</f>
        <v>0</v>
      </c>
      <c r="P1164" s="1">
        <v>0</v>
      </c>
      <c r="Q1164" s="8">
        <f>Table32356789101112132343210111213610[[#This Row],[hawaiian_or_islander]]/Table32356789101112132343210111213610[[#This Row],[total]]</f>
        <v>0</v>
      </c>
      <c r="R1164" s="1">
        <v>5</v>
      </c>
      <c r="S1164" s="8">
        <f>Table32356789101112132343210111213610[[#This Row],[white]]/Table32356789101112132343210111213610[[#This Row],[total]]</f>
        <v>1</v>
      </c>
      <c r="T1164" s="1">
        <v>0</v>
      </c>
      <c r="U1164" s="8">
        <f>Table32356789101112132343210111213610[[#This Row],[muti_racial]]/Table32356789101112132343210111213610[[#This Row],[total]]</f>
        <v>0</v>
      </c>
      <c r="V1164" s="1">
        <v>0</v>
      </c>
      <c r="W1164" s="8">
        <f>Table32356789101112132343210111213610[[#This Row],[international]]/Table32356789101112132343210111213610[[#This Row],[total]]</f>
        <v>0</v>
      </c>
      <c r="X11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65" spans="1:25" ht="20" customHeight="1">
      <c r="A1165" s="12">
        <v>107512</v>
      </c>
      <c r="B1165" s="12" t="s">
        <v>722</v>
      </c>
      <c r="C1165" s="12">
        <v>4</v>
      </c>
      <c r="D1165" s="12">
        <v>3</v>
      </c>
      <c r="E1165" s="14">
        <f>Table32356789101112132343210111213610[[#This Row],[men]]/Table32356789101112132343210111213610[[#This Row],[total]]</f>
        <v>0.75</v>
      </c>
      <c r="F1165" s="12">
        <v>1</v>
      </c>
      <c r="G1165" s="14">
        <f>Table32356789101112132343210111213610[[#This Row],[women]]/Table32356789101112132343210111213610[[#This Row],[total]]</f>
        <v>0.25</v>
      </c>
      <c r="H1165" s="12">
        <v>0</v>
      </c>
      <c r="I1165" s="14">
        <f>Table32356789101112132343210111213610[[#This Row],[alaskan_or_native]]/Table32356789101112132343210111213610[[#This Row],[total]]</f>
        <v>0</v>
      </c>
      <c r="J1165" s="12">
        <v>0</v>
      </c>
      <c r="K1165" s="14">
        <f>Table32356789101112132343210111213610[[#This Row],[asian_american]]/Table32356789101112132343210111213610[[#This Row],[total]]</f>
        <v>0</v>
      </c>
      <c r="L1165" s="12">
        <v>0</v>
      </c>
      <c r="M1165" s="14">
        <f>Table32356789101112132343210111213610[[#This Row],[african_amercian]]/Table32356789101112132343210111213610[[#This Row],[total]]</f>
        <v>0</v>
      </c>
      <c r="N1165" s="12">
        <v>0</v>
      </c>
      <c r="O1165" s="14">
        <f>Table32356789101112132343210111213610[[#This Row],[hispanic_american]]/Table32356789101112132343210111213610[[#This Row],[total]]</f>
        <v>0</v>
      </c>
      <c r="P1165" s="12">
        <v>0</v>
      </c>
      <c r="Q1165" s="14">
        <f>Table32356789101112132343210111213610[[#This Row],[hawaiian_or_islander]]/Table32356789101112132343210111213610[[#This Row],[total]]</f>
        <v>0</v>
      </c>
      <c r="R1165" s="12">
        <v>3</v>
      </c>
      <c r="S1165" s="14">
        <f>Table32356789101112132343210111213610[[#This Row],[white]]/Table32356789101112132343210111213610[[#This Row],[total]]</f>
        <v>0.75</v>
      </c>
      <c r="T1165" s="12">
        <v>0</v>
      </c>
      <c r="U1165" s="14">
        <f>Table32356789101112132343210111213610[[#This Row],[muti_racial]]/Table32356789101112132343210111213610[[#This Row],[total]]</f>
        <v>0</v>
      </c>
      <c r="V1165" s="12">
        <v>1</v>
      </c>
      <c r="W1165" s="14">
        <f>Table32356789101112132343210111213610[[#This Row],[international]]/Table32356789101112132343210111213610[[#This Row],[total]]</f>
        <v>0.25</v>
      </c>
      <c r="X11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66" spans="1:25" ht="20" customHeight="1">
      <c r="A1166" s="1">
        <v>122931</v>
      </c>
      <c r="B1166" s="1" t="s">
        <v>1384</v>
      </c>
      <c r="C1166" s="1">
        <v>4</v>
      </c>
      <c r="D1166" s="1">
        <v>3</v>
      </c>
      <c r="E1166" s="8">
        <f>Table32356789101112132343210111213610[[#This Row],[men]]/Table32356789101112132343210111213610[[#This Row],[total]]</f>
        <v>0.75</v>
      </c>
      <c r="F1166" s="1">
        <v>1</v>
      </c>
      <c r="G1166" s="8">
        <f>Table32356789101112132343210111213610[[#This Row],[women]]/Table32356789101112132343210111213610[[#This Row],[total]]</f>
        <v>0.25</v>
      </c>
      <c r="H1166" s="1">
        <v>0</v>
      </c>
      <c r="I1166" s="8">
        <f>Table32356789101112132343210111213610[[#This Row],[alaskan_or_native]]/Table32356789101112132343210111213610[[#This Row],[total]]</f>
        <v>0</v>
      </c>
      <c r="J1166" s="1">
        <v>2</v>
      </c>
      <c r="K1166" s="8">
        <f>Table32356789101112132343210111213610[[#This Row],[asian_american]]/Table32356789101112132343210111213610[[#This Row],[total]]</f>
        <v>0.5</v>
      </c>
      <c r="L1166" s="1">
        <v>0</v>
      </c>
      <c r="M1166" s="8">
        <f>Table32356789101112132343210111213610[[#This Row],[african_amercian]]/Table32356789101112132343210111213610[[#This Row],[total]]</f>
        <v>0</v>
      </c>
      <c r="N1166" s="1">
        <v>1</v>
      </c>
      <c r="O1166" s="8">
        <f>Table32356789101112132343210111213610[[#This Row],[hispanic_american]]/Table32356789101112132343210111213610[[#This Row],[total]]</f>
        <v>0.25</v>
      </c>
      <c r="P1166" s="1">
        <v>0</v>
      </c>
      <c r="Q1166" s="8">
        <f>Table32356789101112132343210111213610[[#This Row],[hawaiian_or_islander]]/Table32356789101112132343210111213610[[#This Row],[total]]</f>
        <v>0</v>
      </c>
      <c r="R1166" s="1">
        <v>1</v>
      </c>
      <c r="S1166" s="8">
        <f>Table32356789101112132343210111213610[[#This Row],[white]]/Table32356789101112132343210111213610[[#This Row],[total]]</f>
        <v>0.25</v>
      </c>
      <c r="T1166" s="1">
        <v>0</v>
      </c>
      <c r="U1166" s="8">
        <f>Table32356789101112132343210111213610[[#This Row],[muti_racial]]/Table32356789101112132343210111213610[[#This Row],[total]]</f>
        <v>0</v>
      </c>
      <c r="V1166" s="1">
        <v>0</v>
      </c>
      <c r="W1166" s="8">
        <f>Table32356789101112132343210111213610[[#This Row],[international]]/Table32356789101112132343210111213610[[#This Row],[total]]</f>
        <v>0</v>
      </c>
      <c r="X11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1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67" spans="1:25" ht="20" customHeight="1">
      <c r="A1167" s="12">
        <v>130989</v>
      </c>
      <c r="B1167" s="12" t="s">
        <v>844</v>
      </c>
      <c r="C1167" s="12">
        <v>4</v>
      </c>
      <c r="D1167" s="12">
        <v>3</v>
      </c>
      <c r="E1167" s="14">
        <f>Table32356789101112132343210111213610[[#This Row],[men]]/Table32356789101112132343210111213610[[#This Row],[total]]</f>
        <v>0.75</v>
      </c>
      <c r="F1167" s="12">
        <v>1</v>
      </c>
      <c r="G1167" s="14">
        <f>Table32356789101112132343210111213610[[#This Row],[women]]/Table32356789101112132343210111213610[[#This Row],[total]]</f>
        <v>0.25</v>
      </c>
      <c r="H1167" s="12">
        <v>0</v>
      </c>
      <c r="I1167" s="14">
        <f>Table32356789101112132343210111213610[[#This Row],[alaskan_or_native]]/Table32356789101112132343210111213610[[#This Row],[total]]</f>
        <v>0</v>
      </c>
      <c r="J1167" s="12">
        <v>0</v>
      </c>
      <c r="K1167" s="14">
        <f>Table32356789101112132343210111213610[[#This Row],[asian_american]]/Table32356789101112132343210111213610[[#This Row],[total]]</f>
        <v>0</v>
      </c>
      <c r="L1167" s="12">
        <v>1</v>
      </c>
      <c r="M1167" s="14">
        <f>Table32356789101112132343210111213610[[#This Row],[african_amercian]]/Table32356789101112132343210111213610[[#This Row],[total]]</f>
        <v>0.25</v>
      </c>
      <c r="N1167" s="12">
        <v>0</v>
      </c>
      <c r="O1167" s="14">
        <f>Table32356789101112132343210111213610[[#This Row],[hispanic_american]]/Table32356789101112132343210111213610[[#This Row],[total]]</f>
        <v>0</v>
      </c>
      <c r="P1167" s="12">
        <v>0</v>
      </c>
      <c r="Q1167" s="14">
        <f>Table32356789101112132343210111213610[[#This Row],[hawaiian_or_islander]]/Table32356789101112132343210111213610[[#This Row],[total]]</f>
        <v>0</v>
      </c>
      <c r="R1167" s="12">
        <v>1</v>
      </c>
      <c r="S1167" s="14">
        <f>Table32356789101112132343210111213610[[#This Row],[white]]/Table32356789101112132343210111213610[[#This Row],[total]]</f>
        <v>0.25</v>
      </c>
      <c r="T1167" s="12">
        <v>0</v>
      </c>
      <c r="U1167" s="14">
        <f>Table32356789101112132343210111213610[[#This Row],[muti_racial]]/Table32356789101112132343210111213610[[#This Row],[total]]</f>
        <v>0</v>
      </c>
      <c r="V1167" s="12">
        <v>2</v>
      </c>
      <c r="W1167" s="14">
        <f>Table32356789101112132343210111213610[[#This Row],[international]]/Table32356789101112132343210111213610[[#This Row],[total]]</f>
        <v>0.5</v>
      </c>
      <c r="X11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68" spans="1:25" ht="20" customHeight="1">
      <c r="A1168" s="1">
        <v>136330</v>
      </c>
      <c r="B1168" s="1" t="s">
        <v>724</v>
      </c>
      <c r="C1168" s="1">
        <v>4</v>
      </c>
      <c r="D1168" s="1">
        <v>2</v>
      </c>
      <c r="E1168" s="8">
        <f>Table32356789101112132343210111213610[[#This Row],[men]]/Table32356789101112132343210111213610[[#This Row],[total]]</f>
        <v>0.5</v>
      </c>
      <c r="F1168" s="1">
        <v>2</v>
      </c>
      <c r="G1168" s="8">
        <f>Table32356789101112132343210111213610[[#This Row],[women]]/Table32356789101112132343210111213610[[#This Row],[total]]</f>
        <v>0.5</v>
      </c>
      <c r="H1168" s="1">
        <v>0</v>
      </c>
      <c r="I1168" s="8">
        <f>Table32356789101112132343210111213610[[#This Row],[alaskan_or_native]]/Table32356789101112132343210111213610[[#This Row],[total]]</f>
        <v>0</v>
      </c>
      <c r="J1168" s="1">
        <v>0</v>
      </c>
      <c r="K1168" s="8">
        <f>Table32356789101112132343210111213610[[#This Row],[asian_american]]/Table32356789101112132343210111213610[[#This Row],[total]]</f>
        <v>0</v>
      </c>
      <c r="L1168" s="1">
        <v>0</v>
      </c>
      <c r="M1168" s="8">
        <f>Table32356789101112132343210111213610[[#This Row],[african_amercian]]/Table32356789101112132343210111213610[[#This Row],[total]]</f>
        <v>0</v>
      </c>
      <c r="N1168" s="1">
        <v>3</v>
      </c>
      <c r="O1168" s="8">
        <f>Table32356789101112132343210111213610[[#This Row],[hispanic_american]]/Table32356789101112132343210111213610[[#This Row],[total]]</f>
        <v>0.75</v>
      </c>
      <c r="P1168" s="1">
        <v>0</v>
      </c>
      <c r="Q1168" s="8">
        <f>Table32356789101112132343210111213610[[#This Row],[hawaiian_or_islander]]/Table32356789101112132343210111213610[[#This Row],[total]]</f>
        <v>0</v>
      </c>
      <c r="R1168" s="1">
        <v>1</v>
      </c>
      <c r="S1168" s="8">
        <f>Table32356789101112132343210111213610[[#This Row],[white]]/Table32356789101112132343210111213610[[#This Row],[total]]</f>
        <v>0.25</v>
      </c>
      <c r="T1168" s="1">
        <v>0</v>
      </c>
      <c r="U1168" s="8">
        <f>Table32356789101112132343210111213610[[#This Row],[muti_racial]]/Table32356789101112132343210111213610[[#This Row],[total]]</f>
        <v>0</v>
      </c>
      <c r="V1168" s="1">
        <v>0</v>
      </c>
      <c r="W1168" s="8">
        <f>Table32356789101112132343210111213610[[#This Row],[international]]/Table32356789101112132343210111213610[[#This Row],[total]]</f>
        <v>0</v>
      </c>
      <c r="X11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1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1169" spans="1:25" ht="20" customHeight="1">
      <c r="A1169" s="12">
        <v>140340</v>
      </c>
      <c r="B1169" s="12" t="s">
        <v>1235</v>
      </c>
      <c r="C1169" s="12">
        <v>4</v>
      </c>
      <c r="D1169" s="12">
        <v>4</v>
      </c>
      <c r="E1169" s="14">
        <f>Table32356789101112132343210111213610[[#This Row],[men]]/Table32356789101112132343210111213610[[#This Row],[total]]</f>
        <v>1</v>
      </c>
      <c r="F1169" s="12">
        <v>0</v>
      </c>
      <c r="G1169" s="14">
        <f>Table32356789101112132343210111213610[[#This Row],[women]]/Table32356789101112132343210111213610[[#This Row],[total]]</f>
        <v>0</v>
      </c>
      <c r="H1169" s="12">
        <v>0</v>
      </c>
      <c r="I1169" s="14">
        <f>Table32356789101112132343210111213610[[#This Row],[alaskan_or_native]]/Table32356789101112132343210111213610[[#This Row],[total]]</f>
        <v>0</v>
      </c>
      <c r="J1169" s="12">
        <v>2</v>
      </c>
      <c r="K1169" s="14">
        <f>Table32356789101112132343210111213610[[#This Row],[asian_american]]/Table32356789101112132343210111213610[[#This Row],[total]]</f>
        <v>0.5</v>
      </c>
      <c r="L1169" s="12">
        <v>2</v>
      </c>
      <c r="M1169" s="14">
        <f>Table32356789101112132343210111213610[[#This Row],[african_amercian]]/Table32356789101112132343210111213610[[#This Row],[total]]</f>
        <v>0.5</v>
      </c>
      <c r="N1169" s="12">
        <v>0</v>
      </c>
      <c r="O1169" s="14">
        <f>Table32356789101112132343210111213610[[#This Row],[hispanic_american]]/Table32356789101112132343210111213610[[#This Row],[total]]</f>
        <v>0</v>
      </c>
      <c r="P1169" s="12">
        <v>0</v>
      </c>
      <c r="Q1169" s="14">
        <f>Table32356789101112132343210111213610[[#This Row],[hawaiian_or_islander]]/Table32356789101112132343210111213610[[#This Row],[total]]</f>
        <v>0</v>
      </c>
      <c r="R1169" s="12">
        <v>0</v>
      </c>
      <c r="S1169" s="14">
        <f>Table32356789101112132343210111213610[[#This Row],[white]]/Table32356789101112132343210111213610[[#This Row],[total]]</f>
        <v>0</v>
      </c>
      <c r="T1169" s="12">
        <v>0</v>
      </c>
      <c r="U1169" s="14">
        <f>Table32356789101112132343210111213610[[#This Row],[muti_racial]]/Table32356789101112132343210111213610[[#This Row],[total]]</f>
        <v>0</v>
      </c>
      <c r="V1169" s="12">
        <v>0</v>
      </c>
      <c r="W1169" s="14">
        <f>Table32356789101112132343210111213610[[#This Row],[international]]/Table32356789101112132343210111213610[[#This Row],[total]]</f>
        <v>0</v>
      </c>
      <c r="X11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1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170" spans="1:25" ht="20" customHeight="1">
      <c r="A1170" s="1">
        <v>144281</v>
      </c>
      <c r="B1170" s="1" t="s">
        <v>1291</v>
      </c>
      <c r="C1170" s="1">
        <v>4</v>
      </c>
      <c r="D1170" s="1">
        <v>3</v>
      </c>
      <c r="E1170" s="8">
        <f>Table32356789101112132343210111213610[[#This Row],[men]]/Table32356789101112132343210111213610[[#This Row],[total]]</f>
        <v>0.75</v>
      </c>
      <c r="F1170" s="1">
        <v>1</v>
      </c>
      <c r="G1170" s="8">
        <f>Table32356789101112132343210111213610[[#This Row],[women]]/Table32356789101112132343210111213610[[#This Row],[total]]</f>
        <v>0.25</v>
      </c>
      <c r="H1170" s="1">
        <v>0</v>
      </c>
      <c r="I1170" s="8">
        <f>Table32356789101112132343210111213610[[#This Row],[alaskan_or_native]]/Table32356789101112132343210111213610[[#This Row],[total]]</f>
        <v>0</v>
      </c>
      <c r="J1170" s="1">
        <v>0</v>
      </c>
      <c r="K1170" s="8">
        <f>Table32356789101112132343210111213610[[#This Row],[asian_american]]/Table32356789101112132343210111213610[[#This Row],[total]]</f>
        <v>0</v>
      </c>
      <c r="L1170" s="1">
        <v>0</v>
      </c>
      <c r="M1170" s="8">
        <f>Table32356789101112132343210111213610[[#This Row],[african_amercian]]/Table32356789101112132343210111213610[[#This Row],[total]]</f>
        <v>0</v>
      </c>
      <c r="N1170" s="1">
        <v>0</v>
      </c>
      <c r="O1170" s="8">
        <f>Table32356789101112132343210111213610[[#This Row],[hispanic_american]]/Table32356789101112132343210111213610[[#This Row],[total]]</f>
        <v>0</v>
      </c>
      <c r="P1170" s="1">
        <v>0</v>
      </c>
      <c r="Q1170" s="8">
        <f>Table32356789101112132343210111213610[[#This Row],[hawaiian_or_islander]]/Table32356789101112132343210111213610[[#This Row],[total]]</f>
        <v>0</v>
      </c>
      <c r="R1170" s="1">
        <v>2</v>
      </c>
      <c r="S1170" s="8">
        <f>Table32356789101112132343210111213610[[#This Row],[white]]/Table32356789101112132343210111213610[[#This Row],[total]]</f>
        <v>0.5</v>
      </c>
      <c r="T1170" s="1">
        <v>1</v>
      </c>
      <c r="U1170" s="8">
        <f>Table32356789101112132343210111213610[[#This Row],[muti_racial]]/Table32356789101112132343210111213610[[#This Row],[total]]</f>
        <v>0.25</v>
      </c>
      <c r="V1170" s="1">
        <v>1</v>
      </c>
      <c r="W1170" s="8">
        <f>Table32356789101112132343210111213610[[#This Row],[international]]/Table32356789101112132343210111213610[[#This Row],[total]]</f>
        <v>0.25</v>
      </c>
      <c r="X11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71" spans="1:25" ht="20" customHeight="1">
      <c r="A1171" s="12">
        <v>148405</v>
      </c>
      <c r="B1171" s="12" t="s">
        <v>725</v>
      </c>
      <c r="C1171" s="12">
        <v>4</v>
      </c>
      <c r="D1171" s="12">
        <v>4</v>
      </c>
      <c r="E1171" s="14">
        <f>Table32356789101112132343210111213610[[#This Row],[men]]/Table32356789101112132343210111213610[[#This Row],[total]]</f>
        <v>1</v>
      </c>
      <c r="F1171" s="12">
        <v>0</v>
      </c>
      <c r="G1171" s="14">
        <f>Table32356789101112132343210111213610[[#This Row],[women]]/Table32356789101112132343210111213610[[#This Row],[total]]</f>
        <v>0</v>
      </c>
      <c r="H1171" s="12">
        <v>0</v>
      </c>
      <c r="I1171" s="14">
        <f>Table32356789101112132343210111213610[[#This Row],[alaskan_or_native]]/Table32356789101112132343210111213610[[#This Row],[total]]</f>
        <v>0</v>
      </c>
      <c r="J1171" s="12">
        <v>0</v>
      </c>
      <c r="K1171" s="14">
        <f>Table32356789101112132343210111213610[[#This Row],[asian_american]]/Table32356789101112132343210111213610[[#This Row],[total]]</f>
        <v>0</v>
      </c>
      <c r="L1171" s="12">
        <v>0</v>
      </c>
      <c r="M1171" s="14">
        <f>Table32356789101112132343210111213610[[#This Row],[african_amercian]]/Table32356789101112132343210111213610[[#This Row],[total]]</f>
        <v>0</v>
      </c>
      <c r="N1171" s="12">
        <v>1</v>
      </c>
      <c r="O1171" s="14">
        <f>Table32356789101112132343210111213610[[#This Row],[hispanic_american]]/Table32356789101112132343210111213610[[#This Row],[total]]</f>
        <v>0.25</v>
      </c>
      <c r="P1171" s="12">
        <v>0</v>
      </c>
      <c r="Q1171" s="14">
        <f>Table32356789101112132343210111213610[[#This Row],[hawaiian_or_islander]]/Table32356789101112132343210111213610[[#This Row],[total]]</f>
        <v>0</v>
      </c>
      <c r="R1171" s="12">
        <v>3</v>
      </c>
      <c r="S1171" s="14">
        <f>Table32356789101112132343210111213610[[#This Row],[white]]/Table32356789101112132343210111213610[[#This Row],[total]]</f>
        <v>0.75</v>
      </c>
      <c r="T1171" s="12">
        <v>0</v>
      </c>
      <c r="U1171" s="14">
        <f>Table32356789101112132343210111213610[[#This Row],[muti_racial]]/Table32356789101112132343210111213610[[#This Row],[total]]</f>
        <v>0</v>
      </c>
      <c r="V1171" s="12">
        <v>0</v>
      </c>
      <c r="W1171" s="14">
        <f>Table32356789101112132343210111213610[[#This Row],[international]]/Table32356789101112132343210111213610[[#This Row],[total]]</f>
        <v>0</v>
      </c>
      <c r="X11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72" spans="1:25" ht="20" customHeight="1">
      <c r="A1172" s="1">
        <v>150941</v>
      </c>
      <c r="B1172" s="1" t="s">
        <v>878</v>
      </c>
      <c r="C1172" s="1">
        <v>4</v>
      </c>
      <c r="D1172" s="1">
        <v>2</v>
      </c>
      <c r="E1172" s="8">
        <f>Table32356789101112132343210111213610[[#This Row],[men]]/Table32356789101112132343210111213610[[#This Row],[total]]</f>
        <v>0.5</v>
      </c>
      <c r="F1172" s="1">
        <v>2</v>
      </c>
      <c r="G1172" s="8">
        <f>Table32356789101112132343210111213610[[#This Row],[women]]/Table32356789101112132343210111213610[[#This Row],[total]]</f>
        <v>0.5</v>
      </c>
      <c r="H1172" s="1">
        <v>0</v>
      </c>
      <c r="I1172" s="8">
        <f>Table32356789101112132343210111213610[[#This Row],[alaskan_or_native]]/Table32356789101112132343210111213610[[#This Row],[total]]</f>
        <v>0</v>
      </c>
      <c r="J1172" s="1">
        <v>0</v>
      </c>
      <c r="K1172" s="8">
        <f>Table32356789101112132343210111213610[[#This Row],[asian_american]]/Table32356789101112132343210111213610[[#This Row],[total]]</f>
        <v>0</v>
      </c>
      <c r="L1172" s="1">
        <v>0</v>
      </c>
      <c r="M1172" s="8">
        <f>Table32356789101112132343210111213610[[#This Row],[african_amercian]]/Table32356789101112132343210111213610[[#This Row],[total]]</f>
        <v>0</v>
      </c>
      <c r="N1172" s="1">
        <v>0</v>
      </c>
      <c r="O1172" s="8">
        <f>Table32356789101112132343210111213610[[#This Row],[hispanic_american]]/Table32356789101112132343210111213610[[#This Row],[total]]</f>
        <v>0</v>
      </c>
      <c r="P1172" s="1">
        <v>0</v>
      </c>
      <c r="Q1172" s="8">
        <f>Table32356789101112132343210111213610[[#This Row],[hawaiian_or_islander]]/Table32356789101112132343210111213610[[#This Row],[total]]</f>
        <v>0</v>
      </c>
      <c r="R1172" s="1">
        <v>4</v>
      </c>
      <c r="S1172" s="8">
        <f>Table32356789101112132343210111213610[[#This Row],[white]]/Table32356789101112132343210111213610[[#This Row],[total]]</f>
        <v>1</v>
      </c>
      <c r="T1172" s="1">
        <v>0</v>
      </c>
      <c r="U1172" s="8">
        <f>Table32356789101112132343210111213610[[#This Row],[muti_racial]]/Table32356789101112132343210111213610[[#This Row],[total]]</f>
        <v>0</v>
      </c>
      <c r="V1172" s="1">
        <v>0</v>
      </c>
      <c r="W1172" s="8">
        <f>Table32356789101112132343210111213610[[#This Row],[international]]/Table32356789101112132343210111213610[[#This Row],[total]]</f>
        <v>0</v>
      </c>
      <c r="X11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73" spans="1:25" ht="20" customHeight="1">
      <c r="A1173" s="12">
        <v>153126</v>
      </c>
      <c r="B1173" s="12" t="s">
        <v>883</v>
      </c>
      <c r="C1173" s="12">
        <v>4</v>
      </c>
      <c r="D1173" s="12">
        <v>2</v>
      </c>
      <c r="E1173" s="14">
        <f>Table32356789101112132343210111213610[[#This Row],[men]]/Table32356789101112132343210111213610[[#This Row],[total]]</f>
        <v>0.5</v>
      </c>
      <c r="F1173" s="12">
        <v>2</v>
      </c>
      <c r="G1173" s="14">
        <f>Table32356789101112132343210111213610[[#This Row],[women]]/Table32356789101112132343210111213610[[#This Row],[total]]</f>
        <v>0.5</v>
      </c>
      <c r="H1173" s="12">
        <v>0</v>
      </c>
      <c r="I1173" s="14">
        <f>Table32356789101112132343210111213610[[#This Row],[alaskan_or_native]]/Table32356789101112132343210111213610[[#This Row],[total]]</f>
        <v>0</v>
      </c>
      <c r="J1173" s="12">
        <v>0</v>
      </c>
      <c r="K1173" s="14">
        <f>Table32356789101112132343210111213610[[#This Row],[asian_american]]/Table32356789101112132343210111213610[[#This Row],[total]]</f>
        <v>0</v>
      </c>
      <c r="L1173" s="12">
        <v>0</v>
      </c>
      <c r="M1173" s="14">
        <f>Table32356789101112132343210111213610[[#This Row],[african_amercian]]/Table32356789101112132343210111213610[[#This Row],[total]]</f>
        <v>0</v>
      </c>
      <c r="N1173" s="12">
        <v>0</v>
      </c>
      <c r="O1173" s="14">
        <f>Table32356789101112132343210111213610[[#This Row],[hispanic_american]]/Table32356789101112132343210111213610[[#This Row],[total]]</f>
        <v>0</v>
      </c>
      <c r="P1173" s="12">
        <v>0</v>
      </c>
      <c r="Q1173" s="14">
        <f>Table32356789101112132343210111213610[[#This Row],[hawaiian_or_islander]]/Table32356789101112132343210111213610[[#This Row],[total]]</f>
        <v>0</v>
      </c>
      <c r="R1173" s="12">
        <v>4</v>
      </c>
      <c r="S1173" s="14">
        <f>Table32356789101112132343210111213610[[#This Row],[white]]/Table32356789101112132343210111213610[[#This Row],[total]]</f>
        <v>1</v>
      </c>
      <c r="T1173" s="12">
        <v>0</v>
      </c>
      <c r="U1173" s="14">
        <f>Table32356789101112132343210111213610[[#This Row],[muti_racial]]/Table32356789101112132343210111213610[[#This Row],[total]]</f>
        <v>0</v>
      </c>
      <c r="V1173" s="12">
        <v>0</v>
      </c>
      <c r="W1173" s="14">
        <f>Table32356789101112132343210111213610[[#This Row],[international]]/Table32356789101112132343210111213610[[#This Row],[total]]</f>
        <v>0</v>
      </c>
      <c r="X11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74" spans="1:25" ht="20" customHeight="1">
      <c r="A1174" s="1">
        <v>154590</v>
      </c>
      <c r="B1174" s="1" t="s">
        <v>410</v>
      </c>
      <c r="C1174" s="1">
        <v>4</v>
      </c>
      <c r="D1174" s="1">
        <v>3</v>
      </c>
      <c r="E1174" s="8">
        <f>Table32356789101112132343210111213610[[#This Row],[men]]/Table32356789101112132343210111213610[[#This Row],[total]]</f>
        <v>0.75</v>
      </c>
      <c r="F1174" s="1">
        <v>1</v>
      </c>
      <c r="G1174" s="8">
        <f>Table32356789101112132343210111213610[[#This Row],[women]]/Table32356789101112132343210111213610[[#This Row],[total]]</f>
        <v>0.25</v>
      </c>
      <c r="H1174" s="1">
        <v>0</v>
      </c>
      <c r="I1174" s="8">
        <f>Table32356789101112132343210111213610[[#This Row],[alaskan_or_native]]/Table32356789101112132343210111213610[[#This Row],[total]]</f>
        <v>0</v>
      </c>
      <c r="J1174" s="1">
        <v>0</v>
      </c>
      <c r="K1174" s="8">
        <f>Table32356789101112132343210111213610[[#This Row],[asian_american]]/Table32356789101112132343210111213610[[#This Row],[total]]</f>
        <v>0</v>
      </c>
      <c r="L1174" s="1">
        <v>1</v>
      </c>
      <c r="M1174" s="8">
        <f>Table32356789101112132343210111213610[[#This Row],[african_amercian]]/Table32356789101112132343210111213610[[#This Row],[total]]</f>
        <v>0.25</v>
      </c>
      <c r="N1174" s="1">
        <v>0</v>
      </c>
      <c r="O1174" s="8">
        <f>Table32356789101112132343210111213610[[#This Row],[hispanic_american]]/Table32356789101112132343210111213610[[#This Row],[total]]</f>
        <v>0</v>
      </c>
      <c r="P1174" s="1">
        <v>0</v>
      </c>
      <c r="Q1174" s="8">
        <f>Table32356789101112132343210111213610[[#This Row],[hawaiian_or_islander]]/Table32356789101112132343210111213610[[#This Row],[total]]</f>
        <v>0</v>
      </c>
      <c r="R1174" s="1">
        <v>0</v>
      </c>
      <c r="S1174" s="8">
        <f>Table32356789101112132343210111213610[[#This Row],[white]]/Table32356789101112132343210111213610[[#This Row],[total]]</f>
        <v>0</v>
      </c>
      <c r="T1174" s="1">
        <v>0</v>
      </c>
      <c r="U1174" s="8">
        <f>Table32356789101112132343210111213610[[#This Row],[muti_racial]]/Table32356789101112132343210111213610[[#This Row],[total]]</f>
        <v>0</v>
      </c>
      <c r="V1174" s="1">
        <v>3</v>
      </c>
      <c r="W1174" s="8">
        <f>Table32356789101112132343210111213610[[#This Row],[international]]/Table32356789101112132343210111213610[[#This Row],[total]]</f>
        <v>0.75</v>
      </c>
      <c r="X11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75" spans="1:25" ht="20" customHeight="1">
      <c r="A1175" s="12">
        <v>155414</v>
      </c>
      <c r="B1175" s="12" t="s">
        <v>895</v>
      </c>
      <c r="C1175" s="12">
        <v>4</v>
      </c>
      <c r="D1175" s="12">
        <v>3</v>
      </c>
      <c r="E1175" s="14">
        <f>Table32356789101112132343210111213610[[#This Row],[men]]/Table32356789101112132343210111213610[[#This Row],[total]]</f>
        <v>0.75</v>
      </c>
      <c r="F1175" s="12">
        <v>1</v>
      </c>
      <c r="G1175" s="14">
        <f>Table32356789101112132343210111213610[[#This Row],[women]]/Table32356789101112132343210111213610[[#This Row],[total]]</f>
        <v>0.25</v>
      </c>
      <c r="H1175" s="12">
        <v>0</v>
      </c>
      <c r="I1175" s="14">
        <f>Table32356789101112132343210111213610[[#This Row],[alaskan_or_native]]/Table32356789101112132343210111213610[[#This Row],[total]]</f>
        <v>0</v>
      </c>
      <c r="J1175" s="12">
        <v>0</v>
      </c>
      <c r="K1175" s="14">
        <f>Table32356789101112132343210111213610[[#This Row],[asian_american]]/Table32356789101112132343210111213610[[#This Row],[total]]</f>
        <v>0</v>
      </c>
      <c r="L1175" s="12">
        <v>1</v>
      </c>
      <c r="M1175" s="14">
        <f>Table32356789101112132343210111213610[[#This Row],[african_amercian]]/Table32356789101112132343210111213610[[#This Row],[total]]</f>
        <v>0.25</v>
      </c>
      <c r="N1175" s="12">
        <v>0</v>
      </c>
      <c r="O1175" s="14">
        <f>Table32356789101112132343210111213610[[#This Row],[hispanic_american]]/Table32356789101112132343210111213610[[#This Row],[total]]</f>
        <v>0</v>
      </c>
      <c r="P1175" s="12">
        <v>0</v>
      </c>
      <c r="Q1175" s="14">
        <f>Table32356789101112132343210111213610[[#This Row],[hawaiian_or_islander]]/Table32356789101112132343210111213610[[#This Row],[total]]</f>
        <v>0</v>
      </c>
      <c r="R1175" s="12">
        <v>3</v>
      </c>
      <c r="S1175" s="14">
        <f>Table32356789101112132343210111213610[[#This Row],[white]]/Table32356789101112132343210111213610[[#This Row],[total]]</f>
        <v>0.75</v>
      </c>
      <c r="T1175" s="12">
        <v>0</v>
      </c>
      <c r="U1175" s="14">
        <f>Table32356789101112132343210111213610[[#This Row],[muti_racial]]/Table32356789101112132343210111213610[[#This Row],[total]]</f>
        <v>0</v>
      </c>
      <c r="V1175" s="12">
        <v>0</v>
      </c>
      <c r="W1175" s="14">
        <f>Table32356789101112132343210111213610[[#This Row],[international]]/Table32356789101112132343210111213610[[#This Row],[total]]</f>
        <v>0</v>
      </c>
      <c r="X11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76" spans="1:25" ht="20" customHeight="1">
      <c r="A1176" s="1">
        <v>157818</v>
      </c>
      <c r="B1176" s="1" t="s">
        <v>908</v>
      </c>
      <c r="C1176" s="1">
        <v>4</v>
      </c>
      <c r="D1176" s="1">
        <v>3</v>
      </c>
      <c r="E1176" s="8">
        <f>Table32356789101112132343210111213610[[#This Row],[men]]/Table32356789101112132343210111213610[[#This Row],[total]]</f>
        <v>0.75</v>
      </c>
      <c r="F1176" s="1">
        <v>1</v>
      </c>
      <c r="G1176" s="8">
        <f>Table32356789101112132343210111213610[[#This Row],[women]]/Table32356789101112132343210111213610[[#This Row],[total]]</f>
        <v>0.25</v>
      </c>
      <c r="H1176" s="1">
        <v>0</v>
      </c>
      <c r="I1176" s="8">
        <f>Table32356789101112132343210111213610[[#This Row],[alaskan_or_native]]/Table32356789101112132343210111213610[[#This Row],[total]]</f>
        <v>0</v>
      </c>
      <c r="J1176" s="1">
        <v>0</v>
      </c>
      <c r="K1176" s="8">
        <f>Table32356789101112132343210111213610[[#This Row],[asian_american]]/Table32356789101112132343210111213610[[#This Row],[total]]</f>
        <v>0</v>
      </c>
      <c r="L1176" s="1">
        <v>0</v>
      </c>
      <c r="M1176" s="8">
        <f>Table32356789101112132343210111213610[[#This Row],[african_amercian]]/Table32356789101112132343210111213610[[#This Row],[total]]</f>
        <v>0</v>
      </c>
      <c r="N1176" s="1">
        <v>0</v>
      </c>
      <c r="O1176" s="8">
        <f>Table32356789101112132343210111213610[[#This Row],[hispanic_american]]/Table32356789101112132343210111213610[[#This Row],[total]]</f>
        <v>0</v>
      </c>
      <c r="P1176" s="1">
        <v>0</v>
      </c>
      <c r="Q1176" s="8">
        <f>Table32356789101112132343210111213610[[#This Row],[hawaiian_or_islander]]/Table32356789101112132343210111213610[[#This Row],[total]]</f>
        <v>0</v>
      </c>
      <c r="R1176" s="1">
        <v>4</v>
      </c>
      <c r="S1176" s="8">
        <f>Table32356789101112132343210111213610[[#This Row],[white]]/Table32356789101112132343210111213610[[#This Row],[total]]</f>
        <v>1</v>
      </c>
      <c r="T1176" s="1">
        <v>0</v>
      </c>
      <c r="U1176" s="8">
        <f>Table32356789101112132343210111213610[[#This Row],[muti_racial]]/Table32356789101112132343210111213610[[#This Row],[total]]</f>
        <v>0</v>
      </c>
      <c r="V1176" s="1">
        <v>0</v>
      </c>
      <c r="W1176" s="8">
        <f>Table32356789101112132343210111213610[[#This Row],[international]]/Table32356789101112132343210111213610[[#This Row],[total]]</f>
        <v>0</v>
      </c>
      <c r="X11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77" spans="1:25" ht="20" customHeight="1">
      <c r="A1177" s="12">
        <v>157863</v>
      </c>
      <c r="B1177" s="12" t="s">
        <v>154</v>
      </c>
      <c r="C1177" s="12">
        <v>4</v>
      </c>
      <c r="D1177" s="12">
        <v>4</v>
      </c>
      <c r="E1177" s="14">
        <f>Table32356789101112132343210111213610[[#This Row],[men]]/Table32356789101112132343210111213610[[#This Row],[total]]</f>
        <v>1</v>
      </c>
      <c r="F1177" s="12">
        <v>0</v>
      </c>
      <c r="G1177" s="14">
        <f>Table32356789101112132343210111213610[[#This Row],[women]]/Table32356789101112132343210111213610[[#This Row],[total]]</f>
        <v>0</v>
      </c>
      <c r="H1177" s="12">
        <v>0</v>
      </c>
      <c r="I1177" s="14">
        <f>Table32356789101112132343210111213610[[#This Row],[alaskan_or_native]]/Table32356789101112132343210111213610[[#This Row],[total]]</f>
        <v>0</v>
      </c>
      <c r="J1177" s="12">
        <v>0</v>
      </c>
      <c r="K1177" s="14">
        <f>Table32356789101112132343210111213610[[#This Row],[asian_american]]/Table32356789101112132343210111213610[[#This Row],[total]]</f>
        <v>0</v>
      </c>
      <c r="L1177" s="12">
        <v>2</v>
      </c>
      <c r="M1177" s="14">
        <f>Table32356789101112132343210111213610[[#This Row],[african_amercian]]/Table32356789101112132343210111213610[[#This Row],[total]]</f>
        <v>0.5</v>
      </c>
      <c r="N1177" s="12">
        <v>1</v>
      </c>
      <c r="O1177" s="14">
        <f>Table32356789101112132343210111213610[[#This Row],[hispanic_american]]/Table32356789101112132343210111213610[[#This Row],[total]]</f>
        <v>0.25</v>
      </c>
      <c r="P1177" s="12">
        <v>0</v>
      </c>
      <c r="Q1177" s="14">
        <f>Table32356789101112132343210111213610[[#This Row],[hawaiian_or_islander]]/Table32356789101112132343210111213610[[#This Row],[total]]</f>
        <v>0</v>
      </c>
      <c r="R1177" s="12">
        <v>1</v>
      </c>
      <c r="S1177" s="14">
        <f>Table32356789101112132343210111213610[[#This Row],[white]]/Table32356789101112132343210111213610[[#This Row],[total]]</f>
        <v>0.25</v>
      </c>
      <c r="T1177" s="12">
        <v>0</v>
      </c>
      <c r="U1177" s="14">
        <f>Table32356789101112132343210111213610[[#This Row],[muti_racial]]/Table32356789101112132343210111213610[[#This Row],[total]]</f>
        <v>0</v>
      </c>
      <c r="V1177" s="12">
        <v>0</v>
      </c>
      <c r="W1177" s="14">
        <f>Table32356789101112132343210111213610[[#This Row],[international]]/Table32356789101112132343210111213610[[#This Row],[total]]</f>
        <v>0</v>
      </c>
      <c r="X11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1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1178" spans="1:25" ht="20" customHeight="1">
      <c r="A1178" s="1">
        <v>160940</v>
      </c>
      <c r="B1178" s="1" t="s">
        <v>911</v>
      </c>
      <c r="C1178" s="1">
        <v>4</v>
      </c>
      <c r="D1178" s="1">
        <v>4</v>
      </c>
      <c r="E1178" s="8">
        <f>Table32356789101112132343210111213610[[#This Row],[men]]/Table32356789101112132343210111213610[[#This Row],[total]]</f>
        <v>1</v>
      </c>
      <c r="F1178" s="1">
        <v>0</v>
      </c>
      <c r="G1178" s="8">
        <f>Table32356789101112132343210111213610[[#This Row],[women]]/Table32356789101112132343210111213610[[#This Row],[total]]</f>
        <v>0</v>
      </c>
      <c r="H1178" s="1">
        <v>0</v>
      </c>
      <c r="I1178" s="8">
        <f>Table32356789101112132343210111213610[[#This Row],[alaskan_or_native]]/Table32356789101112132343210111213610[[#This Row],[total]]</f>
        <v>0</v>
      </c>
      <c r="J1178" s="1">
        <v>0</v>
      </c>
      <c r="K1178" s="8">
        <f>Table32356789101112132343210111213610[[#This Row],[asian_american]]/Table32356789101112132343210111213610[[#This Row],[total]]</f>
        <v>0</v>
      </c>
      <c r="L1178" s="1">
        <v>1</v>
      </c>
      <c r="M1178" s="8">
        <f>Table32356789101112132343210111213610[[#This Row],[african_amercian]]/Table32356789101112132343210111213610[[#This Row],[total]]</f>
        <v>0.25</v>
      </c>
      <c r="N1178" s="1">
        <v>0</v>
      </c>
      <c r="O1178" s="8">
        <f>Table32356789101112132343210111213610[[#This Row],[hispanic_american]]/Table32356789101112132343210111213610[[#This Row],[total]]</f>
        <v>0</v>
      </c>
      <c r="P1178" s="1">
        <v>0</v>
      </c>
      <c r="Q1178" s="8">
        <f>Table32356789101112132343210111213610[[#This Row],[hawaiian_or_islander]]/Table32356789101112132343210111213610[[#This Row],[total]]</f>
        <v>0</v>
      </c>
      <c r="R1178" s="1">
        <v>2</v>
      </c>
      <c r="S1178" s="8">
        <f>Table32356789101112132343210111213610[[#This Row],[white]]/Table32356789101112132343210111213610[[#This Row],[total]]</f>
        <v>0.5</v>
      </c>
      <c r="T1178" s="1">
        <v>0</v>
      </c>
      <c r="U1178" s="8">
        <f>Table32356789101112132343210111213610[[#This Row],[muti_racial]]/Table32356789101112132343210111213610[[#This Row],[total]]</f>
        <v>0</v>
      </c>
      <c r="V1178" s="1">
        <v>0</v>
      </c>
      <c r="W1178" s="8">
        <f>Table32356789101112132343210111213610[[#This Row],[international]]/Table32356789101112132343210111213610[[#This Row],[total]]</f>
        <v>0</v>
      </c>
      <c r="X11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79" spans="1:25" ht="20" customHeight="1">
      <c r="A1179" s="12">
        <v>162210</v>
      </c>
      <c r="B1179" s="12" t="s">
        <v>743</v>
      </c>
      <c r="C1179" s="12">
        <v>4</v>
      </c>
      <c r="D1179" s="12">
        <v>4</v>
      </c>
      <c r="E1179" s="14">
        <f>Table32356789101112132343210111213610[[#This Row],[men]]/Table32356789101112132343210111213610[[#This Row],[total]]</f>
        <v>1</v>
      </c>
      <c r="F1179" s="12">
        <v>0</v>
      </c>
      <c r="G1179" s="14">
        <f>Table32356789101112132343210111213610[[#This Row],[women]]/Table32356789101112132343210111213610[[#This Row],[total]]</f>
        <v>0</v>
      </c>
      <c r="H1179" s="12">
        <v>0</v>
      </c>
      <c r="I1179" s="14">
        <f>Table32356789101112132343210111213610[[#This Row],[alaskan_or_native]]/Table32356789101112132343210111213610[[#This Row],[total]]</f>
        <v>0</v>
      </c>
      <c r="J1179" s="12">
        <v>0</v>
      </c>
      <c r="K1179" s="14">
        <f>Table32356789101112132343210111213610[[#This Row],[asian_american]]/Table32356789101112132343210111213610[[#This Row],[total]]</f>
        <v>0</v>
      </c>
      <c r="L1179" s="12">
        <v>0</v>
      </c>
      <c r="M1179" s="14">
        <f>Table32356789101112132343210111213610[[#This Row],[african_amercian]]/Table32356789101112132343210111213610[[#This Row],[total]]</f>
        <v>0</v>
      </c>
      <c r="N1179" s="12">
        <v>0</v>
      </c>
      <c r="O1179" s="14">
        <f>Table32356789101112132343210111213610[[#This Row],[hispanic_american]]/Table32356789101112132343210111213610[[#This Row],[total]]</f>
        <v>0</v>
      </c>
      <c r="P1179" s="12">
        <v>0</v>
      </c>
      <c r="Q1179" s="14">
        <f>Table32356789101112132343210111213610[[#This Row],[hawaiian_or_islander]]/Table32356789101112132343210111213610[[#This Row],[total]]</f>
        <v>0</v>
      </c>
      <c r="R1179" s="12">
        <v>0</v>
      </c>
      <c r="S1179" s="14">
        <f>Table32356789101112132343210111213610[[#This Row],[white]]/Table32356789101112132343210111213610[[#This Row],[total]]</f>
        <v>0</v>
      </c>
      <c r="T1179" s="12">
        <v>0</v>
      </c>
      <c r="U1179" s="14">
        <f>Table32356789101112132343210111213610[[#This Row],[muti_racial]]/Table32356789101112132343210111213610[[#This Row],[total]]</f>
        <v>0</v>
      </c>
      <c r="V1179" s="12">
        <v>1</v>
      </c>
      <c r="W1179" s="14">
        <f>Table32356789101112132343210111213610[[#This Row],[international]]/Table32356789101112132343210111213610[[#This Row],[total]]</f>
        <v>0.25</v>
      </c>
      <c r="X11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80" spans="1:25" ht="20" customHeight="1">
      <c r="A1180" s="1">
        <v>162760</v>
      </c>
      <c r="B1180" s="1" t="s">
        <v>727</v>
      </c>
      <c r="C1180" s="1">
        <v>4</v>
      </c>
      <c r="D1180" s="1">
        <v>3</v>
      </c>
      <c r="E1180" s="8">
        <f>Table32356789101112132343210111213610[[#This Row],[men]]/Table32356789101112132343210111213610[[#This Row],[total]]</f>
        <v>0.75</v>
      </c>
      <c r="F1180" s="1">
        <v>1</v>
      </c>
      <c r="G1180" s="8">
        <f>Table32356789101112132343210111213610[[#This Row],[women]]/Table32356789101112132343210111213610[[#This Row],[total]]</f>
        <v>0.25</v>
      </c>
      <c r="H1180" s="1">
        <v>0</v>
      </c>
      <c r="I1180" s="8">
        <f>Table32356789101112132343210111213610[[#This Row],[alaskan_or_native]]/Table32356789101112132343210111213610[[#This Row],[total]]</f>
        <v>0</v>
      </c>
      <c r="J1180" s="1">
        <v>0</v>
      </c>
      <c r="K1180" s="8">
        <f>Table32356789101112132343210111213610[[#This Row],[asian_american]]/Table32356789101112132343210111213610[[#This Row],[total]]</f>
        <v>0</v>
      </c>
      <c r="L1180" s="1">
        <v>1</v>
      </c>
      <c r="M1180" s="8">
        <f>Table32356789101112132343210111213610[[#This Row],[african_amercian]]/Table32356789101112132343210111213610[[#This Row],[total]]</f>
        <v>0.25</v>
      </c>
      <c r="N1180" s="1">
        <v>1</v>
      </c>
      <c r="O1180" s="8">
        <f>Table32356789101112132343210111213610[[#This Row],[hispanic_american]]/Table32356789101112132343210111213610[[#This Row],[total]]</f>
        <v>0.25</v>
      </c>
      <c r="P1180" s="1">
        <v>0</v>
      </c>
      <c r="Q1180" s="8">
        <f>Table32356789101112132343210111213610[[#This Row],[hawaiian_or_islander]]/Table32356789101112132343210111213610[[#This Row],[total]]</f>
        <v>0</v>
      </c>
      <c r="R1180" s="1">
        <v>2</v>
      </c>
      <c r="S1180" s="8">
        <f>Table32356789101112132343210111213610[[#This Row],[white]]/Table32356789101112132343210111213610[[#This Row],[total]]</f>
        <v>0.5</v>
      </c>
      <c r="T1180" s="1">
        <v>0</v>
      </c>
      <c r="U1180" s="8">
        <f>Table32356789101112132343210111213610[[#This Row],[muti_racial]]/Table32356789101112132343210111213610[[#This Row],[total]]</f>
        <v>0</v>
      </c>
      <c r="V1180" s="1">
        <v>0</v>
      </c>
      <c r="W1180" s="8">
        <f>Table32356789101112132343210111213610[[#This Row],[international]]/Table32356789101112132343210111213610[[#This Row],[total]]</f>
        <v>0</v>
      </c>
      <c r="X11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1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181" spans="1:25" ht="20" customHeight="1">
      <c r="A1181" s="12">
        <v>168786</v>
      </c>
      <c r="B1181" s="12" t="s">
        <v>935</v>
      </c>
      <c r="C1181" s="12">
        <v>4</v>
      </c>
      <c r="D1181" s="12">
        <v>4</v>
      </c>
      <c r="E1181" s="14">
        <f>Table32356789101112132343210111213610[[#This Row],[men]]/Table32356789101112132343210111213610[[#This Row],[total]]</f>
        <v>1</v>
      </c>
      <c r="F1181" s="12">
        <v>0</v>
      </c>
      <c r="G1181" s="14">
        <f>Table32356789101112132343210111213610[[#This Row],[women]]/Table32356789101112132343210111213610[[#This Row],[total]]</f>
        <v>0</v>
      </c>
      <c r="H1181" s="12">
        <v>0</v>
      </c>
      <c r="I1181" s="14">
        <f>Table32356789101112132343210111213610[[#This Row],[alaskan_or_native]]/Table32356789101112132343210111213610[[#This Row],[total]]</f>
        <v>0</v>
      </c>
      <c r="J1181" s="12">
        <v>0</v>
      </c>
      <c r="K1181" s="14">
        <f>Table32356789101112132343210111213610[[#This Row],[asian_american]]/Table32356789101112132343210111213610[[#This Row],[total]]</f>
        <v>0</v>
      </c>
      <c r="L1181" s="12">
        <v>0</v>
      </c>
      <c r="M1181" s="14">
        <f>Table32356789101112132343210111213610[[#This Row],[african_amercian]]/Table32356789101112132343210111213610[[#This Row],[total]]</f>
        <v>0</v>
      </c>
      <c r="N1181" s="12">
        <v>1</v>
      </c>
      <c r="O1181" s="14">
        <f>Table32356789101112132343210111213610[[#This Row],[hispanic_american]]/Table32356789101112132343210111213610[[#This Row],[total]]</f>
        <v>0.25</v>
      </c>
      <c r="P1181" s="12">
        <v>0</v>
      </c>
      <c r="Q1181" s="14">
        <f>Table32356789101112132343210111213610[[#This Row],[hawaiian_or_islander]]/Table32356789101112132343210111213610[[#This Row],[total]]</f>
        <v>0</v>
      </c>
      <c r="R1181" s="12">
        <v>2</v>
      </c>
      <c r="S1181" s="14">
        <f>Table32356789101112132343210111213610[[#This Row],[white]]/Table32356789101112132343210111213610[[#This Row],[total]]</f>
        <v>0.5</v>
      </c>
      <c r="T1181" s="12">
        <v>0</v>
      </c>
      <c r="U1181" s="14">
        <f>Table32356789101112132343210111213610[[#This Row],[muti_racial]]/Table32356789101112132343210111213610[[#This Row],[total]]</f>
        <v>0</v>
      </c>
      <c r="V1181" s="12">
        <v>1</v>
      </c>
      <c r="W1181" s="14">
        <f>Table32356789101112132343210111213610[[#This Row],[international]]/Table32356789101112132343210111213610[[#This Row],[total]]</f>
        <v>0.25</v>
      </c>
      <c r="X11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82" spans="1:25" ht="20" customHeight="1">
      <c r="A1182" s="1">
        <v>173300</v>
      </c>
      <c r="B1182" s="1" t="s">
        <v>728</v>
      </c>
      <c r="C1182" s="1">
        <v>4</v>
      </c>
      <c r="D1182" s="1">
        <v>4</v>
      </c>
      <c r="E1182" s="8">
        <f>Table32356789101112132343210111213610[[#This Row],[men]]/Table32356789101112132343210111213610[[#This Row],[total]]</f>
        <v>1</v>
      </c>
      <c r="F1182" s="1">
        <v>0</v>
      </c>
      <c r="G1182" s="8">
        <f>Table32356789101112132343210111213610[[#This Row],[women]]/Table32356789101112132343210111213610[[#This Row],[total]]</f>
        <v>0</v>
      </c>
      <c r="H1182" s="1">
        <v>0</v>
      </c>
      <c r="I1182" s="8">
        <f>Table32356789101112132343210111213610[[#This Row],[alaskan_or_native]]/Table32356789101112132343210111213610[[#This Row],[total]]</f>
        <v>0</v>
      </c>
      <c r="J1182" s="1">
        <v>0</v>
      </c>
      <c r="K1182" s="8">
        <f>Table32356789101112132343210111213610[[#This Row],[asian_american]]/Table32356789101112132343210111213610[[#This Row],[total]]</f>
        <v>0</v>
      </c>
      <c r="L1182" s="1">
        <v>0</v>
      </c>
      <c r="M1182" s="8">
        <f>Table32356789101112132343210111213610[[#This Row],[african_amercian]]/Table32356789101112132343210111213610[[#This Row],[total]]</f>
        <v>0</v>
      </c>
      <c r="N1182" s="1">
        <v>0</v>
      </c>
      <c r="O1182" s="8">
        <f>Table32356789101112132343210111213610[[#This Row],[hispanic_american]]/Table32356789101112132343210111213610[[#This Row],[total]]</f>
        <v>0</v>
      </c>
      <c r="P1182" s="1">
        <v>0</v>
      </c>
      <c r="Q1182" s="8">
        <f>Table32356789101112132343210111213610[[#This Row],[hawaiian_or_islander]]/Table32356789101112132343210111213610[[#This Row],[total]]</f>
        <v>0</v>
      </c>
      <c r="R1182" s="1">
        <v>4</v>
      </c>
      <c r="S1182" s="8">
        <f>Table32356789101112132343210111213610[[#This Row],[white]]/Table32356789101112132343210111213610[[#This Row],[total]]</f>
        <v>1</v>
      </c>
      <c r="T1182" s="1">
        <v>0</v>
      </c>
      <c r="U1182" s="8">
        <f>Table32356789101112132343210111213610[[#This Row],[muti_racial]]/Table32356789101112132343210111213610[[#This Row],[total]]</f>
        <v>0</v>
      </c>
      <c r="V1182" s="1">
        <v>0</v>
      </c>
      <c r="W1182" s="8">
        <f>Table32356789101112132343210111213610[[#This Row],[international]]/Table32356789101112132343210111213610[[#This Row],[total]]</f>
        <v>0</v>
      </c>
      <c r="X11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83" spans="1:25" ht="20" customHeight="1">
      <c r="A1183" s="12">
        <v>177339</v>
      </c>
      <c r="B1183" s="12" t="s">
        <v>952</v>
      </c>
      <c r="C1183" s="12">
        <v>4</v>
      </c>
      <c r="D1183" s="12">
        <v>4</v>
      </c>
      <c r="E1183" s="14">
        <f>Table32356789101112132343210111213610[[#This Row],[men]]/Table32356789101112132343210111213610[[#This Row],[total]]</f>
        <v>1</v>
      </c>
      <c r="F1183" s="12">
        <v>0</v>
      </c>
      <c r="G1183" s="14">
        <f>Table32356789101112132343210111213610[[#This Row],[women]]/Table32356789101112132343210111213610[[#This Row],[total]]</f>
        <v>0</v>
      </c>
      <c r="H1183" s="12">
        <v>0</v>
      </c>
      <c r="I1183" s="14">
        <f>Table32356789101112132343210111213610[[#This Row],[alaskan_or_native]]/Table32356789101112132343210111213610[[#This Row],[total]]</f>
        <v>0</v>
      </c>
      <c r="J1183" s="12">
        <v>0</v>
      </c>
      <c r="K1183" s="14">
        <f>Table32356789101112132343210111213610[[#This Row],[asian_american]]/Table32356789101112132343210111213610[[#This Row],[total]]</f>
        <v>0</v>
      </c>
      <c r="L1183" s="12">
        <v>0</v>
      </c>
      <c r="M1183" s="14">
        <f>Table32356789101112132343210111213610[[#This Row],[african_amercian]]/Table32356789101112132343210111213610[[#This Row],[total]]</f>
        <v>0</v>
      </c>
      <c r="N1183" s="12">
        <v>0</v>
      </c>
      <c r="O1183" s="14">
        <f>Table32356789101112132343210111213610[[#This Row],[hispanic_american]]/Table32356789101112132343210111213610[[#This Row],[total]]</f>
        <v>0</v>
      </c>
      <c r="P1183" s="12">
        <v>0</v>
      </c>
      <c r="Q1183" s="14">
        <f>Table32356789101112132343210111213610[[#This Row],[hawaiian_or_islander]]/Table32356789101112132343210111213610[[#This Row],[total]]</f>
        <v>0</v>
      </c>
      <c r="R1183" s="12">
        <v>4</v>
      </c>
      <c r="S1183" s="14">
        <f>Table32356789101112132343210111213610[[#This Row],[white]]/Table32356789101112132343210111213610[[#This Row],[total]]</f>
        <v>1</v>
      </c>
      <c r="T1183" s="12">
        <v>0</v>
      </c>
      <c r="U1183" s="14">
        <f>Table32356789101112132343210111213610[[#This Row],[muti_racial]]/Table32356789101112132343210111213610[[#This Row],[total]]</f>
        <v>0</v>
      </c>
      <c r="V1183" s="12">
        <v>0</v>
      </c>
      <c r="W1183" s="14">
        <f>Table32356789101112132343210111213610[[#This Row],[international]]/Table32356789101112132343210111213610[[#This Row],[total]]</f>
        <v>0</v>
      </c>
      <c r="X11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84" spans="1:25" ht="20" customHeight="1">
      <c r="A1184" s="1">
        <v>177542</v>
      </c>
      <c r="B1184" s="1" t="s">
        <v>954</v>
      </c>
      <c r="C1184" s="1">
        <v>4</v>
      </c>
      <c r="D1184" s="1">
        <v>4</v>
      </c>
      <c r="E1184" s="8">
        <f>Table32356789101112132343210111213610[[#This Row],[men]]/Table32356789101112132343210111213610[[#This Row],[total]]</f>
        <v>1</v>
      </c>
      <c r="F1184" s="1">
        <v>0</v>
      </c>
      <c r="G1184" s="8">
        <f>Table32356789101112132343210111213610[[#This Row],[women]]/Table32356789101112132343210111213610[[#This Row],[total]]</f>
        <v>0</v>
      </c>
      <c r="H1184" s="1">
        <v>0</v>
      </c>
      <c r="I1184" s="8">
        <f>Table32356789101112132343210111213610[[#This Row],[alaskan_or_native]]/Table32356789101112132343210111213610[[#This Row],[total]]</f>
        <v>0</v>
      </c>
      <c r="J1184" s="1">
        <v>0</v>
      </c>
      <c r="K1184" s="8">
        <f>Table32356789101112132343210111213610[[#This Row],[asian_american]]/Table32356789101112132343210111213610[[#This Row],[total]]</f>
        <v>0</v>
      </c>
      <c r="L1184" s="1">
        <v>0</v>
      </c>
      <c r="M1184" s="8">
        <f>Table32356789101112132343210111213610[[#This Row],[african_amercian]]/Table32356789101112132343210111213610[[#This Row],[total]]</f>
        <v>0</v>
      </c>
      <c r="N1184" s="1">
        <v>0</v>
      </c>
      <c r="O1184" s="8">
        <f>Table32356789101112132343210111213610[[#This Row],[hispanic_american]]/Table32356789101112132343210111213610[[#This Row],[total]]</f>
        <v>0</v>
      </c>
      <c r="P1184" s="1">
        <v>0</v>
      </c>
      <c r="Q1184" s="8">
        <f>Table32356789101112132343210111213610[[#This Row],[hawaiian_or_islander]]/Table32356789101112132343210111213610[[#This Row],[total]]</f>
        <v>0</v>
      </c>
      <c r="R1184" s="1">
        <v>3</v>
      </c>
      <c r="S1184" s="8">
        <f>Table32356789101112132343210111213610[[#This Row],[white]]/Table32356789101112132343210111213610[[#This Row],[total]]</f>
        <v>0.75</v>
      </c>
      <c r="T1184" s="1">
        <v>0</v>
      </c>
      <c r="U1184" s="8">
        <f>Table32356789101112132343210111213610[[#This Row],[muti_racial]]/Table32356789101112132343210111213610[[#This Row],[total]]</f>
        <v>0</v>
      </c>
      <c r="V1184" s="1">
        <v>1</v>
      </c>
      <c r="W1184" s="8">
        <f>Table32356789101112132343210111213610[[#This Row],[international]]/Table32356789101112132343210111213610[[#This Row],[total]]</f>
        <v>0.25</v>
      </c>
      <c r="X11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85" spans="1:25" ht="20" customHeight="1">
      <c r="A1185" s="12">
        <v>180984</v>
      </c>
      <c r="B1185" s="12" t="s">
        <v>729</v>
      </c>
      <c r="C1185" s="12">
        <v>4</v>
      </c>
      <c r="D1185" s="12">
        <v>4</v>
      </c>
      <c r="E1185" s="14">
        <f>Table32356789101112132343210111213610[[#This Row],[men]]/Table32356789101112132343210111213610[[#This Row],[total]]</f>
        <v>1</v>
      </c>
      <c r="F1185" s="12">
        <v>0</v>
      </c>
      <c r="G1185" s="14">
        <f>Table32356789101112132343210111213610[[#This Row],[women]]/Table32356789101112132343210111213610[[#This Row],[total]]</f>
        <v>0</v>
      </c>
      <c r="H1185" s="12">
        <v>0</v>
      </c>
      <c r="I1185" s="14">
        <f>Table32356789101112132343210111213610[[#This Row],[alaskan_or_native]]/Table32356789101112132343210111213610[[#This Row],[total]]</f>
        <v>0</v>
      </c>
      <c r="J1185" s="12">
        <v>0</v>
      </c>
      <c r="K1185" s="14">
        <f>Table32356789101112132343210111213610[[#This Row],[asian_american]]/Table32356789101112132343210111213610[[#This Row],[total]]</f>
        <v>0</v>
      </c>
      <c r="L1185" s="12">
        <v>0</v>
      </c>
      <c r="M1185" s="14">
        <f>Table32356789101112132343210111213610[[#This Row],[african_amercian]]/Table32356789101112132343210111213610[[#This Row],[total]]</f>
        <v>0</v>
      </c>
      <c r="N1185" s="12">
        <v>0</v>
      </c>
      <c r="O1185" s="14">
        <f>Table32356789101112132343210111213610[[#This Row],[hispanic_american]]/Table32356789101112132343210111213610[[#This Row],[total]]</f>
        <v>0</v>
      </c>
      <c r="P1185" s="12">
        <v>0</v>
      </c>
      <c r="Q1185" s="14">
        <f>Table32356789101112132343210111213610[[#This Row],[hawaiian_or_islander]]/Table32356789101112132343210111213610[[#This Row],[total]]</f>
        <v>0</v>
      </c>
      <c r="R1185" s="12">
        <v>4</v>
      </c>
      <c r="S1185" s="14">
        <f>Table32356789101112132343210111213610[[#This Row],[white]]/Table32356789101112132343210111213610[[#This Row],[total]]</f>
        <v>1</v>
      </c>
      <c r="T1185" s="12">
        <v>0</v>
      </c>
      <c r="U1185" s="14">
        <f>Table32356789101112132343210111213610[[#This Row],[muti_racial]]/Table32356789101112132343210111213610[[#This Row],[total]]</f>
        <v>0</v>
      </c>
      <c r="V1185" s="12">
        <v>0</v>
      </c>
      <c r="W1185" s="14">
        <f>Table32356789101112132343210111213610[[#This Row],[international]]/Table32356789101112132343210111213610[[#This Row],[total]]</f>
        <v>0</v>
      </c>
      <c r="X11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86" spans="1:25" ht="20" customHeight="1">
      <c r="A1186" s="1">
        <v>182111</v>
      </c>
      <c r="B1186" s="1" t="s">
        <v>1296</v>
      </c>
      <c r="C1186" s="1">
        <v>4</v>
      </c>
      <c r="D1186" s="1">
        <v>2</v>
      </c>
      <c r="E1186" s="8">
        <f>Table32356789101112132343210111213610[[#This Row],[men]]/Table32356789101112132343210111213610[[#This Row],[total]]</f>
        <v>0.5</v>
      </c>
      <c r="F1186" s="1">
        <v>2</v>
      </c>
      <c r="G1186" s="8">
        <f>Table32356789101112132343210111213610[[#This Row],[women]]/Table32356789101112132343210111213610[[#This Row],[total]]</f>
        <v>0.5</v>
      </c>
      <c r="H1186" s="1">
        <v>0</v>
      </c>
      <c r="I1186" s="8">
        <f>Table32356789101112132343210111213610[[#This Row],[alaskan_or_native]]/Table32356789101112132343210111213610[[#This Row],[total]]</f>
        <v>0</v>
      </c>
      <c r="J1186" s="1">
        <v>1</v>
      </c>
      <c r="K1186" s="8">
        <f>Table32356789101112132343210111213610[[#This Row],[asian_american]]/Table32356789101112132343210111213610[[#This Row],[total]]</f>
        <v>0.25</v>
      </c>
      <c r="L1186" s="1">
        <v>0</v>
      </c>
      <c r="M1186" s="8">
        <f>Table32356789101112132343210111213610[[#This Row],[african_amercian]]/Table32356789101112132343210111213610[[#This Row],[total]]</f>
        <v>0</v>
      </c>
      <c r="N1186" s="1">
        <v>1</v>
      </c>
      <c r="O1186" s="8">
        <f>Table32356789101112132343210111213610[[#This Row],[hispanic_american]]/Table32356789101112132343210111213610[[#This Row],[total]]</f>
        <v>0.25</v>
      </c>
      <c r="P1186" s="1">
        <v>0</v>
      </c>
      <c r="Q1186" s="8">
        <f>Table32356789101112132343210111213610[[#This Row],[hawaiian_or_islander]]/Table32356789101112132343210111213610[[#This Row],[total]]</f>
        <v>0</v>
      </c>
      <c r="R1186" s="1">
        <v>0</v>
      </c>
      <c r="S1186" s="8">
        <f>Table32356789101112132343210111213610[[#This Row],[white]]/Table32356789101112132343210111213610[[#This Row],[total]]</f>
        <v>0</v>
      </c>
      <c r="T1186" s="1">
        <v>0</v>
      </c>
      <c r="U1186" s="8">
        <f>Table32356789101112132343210111213610[[#This Row],[muti_racial]]/Table32356789101112132343210111213610[[#This Row],[total]]</f>
        <v>0</v>
      </c>
      <c r="V1186" s="1">
        <v>0</v>
      </c>
      <c r="W1186" s="8">
        <f>Table32356789101112132343210111213610[[#This Row],[international]]/Table32356789101112132343210111213610[[#This Row],[total]]</f>
        <v>0</v>
      </c>
      <c r="X11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1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87" spans="1:25" ht="20" customHeight="1">
      <c r="A1187" s="12">
        <v>191676</v>
      </c>
      <c r="B1187" s="12" t="s">
        <v>996</v>
      </c>
      <c r="C1187" s="12">
        <v>4</v>
      </c>
      <c r="D1187" s="12">
        <v>4</v>
      </c>
      <c r="E1187" s="14">
        <f>Table32356789101112132343210111213610[[#This Row],[men]]/Table32356789101112132343210111213610[[#This Row],[total]]</f>
        <v>1</v>
      </c>
      <c r="F1187" s="12">
        <v>0</v>
      </c>
      <c r="G1187" s="14">
        <f>Table32356789101112132343210111213610[[#This Row],[women]]/Table32356789101112132343210111213610[[#This Row],[total]]</f>
        <v>0</v>
      </c>
      <c r="H1187" s="12">
        <v>0</v>
      </c>
      <c r="I1187" s="14">
        <f>Table32356789101112132343210111213610[[#This Row],[alaskan_or_native]]/Table32356789101112132343210111213610[[#This Row],[total]]</f>
        <v>0</v>
      </c>
      <c r="J1187" s="12">
        <v>0</v>
      </c>
      <c r="K1187" s="14">
        <f>Table32356789101112132343210111213610[[#This Row],[asian_american]]/Table32356789101112132343210111213610[[#This Row],[total]]</f>
        <v>0</v>
      </c>
      <c r="L1187" s="12">
        <v>0</v>
      </c>
      <c r="M1187" s="14">
        <f>Table32356789101112132343210111213610[[#This Row],[african_amercian]]/Table32356789101112132343210111213610[[#This Row],[total]]</f>
        <v>0</v>
      </c>
      <c r="N1187" s="12">
        <v>0</v>
      </c>
      <c r="O1187" s="14">
        <f>Table32356789101112132343210111213610[[#This Row],[hispanic_american]]/Table32356789101112132343210111213610[[#This Row],[total]]</f>
        <v>0</v>
      </c>
      <c r="P1187" s="12">
        <v>0</v>
      </c>
      <c r="Q1187" s="14">
        <f>Table32356789101112132343210111213610[[#This Row],[hawaiian_or_islander]]/Table32356789101112132343210111213610[[#This Row],[total]]</f>
        <v>0</v>
      </c>
      <c r="R1187" s="12">
        <v>3</v>
      </c>
      <c r="S1187" s="14">
        <f>Table32356789101112132343210111213610[[#This Row],[white]]/Table32356789101112132343210111213610[[#This Row],[total]]</f>
        <v>0.75</v>
      </c>
      <c r="T1187" s="12">
        <v>0</v>
      </c>
      <c r="U1187" s="14">
        <f>Table32356789101112132343210111213610[[#This Row],[muti_racial]]/Table32356789101112132343210111213610[[#This Row],[total]]</f>
        <v>0</v>
      </c>
      <c r="V1187" s="12">
        <v>0</v>
      </c>
      <c r="W1187" s="14">
        <f>Table32356789101112132343210111213610[[#This Row],[international]]/Table32356789101112132343210111213610[[#This Row],[total]]</f>
        <v>0</v>
      </c>
      <c r="X11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88" spans="1:25" ht="20" customHeight="1">
      <c r="A1188" s="1">
        <v>198215</v>
      </c>
      <c r="B1188" s="1" t="s">
        <v>1023</v>
      </c>
      <c r="C1188" s="1">
        <v>4</v>
      </c>
      <c r="D1188" s="1">
        <v>4</v>
      </c>
      <c r="E1188" s="8">
        <f>Table32356789101112132343210111213610[[#This Row],[men]]/Table32356789101112132343210111213610[[#This Row],[total]]</f>
        <v>1</v>
      </c>
      <c r="F1188" s="1">
        <v>0</v>
      </c>
      <c r="G1188" s="8">
        <f>Table32356789101112132343210111213610[[#This Row],[women]]/Table32356789101112132343210111213610[[#This Row],[total]]</f>
        <v>0</v>
      </c>
      <c r="H1188" s="1">
        <v>0</v>
      </c>
      <c r="I1188" s="8">
        <f>Table32356789101112132343210111213610[[#This Row],[alaskan_or_native]]/Table32356789101112132343210111213610[[#This Row],[total]]</f>
        <v>0</v>
      </c>
      <c r="J1188" s="1">
        <v>0</v>
      </c>
      <c r="K1188" s="8">
        <f>Table32356789101112132343210111213610[[#This Row],[asian_american]]/Table32356789101112132343210111213610[[#This Row],[total]]</f>
        <v>0</v>
      </c>
      <c r="L1188" s="1">
        <v>0</v>
      </c>
      <c r="M1188" s="8">
        <f>Table32356789101112132343210111213610[[#This Row],[african_amercian]]/Table32356789101112132343210111213610[[#This Row],[total]]</f>
        <v>0</v>
      </c>
      <c r="N1188" s="1">
        <v>0</v>
      </c>
      <c r="O1188" s="8">
        <f>Table32356789101112132343210111213610[[#This Row],[hispanic_american]]/Table32356789101112132343210111213610[[#This Row],[total]]</f>
        <v>0</v>
      </c>
      <c r="P1188" s="1">
        <v>0</v>
      </c>
      <c r="Q1188" s="8">
        <f>Table32356789101112132343210111213610[[#This Row],[hawaiian_or_islander]]/Table32356789101112132343210111213610[[#This Row],[total]]</f>
        <v>0</v>
      </c>
      <c r="R1188" s="1">
        <v>3</v>
      </c>
      <c r="S1188" s="8">
        <f>Table32356789101112132343210111213610[[#This Row],[white]]/Table32356789101112132343210111213610[[#This Row],[total]]</f>
        <v>0.75</v>
      </c>
      <c r="T1188" s="1">
        <v>0</v>
      </c>
      <c r="U1188" s="8">
        <f>Table32356789101112132343210111213610[[#This Row],[muti_racial]]/Table32356789101112132343210111213610[[#This Row],[total]]</f>
        <v>0</v>
      </c>
      <c r="V1188" s="1">
        <v>1</v>
      </c>
      <c r="W1188" s="8">
        <f>Table32356789101112132343210111213610[[#This Row],[international]]/Table32356789101112132343210111213610[[#This Row],[total]]</f>
        <v>0.25</v>
      </c>
      <c r="X11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89" spans="1:25" ht="20" customHeight="1">
      <c r="A1189" s="12">
        <v>198899</v>
      </c>
      <c r="B1189" s="12" t="s">
        <v>1028</v>
      </c>
      <c r="C1189" s="12">
        <v>4</v>
      </c>
      <c r="D1189" s="12">
        <v>4</v>
      </c>
      <c r="E1189" s="14">
        <f>Table32356789101112132343210111213610[[#This Row],[men]]/Table32356789101112132343210111213610[[#This Row],[total]]</f>
        <v>1</v>
      </c>
      <c r="F1189" s="12">
        <v>0</v>
      </c>
      <c r="G1189" s="14">
        <f>Table32356789101112132343210111213610[[#This Row],[women]]/Table32356789101112132343210111213610[[#This Row],[total]]</f>
        <v>0</v>
      </c>
      <c r="H1189" s="12">
        <v>0</v>
      </c>
      <c r="I1189" s="14">
        <f>Table32356789101112132343210111213610[[#This Row],[alaskan_or_native]]/Table32356789101112132343210111213610[[#This Row],[total]]</f>
        <v>0</v>
      </c>
      <c r="J1189" s="12">
        <v>0</v>
      </c>
      <c r="K1189" s="14">
        <f>Table32356789101112132343210111213610[[#This Row],[asian_american]]/Table32356789101112132343210111213610[[#This Row],[total]]</f>
        <v>0</v>
      </c>
      <c r="L1189" s="12">
        <v>1</v>
      </c>
      <c r="M1189" s="14">
        <f>Table32356789101112132343210111213610[[#This Row],[african_amercian]]/Table32356789101112132343210111213610[[#This Row],[total]]</f>
        <v>0.25</v>
      </c>
      <c r="N1189" s="12">
        <v>0</v>
      </c>
      <c r="O1189" s="14">
        <f>Table32356789101112132343210111213610[[#This Row],[hispanic_american]]/Table32356789101112132343210111213610[[#This Row],[total]]</f>
        <v>0</v>
      </c>
      <c r="P1189" s="12">
        <v>0</v>
      </c>
      <c r="Q1189" s="14">
        <f>Table32356789101112132343210111213610[[#This Row],[hawaiian_or_islander]]/Table32356789101112132343210111213610[[#This Row],[total]]</f>
        <v>0</v>
      </c>
      <c r="R1189" s="12">
        <v>2</v>
      </c>
      <c r="S1189" s="14">
        <f>Table32356789101112132343210111213610[[#This Row],[white]]/Table32356789101112132343210111213610[[#This Row],[total]]</f>
        <v>0.5</v>
      </c>
      <c r="T1189" s="12">
        <v>0</v>
      </c>
      <c r="U1189" s="14">
        <f>Table32356789101112132343210111213610[[#This Row],[muti_racial]]/Table32356789101112132343210111213610[[#This Row],[total]]</f>
        <v>0</v>
      </c>
      <c r="V1189" s="12">
        <v>1</v>
      </c>
      <c r="W1189" s="14">
        <f>Table32356789101112132343210111213610[[#This Row],[international]]/Table32356789101112132343210111213610[[#This Row],[total]]</f>
        <v>0.25</v>
      </c>
      <c r="X11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90" spans="1:25" ht="20" customHeight="1">
      <c r="A1190" s="1">
        <v>199157</v>
      </c>
      <c r="B1190" s="1" t="s">
        <v>1029</v>
      </c>
      <c r="C1190" s="1">
        <v>4</v>
      </c>
      <c r="D1190" s="1">
        <v>4</v>
      </c>
      <c r="E1190" s="8">
        <f>Table32356789101112132343210111213610[[#This Row],[men]]/Table32356789101112132343210111213610[[#This Row],[total]]</f>
        <v>1</v>
      </c>
      <c r="F1190" s="1">
        <v>0</v>
      </c>
      <c r="G1190" s="8">
        <f>Table32356789101112132343210111213610[[#This Row],[women]]/Table32356789101112132343210111213610[[#This Row],[total]]</f>
        <v>0</v>
      </c>
      <c r="H1190" s="1">
        <v>0</v>
      </c>
      <c r="I1190" s="8">
        <f>Table32356789101112132343210111213610[[#This Row],[alaskan_or_native]]/Table32356789101112132343210111213610[[#This Row],[total]]</f>
        <v>0</v>
      </c>
      <c r="J1190" s="1">
        <v>0</v>
      </c>
      <c r="K1190" s="8">
        <f>Table32356789101112132343210111213610[[#This Row],[asian_american]]/Table32356789101112132343210111213610[[#This Row],[total]]</f>
        <v>0</v>
      </c>
      <c r="L1190" s="1">
        <v>2</v>
      </c>
      <c r="M1190" s="8">
        <f>Table32356789101112132343210111213610[[#This Row],[african_amercian]]/Table32356789101112132343210111213610[[#This Row],[total]]</f>
        <v>0.5</v>
      </c>
      <c r="N1190" s="1">
        <v>1</v>
      </c>
      <c r="O1190" s="8">
        <f>Table32356789101112132343210111213610[[#This Row],[hispanic_american]]/Table32356789101112132343210111213610[[#This Row],[total]]</f>
        <v>0.25</v>
      </c>
      <c r="P1190" s="1">
        <v>0</v>
      </c>
      <c r="Q1190" s="8">
        <f>Table32356789101112132343210111213610[[#This Row],[hawaiian_or_islander]]/Table32356789101112132343210111213610[[#This Row],[total]]</f>
        <v>0</v>
      </c>
      <c r="R1190" s="1">
        <v>1</v>
      </c>
      <c r="S1190" s="8">
        <f>Table32356789101112132343210111213610[[#This Row],[white]]/Table32356789101112132343210111213610[[#This Row],[total]]</f>
        <v>0.25</v>
      </c>
      <c r="T1190" s="1">
        <v>0</v>
      </c>
      <c r="U1190" s="8">
        <f>Table32356789101112132343210111213610[[#This Row],[muti_racial]]/Table32356789101112132343210111213610[[#This Row],[total]]</f>
        <v>0</v>
      </c>
      <c r="V1190" s="1">
        <v>0</v>
      </c>
      <c r="W1190" s="8">
        <f>Table32356789101112132343210111213610[[#This Row],[international]]/Table32356789101112132343210111213610[[#This Row],[total]]</f>
        <v>0</v>
      </c>
      <c r="X11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1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1191" spans="1:25" ht="20" customHeight="1">
      <c r="A1191" s="12">
        <v>199306</v>
      </c>
      <c r="B1191" s="12" t="s">
        <v>1031</v>
      </c>
      <c r="C1191" s="12">
        <v>4</v>
      </c>
      <c r="D1191" s="12">
        <v>3</v>
      </c>
      <c r="E1191" s="14">
        <f>Table32356789101112132343210111213610[[#This Row],[men]]/Table32356789101112132343210111213610[[#This Row],[total]]</f>
        <v>0.75</v>
      </c>
      <c r="F1191" s="12">
        <v>1</v>
      </c>
      <c r="G1191" s="14">
        <f>Table32356789101112132343210111213610[[#This Row],[women]]/Table32356789101112132343210111213610[[#This Row],[total]]</f>
        <v>0.25</v>
      </c>
      <c r="H1191" s="12">
        <v>0</v>
      </c>
      <c r="I1191" s="14">
        <f>Table32356789101112132343210111213610[[#This Row],[alaskan_or_native]]/Table32356789101112132343210111213610[[#This Row],[total]]</f>
        <v>0</v>
      </c>
      <c r="J1191" s="12">
        <v>0</v>
      </c>
      <c r="K1191" s="14">
        <f>Table32356789101112132343210111213610[[#This Row],[asian_american]]/Table32356789101112132343210111213610[[#This Row],[total]]</f>
        <v>0</v>
      </c>
      <c r="L1191" s="12">
        <v>1</v>
      </c>
      <c r="M1191" s="14">
        <f>Table32356789101112132343210111213610[[#This Row],[african_amercian]]/Table32356789101112132343210111213610[[#This Row],[total]]</f>
        <v>0.25</v>
      </c>
      <c r="N1191" s="12">
        <v>0</v>
      </c>
      <c r="O1191" s="14">
        <f>Table32356789101112132343210111213610[[#This Row],[hispanic_american]]/Table32356789101112132343210111213610[[#This Row],[total]]</f>
        <v>0</v>
      </c>
      <c r="P1191" s="12">
        <v>0</v>
      </c>
      <c r="Q1191" s="14">
        <f>Table32356789101112132343210111213610[[#This Row],[hawaiian_or_islander]]/Table32356789101112132343210111213610[[#This Row],[total]]</f>
        <v>0</v>
      </c>
      <c r="R1191" s="12">
        <v>2</v>
      </c>
      <c r="S1191" s="14">
        <f>Table32356789101112132343210111213610[[#This Row],[white]]/Table32356789101112132343210111213610[[#This Row],[total]]</f>
        <v>0.5</v>
      </c>
      <c r="T1191" s="12">
        <v>0</v>
      </c>
      <c r="U1191" s="14">
        <f>Table32356789101112132343210111213610[[#This Row],[muti_racial]]/Table32356789101112132343210111213610[[#This Row],[total]]</f>
        <v>0</v>
      </c>
      <c r="V1191" s="12">
        <v>1</v>
      </c>
      <c r="W1191" s="14">
        <f>Table32356789101112132343210111213610[[#This Row],[international]]/Table32356789101112132343210111213610[[#This Row],[total]]</f>
        <v>0.25</v>
      </c>
      <c r="X11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92" spans="1:25" ht="20" customHeight="1">
      <c r="A1192" s="1">
        <v>200013</v>
      </c>
      <c r="B1192" s="1" t="s">
        <v>806</v>
      </c>
      <c r="C1192" s="1">
        <v>4</v>
      </c>
      <c r="D1192" s="1">
        <v>3</v>
      </c>
      <c r="E1192" s="8">
        <f>Table32356789101112132343210111213610[[#This Row],[men]]/Table32356789101112132343210111213610[[#This Row],[total]]</f>
        <v>0.75</v>
      </c>
      <c r="F1192" s="1">
        <v>1</v>
      </c>
      <c r="G1192" s="8">
        <f>Table32356789101112132343210111213610[[#This Row],[women]]/Table32356789101112132343210111213610[[#This Row],[total]]</f>
        <v>0.25</v>
      </c>
      <c r="H1192" s="1">
        <v>0</v>
      </c>
      <c r="I1192" s="8">
        <f>Table32356789101112132343210111213610[[#This Row],[alaskan_or_native]]/Table32356789101112132343210111213610[[#This Row],[total]]</f>
        <v>0</v>
      </c>
      <c r="J1192" s="1">
        <v>0</v>
      </c>
      <c r="K1192" s="8">
        <f>Table32356789101112132343210111213610[[#This Row],[asian_american]]/Table32356789101112132343210111213610[[#This Row],[total]]</f>
        <v>0</v>
      </c>
      <c r="L1192" s="1">
        <v>0</v>
      </c>
      <c r="M1192" s="8">
        <f>Table32356789101112132343210111213610[[#This Row],[african_amercian]]/Table32356789101112132343210111213610[[#This Row],[total]]</f>
        <v>0</v>
      </c>
      <c r="N1192" s="1">
        <v>0</v>
      </c>
      <c r="O1192" s="8">
        <f>Table32356789101112132343210111213610[[#This Row],[hispanic_american]]/Table32356789101112132343210111213610[[#This Row],[total]]</f>
        <v>0</v>
      </c>
      <c r="P1192" s="1">
        <v>0</v>
      </c>
      <c r="Q1192" s="8">
        <f>Table32356789101112132343210111213610[[#This Row],[hawaiian_or_islander]]/Table32356789101112132343210111213610[[#This Row],[total]]</f>
        <v>0</v>
      </c>
      <c r="R1192" s="1">
        <v>3</v>
      </c>
      <c r="S1192" s="8">
        <f>Table32356789101112132343210111213610[[#This Row],[white]]/Table32356789101112132343210111213610[[#This Row],[total]]</f>
        <v>0.75</v>
      </c>
      <c r="T1192" s="1">
        <v>0</v>
      </c>
      <c r="U1192" s="8">
        <f>Table32356789101112132343210111213610[[#This Row],[muti_racial]]/Table32356789101112132343210111213610[[#This Row],[total]]</f>
        <v>0</v>
      </c>
      <c r="V1192" s="1">
        <v>0</v>
      </c>
      <c r="W1192" s="8">
        <f>Table32356789101112132343210111213610[[#This Row],[international]]/Table32356789101112132343210111213610[[#This Row],[total]]</f>
        <v>0</v>
      </c>
      <c r="X11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93" spans="1:25" ht="20" customHeight="1">
      <c r="A1193" s="12">
        <v>200156</v>
      </c>
      <c r="B1193" s="12" t="s">
        <v>777</v>
      </c>
      <c r="C1193" s="12">
        <v>4</v>
      </c>
      <c r="D1193" s="12">
        <v>4</v>
      </c>
      <c r="E1193" s="14">
        <f>Table32356789101112132343210111213610[[#This Row],[men]]/Table32356789101112132343210111213610[[#This Row],[total]]</f>
        <v>1</v>
      </c>
      <c r="F1193" s="12">
        <v>0</v>
      </c>
      <c r="G1193" s="14">
        <f>Table32356789101112132343210111213610[[#This Row],[women]]/Table32356789101112132343210111213610[[#This Row],[total]]</f>
        <v>0</v>
      </c>
      <c r="H1193" s="12">
        <v>0</v>
      </c>
      <c r="I1193" s="14">
        <f>Table32356789101112132343210111213610[[#This Row],[alaskan_or_native]]/Table32356789101112132343210111213610[[#This Row],[total]]</f>
        <v>0</v>
      </c>
      <c r="J1193" s="12">
        <v>0</v>
      </c>
      <c r="K1193" s="14">
        <f>Table32356789101112132343210111213610[[#This Row],[asian_american]]/Table32356789101112132343210111213610[[#This Row],[total]]</f>
        <v>0</v>
      </c>
      <c r="L1193" s="12">
        <v>0</v>
      </c>
      <c r="M1193" s="14">
        <f>Table32356789101112132343210111213610[[#This Row],[african_amercian]]/Table32356789101112132343210111213610[[#This Row],[total]]</f>
        <v>0</v>
      </c>
      <c r="N1193" s="12">
        <v>1</v>
      </c>
      <c r="O1193" s="14">
        <f>Table32356789101112132343210111213610[[#This Row],[hispanic_american]]/Table32356789101112132343210111213610[[#This Row],[total]]</f>
        <v>0.25</v>
      </c>
      <c r="P1193" s="12">
        <v>0</v>
      </c>
      <c r="Q1193" s="14">
        <f>Table32356789101112132343210111213610[[#This Row],[hawaiian_or_islander]]/Table32356789101112132343210111213610[[#This Row],[total]]</f>
        <v>0</v>
      </c>
      <c r="R1193" s="12">
        <v>3</v>
      </c>
      <c r="S1193" s="14">
        <f>Table32356789101112132343210111213610[[#This Row],[white]]/Table32356789101112132343210111213610[[#This Row],[total]]</f>
        <v>0.75</v>
      </c>
      <c r="T1193" s="12">
        <v>0</v>
      </c>
      <c r="U1193" s="14">
        <f>Table32356789101112132343210111213610[[#This Row],[muti_racial]]/Table32356789101112132343210111213610[[#This Row],[total]]</f>
        <v>0</v>
      </c>
      <c r="V1193" s="12">
        <v>0</v>
      </c>
      <c r="W1193" s="14">
        <f>Table32356789101112132343210111213610[[#This Row],[international]]/Table32356789101112132343210111213610[[#This Row],[total]]</f>
        <v>0</v>
      </c>
      <c r="X11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94" spans="1:25" ht="20" customHeight="1">
      <c r="A1194" s="1">
        <v>204264</v>
      </c>
      <c r="B1194" s="1" t="s">
        <v>732</v>
      </c>
      <c r="C1194" s="1">
        <v>4</v>
      </c>
      <c r="D1194" s="1">
        <v>3</v>
      </c>
      <c r="E1194" s="8">
        <f>Table32356789101112132343210111213610[[#This Row],[men]]/Table32356789101112132343210111213610[[#This Row],[total]]</f>
        <v>0.75</v>
      </c>
      <c r="F1194" s="1">
        <v>1</v>
      </c>
      <c r="G1194" s="8">
        <f>Table32356789101112132343210111213610[[#This Row],[women]]/Table32356789101112132343210111213610[[#This Row],[total]]</f>
        <v>0.25</v>
      </c>
      <c r="H1194" s="1">
        <v>0</v>
      </c>
      <c r="I1194" s="8">
        <f>Table32356789101112132343210111213610[[#This Row],[alaskan_or_native]]/Table32356789101112132343210111213610[[#This Row],[total]]</f>
        <v>0</v>
      </c>
      <c r="J1194" s="1">
        <v>0</v>
      </c>
      <c r="K1194" s="8">
        <f>Table32356789101112132343210111213610[[#This Row],[asian_american]]/Table32356789101112132343210111213610[[#This Row],[total]]</f>
        <v>0</v>
      </c>
      <c r="L1194" s="1">
        <v>0</v>
      </c>
      <c r="M1194" s="8">
        <f>Table32356789101112132343210111213610[[#This Row],[african_amercian]]/Table32356789101112132343210111213610[[#This Row],[total]]</f>
        <v>0</v>
      </c>
      <c r="N1194" s="1">
        <v>1</v>
      </c>
      <c r="O1194" s="8">
        <f>Table32356789101112132343210111213610[[#This Row],[hispanic_american]]/Table32356789101112132343210111213610[[#This Row],[total]]</f>
        <v>0.25</v>
      </c>
      <c r="P1194" s="1">
        <v>0</v>
      </c>
      <c r="Q1194" s="8">
        <f>Table32356789101112132343210111213610[[#This Row],[hawaiian_or_islander]]/Table32356789101112132343210111213610[[#This Row],[total]]</f>
        <v>0</v>
      </c>
      <c r="R1194" s="1">
        <v>2</v>
      </c>
      <c r="S1194" s="8">
        <f>Table32356789101112132343210111213610[[#This Row],[white]]/Table32356789101112132343210111213610[[#This Row],[total]]</f>
        <v>0.5</v>
      </c>
      <c r="T1194" s="1">
        <v>0</v>
      </c>
      <c r="U1194" s="8">
        <f>Table32356789101112132343210111213610[[#This Row],[muti_racial]]/Table32356789101112132343210111213610[[#This Row],[total]]</f>
        <v>0</v>
      </c>
      <c r="V1194" s="1">
        <v>0</v>
      </c>
      <c r="W1194" s="8">
        <f>Table32356789101112132343210111213610[[#This Row],[international]]/Table32356789101112132343210111213610[[#This Row],[total]]</f>
        <v>0</v>
      </c>
      <c r="X11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95" spans="1:25" ht="20" customHeight="1">
      <c r="A1195" s="12">
        <v>206525</v>
      </c>
      <c r="B1195" s="12" t="s">
        <v>733</v>
      </c>
      <c r="C1195" s="12">
        <v>4</v>
      </c>
      <c r="D1195" s="12">
        <v>2</v>
      </c>
      <c r="E1195" s="14">
        <f>Table32356789101112132343210111213610[[#This Row],[men]]/Table32356789101112132343210111213610[[#This Row],[total]]</f>
        <v>0.5</v>
      </c>
      <c r="F1195" s="12">
        <v>2</v>
      </c>
      <c r="G1195" s="14">
        <f>Table32356789101112132343210111213610[[#This Row],[women]]/Table32356789101112132343210111213610[[#This Row],[total]]</f>
        <v>0.5</v>
      </c>
      <c r="H1195" s="12">
        <v>0</v>
      </c>
      <c r="I1195" s="14">
        <f>Table32356789101112132343210111213610[[#This Row],[alaskan_or_native]]/Table32356789101112132343210111213610[[#This Row],[total]]</f>
        <v>0</v>
      </c>
      <c r="J1195" s="12">
        <v>0</v>
      </c>
      <c r="K1195" s="14">
        <f>Table32356789101112132343210111213610[[#This Row],[asian_american]]/Table32356789101112132343210111213610[[#This Row],[total]]</f>
        <v>0</v>
      </c>
      <c r="L1195" s="12">
        <v>0</v>
      </c>
      <c r="M1195" s="14">
        <f>Table32356789101112132343210111213610[[#This Row],[african_amercian]]/Table32356789101112132343210111213610[[#This Row],[total]]</f>
        <v>0</v>
      </c>
      <c r="N1195" s="12">
        <v>1</v>
      </c>
      <c r="O1195" s="14">
        <f>Table32356789101112132343210111213610[[#This Row],[hispanic_american]]/Table32356789101112132343210111213610[[#This Row],[total]]</f>
        <v>0.25</v>
      </c>
      <c r="P1195" s="12">
        <v>0</v>
      </c>
      <c r="Q1195" s="14">
        <f>Table32356789101112132343210111213610[[#This Row],[hawaiian_or_islander]]/Table32356789101112132343210111213610[[#This Row],[total]]</f>
        <v>0</v>
      </c>
      <c r="R1195" s="12">
        <v>2</v>
      </c>
      <c r="S1195" s="14">
        <f>Table32356789101112132343210111213610[[#This Row],[white]]/Table32356789101112132343210111213610[[#This Row],[total]]</f>
        <v>0.5</v>
      </c>
      <c r="T1195" s="12">
        <v>1</v>
      </c>
      <c r="U1195" s="14">
        <f>Table32356789101112132343210111213610[[#This Row],[muti_racial]]/Table32356789101112132343210111213610[[#This Row],[total]]</f>
        <v>0.25</v>
      </c>
      <c r="V1195" s="12">
        <v>0</v>
      </c>
      <c r="W1195" s="14">
        <f>Table32356789101112132343210111213610[[#This Row],[international]]/Table32356789101112132343210111213610[[#This Row],[total]]</f>
        <v>0</v>
      </c>
      <c r="X11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1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196" spans="1:25" ht="20" customHeight="1">
      <c r="A1196" s="1">
        <v>207209</v>
      </c>
      <c r="B1196" s="1" t="s">
        <v>1044</v>
      </c>
      <c r="C1196" s="1">
        <v>4</v>
      </c>
      <c r="D1196" s="1">
        <v>4</v>
      </c>
      <c r="E1196" s="8">
        <f>Table32356789101112132343210111213610[[#This Row],[men]]/Table32356789101112132343210111213610[[#This Row],[total]]</f>
        <v>1</v>
      </c>
      <c r="F1196" s="1">
        <v>0</v>
      </c>
      <c r="G1196" s="8">
        <f>Table32356789101112132343210111213610[[#This Row],[women]]/Table32356789101112132343210111213610[[#This Row],[total]]</f>
        <v>0</v>
      </c>
      <c r="H1196" s="1">
        <v>0</v>
      </c>
      <c r="I1196" s="8">
        <f>Table32356789101112132343210111213610[[#This Row],[alaskan_or_native]]/Table32356789101112132343210111213610[[#This Row],[total]]</f>
        <v>0</v>
      </c>
      <c r="J1196" s="1">
        <v>0</v>
      </c>
      <c r="K1196" s="8">
        <f>Table32356789101112132343210111213610[[#This Row],[asian_american]]/Table32356789101112132343210111213610[[#This Row],[total]]</f>
        <v>0</v>
      </c>
      <c r="L1196" s="1">
        <v>2</v>
      </c>
      <c r="M1196" s="8">
        <f>Table32356789101112132343210111213610[[#This Row],[african_amercian]]/Table32356789101112132343210111213610[[#This Row],[total]]</f>
        <v>0.5</v>
      </c>
      <c r="N1196" s="1">
        <v>2</v>
      </c>
      <c r="O1196" s="8">
        <f>Table32356789101112132343210111213610[[#This Row],[hispanic_american]]/Table32356789101112132343210111213610[[#This Row],[total]]</f>
        <v>0.5</v>
      </c>
      <c r="P1196" s="1">
        <v>0</v>
      </c>
      <c r="Q1196" s="8">
        <f>Table32356789101112132343210111213610[[#This Row],[hawaiian_or_islander]]/Table32356789101112132343210111213610[[#This Row],[total]]</f>
        <v>0</v>
      </c>
      <c r="R1196" s="1">
        <v>0</v>
      </c>
      <c r="S1196" s="8">
        <f>Table32356789101112132343210111213610[[#This Row],[white]]/Table32356789101112132343210111213610[[#This Row],[total]]</f>
        <v>0</v>
      </c>
      <c r="T1196" s="1">
        <v>0</v>
      </c>
      <c r="U1196" s="8">
        <f>Table32356789101112132343210111213610[[#This Row],[muti_racial]]/Table32356789101112132343210111213610[[#This Row],[total]]</f>
        <v>0</v>
      </c>
      <c r="V1196" s="1">
        <v>0</v>
      </c>
      <c r="W1196" s="8">
        <f>Table32356789101112132343210111213610[[#This Row],[international]]/Table32356789101112132343210111213610[[#This Row],[total]]</f>
        <v>0</v>
      </c>
      <c r="X11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1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197" spans="1:25" ht="20" customHeight="1">
      <c r="A1197" s="12">
        <v>207403</v>
      </c>
      <c r="B1197" s="12" t="s">
        <v>778</v>
      </c>
      <c r="C1197" s="12">
        <v>4</v>
      </c>
      <c r="D1197" s="12">
        <v>4</v>
      </c>
      <c r="E1197" s="14">
        <f>Table32356789101112132343210111213610[[#This Row],[men]]/Table32356789101112132343210111213610[[#This Row],[total]]</f>
        <v>1</v>
      </c>
      <c r="F1197" s="12">
        <v>0</v>
      </c>
      <c r="G1197" s="14">
        <f>Table32356789101112132343210111213610[[#This Row],[women]]/Table32356789101112132343210111213610[[#This Row],[total]]</f>
        <v>0</v>
      </c>
      <c r="H1197" s="12">
        <v>0</v>
      </c>
      <c r="I1197" s="14">
        <f>Table32356789101112132343210111213610[[#This Row],[alaskan_or_native]]/Table32356789101112132343210111213610[[#This Row],[total]]</f>
        <v>0</v>
      </c>
      <c r="J1197" s="12">
        <v>0</v>
      </c>
      <c r="K1197" s="14">
        <f>Table32356789101112132343210111213610[[#This Row],[asian_american]]/Table32356789101112132343210111213610[[#This Row],[total]]</f>
        <v>0</v>
      </c>
      <c r="L1197" s="12">
        <v>1</v>
      </c>
      <c r="M1197" s="14">
        <f>Table32356789101112132343210111213610[[#This Row],[african_amercian]]/Table32356789101112132343210111213610[[#This Row],[total]]</f>
        <v>0.25</v>
      </c>
      <c r="N1197" s="12">
        <v>0</v>
      </c>
      <c r="O1197" s="14">
        <f>Table32356789101112132343210111213610[[#This Row],[hispanic_american]]/Table32356789101112132343210111213610[[#This Row],[total]]</f>
        <v>0</v>
      </c>
      <c r="P1197" s="12">
        <v>0</v>
      </c>
      <c r="Q1197" s="14">
        <f>Table32356789101112132343210111213610[[#This Row],[hawaiian_or_islander]]/Table32356789101112132343210111213610[[#This Row],[total]]</f>
        <v>0</v>
      </c>
      <c r="R1197" s="12">
        <v>2</v>
      </c>
      <c r="S1197" s="14">
        <f>Table32356789101112132343210111213610[[#This Row],[white]]/Table32356789101112132343210111213610[[#This Row],[total]]</f>
        <v>0.5</v>
      </c>
      <c r="T1197" s="12">
        <v>0</v>
      </c>
      <c r="U1197" s="14">
        <f>Table32356789101112132343210111213610[[#This Row],[muti_racial]]/Table32356789101112132343210111213610[[#This Row],[total]]</f>
        <v>0</v>
      </c>
      <c r="V1197" s="12">
        <v>1</v>
      </c>
      <c r="W1197" s="14">
        <f>Table32356789101112132343210111213610[[#This Row],[international]]/Table32356789101112132343210111213610[[#This Row],[total]]</f>
        <v>0.25</v>
      </c>
      <c r="X11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198" spans="1:25" ht="20" customHeight="1">
      <c r="A1198" s="1">
        <v>210960</v>
      </c>
      <c r="B1198" s="1" t="s">
        <v>1401</v>
      </c>
      <c r="C1198" s="1">
        <v>4</v>
      </c>
      <c r="D1198" s="1">
        <v>3</v>
      </c>
      <c r="E1198" s="8">
        <f>Table32356789101112132343210111213610[[#This Row],[men]]/Table32356789101112132343210111213610[[#This Row],[total]]</f>
        <v>0.75</v>
      </c>
      <c r="F1198" s="1">
        <v>1</v>
      </c>
      <c r="G1198" s="8">
        <f>Table32356789101112132343210111213610[[#This Row],[women]]/Table32356789101112132343210111213610[[#This Row],[total]]</f>
        <v>0.25</v>
      </c>
      <c r="H1198" s="1">
        <v>0</v>
      </c>
      <c r="I1198" s="8">
        <f>Table32356789101112132343210111213610[[#This Row],[alaskan_or_native]]/Table32356789101112132343210111213610[[#This Row],[total]]</f>
        <v>0</v>
      </c>
      <c r="J1198" s="1">
        <v>0</v>
      </c>
      <c r="K1198" s="8">
        <f>Table32356789101112132343210111213610[[#This Row],[asian_american]]/Table32356789101112132343210111213610[[#This Row],[total]]</f>
        <v>0</v>
      </c>
      <c r="L1198" s="1">
        <v>0</v>
      </c>
      <c r="M1198" s="8">
        <f>Table32356789101112132343210111213610[[#This Row],[african_amercian]]/Table32356789101112132343210111213610[[#This Row],[total]]</f>
        <v>0</v>
      </c>
      <c r="N1198" s="1">
        <v>0</v>
      </c>
      <c r="O1198" s="8">
        <f>Table32356789101112132343210111213610[[#This Row],[hispanic_american]]/Table32356789101112132343210111213610[[#This Row],[total]]</f>
        <v>0</v>
      </c>
      <c r="P1198" s="1">
        <v>0</v>
      </c>
      <c r="Q1198" s="8">
        <f>Table32356789101112132343210111213610[[#This Row],[hawaiian_or_islander]]/Table32356789101112132343210111213610[[#This Row],[total]]</f>
        <v>0</v>
      </c>
      <c r="R1198" s="1">
        <v>3</v>
      </c>
      <c r="S1198" s="8">
        <f>Table32356789101112132343210111213610[[#This Row],[white]]/Table32356789101112132343210111213610[[#This Row],[total]]</f>
        <v>0.75</v>
      </c>
      <c r="T1198" s="1">
        <v>0</v>
      </c>
      <c r="U1198" s="8">
        <f>Table32356789101112132343210111213610[[#This Row],[muti_racial]]/Table32356789101112132343210111213610[[#This Row],[total]]</f>
        <v>0</v>
      </c>
      <c r="V1198" s="1">
        <v>1</v>
      </c>
      <c r="W1198" s="8">
        <f>Table32356789101112132343210111213610[[#This Row],[international]]/Table32356789101112132343210111213610[[#This Row],[total]]</f>
        <v>0.25</v>
      </c>
      <c r="X11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1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199" spans="1:25" ht="20" customHeight="1">
      <c r="A1199" s="12">
        <v>211352</v>
      </c>
      <c r="B1199" s="12" t="s">
        <v>1058</v>
      </c>
      <c r="C1199" s="12">
        <v>4</v>
      </c>
      <c r="D1199" s="12">
        <v>4</v>
      </c>
      <c r="E1199" s="14">
        <f>Table32356789101112132343210111213610[[#This Row],[men]]/Table32356789101112132343210111213610[[#This Row],[total]]</f>
        <v>1</v>
      </c>
      <c r="F1199" s="12">
        <v>0</v>
      </c>
      <c r="G1199" s="14">
        <f>Table32356789101112132343210111213610[[#This Row],[women]]/Table32356789101112132343210111213610[[#This Row],[total]]</f>
        <v>0</v>
      </c>
      <c r="H1199" s="12">
        <v>0</v>
      </c>
      <c r="I1199" s="14">
        <f>Table32356789101112132343210111213610[[#This Row],[alaskan_or_native]]/Table32356789101112132343210111213610[[#This Row],[total]]</f>
        <v>0</v>
      </c>
      <c r="J1199" s="12">
        <v>0</v>
      </c>
      <c r="K1199" s="14">
        <f>Table32356789101112132343210111213610[[#This Row],[asian_american]]/Table32356789101112132343210111213610[[#This Row],[total]]</f>
        <v>0</v>
      </c>
      <c r="L1199" s="12">
        <v>1</v>
      </c>
      <c r="M1199" s="14">
        <f>Table32356789101112132343210111213610[[#This Row],[african_amercian]]/Table32356789101112132343210111213610[[#This Row],[total]]</f>
        <v>0.25</v>
      </c>
      <c r="N1199" s="12">
        <v>0</v>
      </c>
      <c r="O1199" s="14">
        <f>Table32356789101112132343210111213610[[#This Row],[hispanic_american]]/Table32356789101112132343210111213610[[#This Row],[total]]</f>
        <v>0</v>
      </c>
      <c r="P1199" s="12">
        <v>0</v>
      </c>
      <c r="Q1199" s="14">
        <f>Table32356789101112132343210111213610[[#This Row],[hawaiian_or_islander]]/Table32356789101112132343210111213610[[#This Row],[total]]</f>
        <v>0</v>
      </c>
      <c r="R1199" s="12">
        <v>3</v>
      </c>
      <c r="S1199" s="14">
        <f>Table32356789101112132343210111213610[[#This Row],[white]]/Table32356789101112132343210111213610[[#This Row],[total]]</f>
        <v>0.75</v>
      </c>
      <c r="T1199" s="12">
        <v>0</v>
      </c>
      <c r="U1199" s="14">
        <f>Table32356789101112132343210111213610[[#This Row],[muti_racial]]/Table32356789101112132343210111213610[[#This Row],[total]]</f>
        <v>0</v>
      </c>
      <c r="V1199" s="12">
        <v>0</v>
      </c>
      <c r="W1199" s="14">
        <f>Table32356789101112132343210111213610[[#This Row],[international]]/Table32356789101112132343210111213610[[#This Row],[total]]</f>
        <v>0</v>
      </c>
      <c r="X11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1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200" spans="1:25" ht="20" customHeight="1">
      <c r="A1200" s="1">
        <v>211608</v>
      </c>
      <c r="B1200" s="1" t="s">
        <v>1061</v>
      </c>
      <c r="C1200" s="1">
        <v>4</v>
      </c>
      <c r="D1200" s="1">
        <v>1</v>
      </c>
      <c r="E1200" s="8">
        <f>Table32356789101112132343210111213610[[#This Row],[men]]/Table32356789101112132343210111213610[[#This Row],[total]]</f>
        <v>0.25</v>
      </c>
      <c r="F1200" s="1">
        <v>3</v>
      </c>
      <c r="G1200" s="8">
        <f>Table32356789101112132343210111213610[[#This Row],[women]]/Table32356789101112132343210111213610[[#This Row],[total]]</f>
        <v>0.75</v>
      </c>
      <c r="H1200" s="1">
        <v>0</v>
      </c>
      <c r="I1200" s="8">
        <f>Table32356789101112132343210111213610[[#This Row],[alaskan_or_native]]/Table32356789101112132343210111213610[[#This Row],[total]]</f>
        <v>0</v>
      </c>
      <c r="J1200" s="1">
        <v>0</v>
      </c>
      <c r="K1200" s="8">
        <f>Table32356789101112132343210111213610[[#This Row],[asian_american]]/Table32356789101112132343210111213610[[#This Row],[total]]</f>
        <v>0</v>
      </c>
      <c r="L1200" s="1">
        <v>3</v>
      </c>
      <c r="M1200" s="8">
        <f>Table32356789101112132343210111213610[[#This Row],[african_amercian]]/Table32356789101112132343210111213610[[#This Row],[total]]</f>
        <v>0.75</v>
      </c>
      <c r="N1200" s="1">
        <v>0</v>
      </c>
      <c r="O1200" s="8">
        <f>Table32356789101112132343210111213610[[#This Row],[hispanic_american]]/Table32356789101112132343210111213610[[#This Row],[total]]</f>
        <v>0</v>
      </c>
      <c r="P1200" s="1">
        <v>0</v>
      </c>
      <c r="Q1200" s="8">
        <f>Table32356789101112132343210111213610[[#This Row],[hawaiian_or_islander]]/Table32356789101112132343210111213610[[#This Row],[total]]</f>
        <v>0</v>
      </c>
      <c r="R1200" s="1">
        <v>0</v>
      </c>
      <c r="S1200" s="8">
        <f>Table32356789101112132343210111213610[[#This Row],[white]]/Table32356789101112132343210111213610[[#This Row],[total]]</f>
        <v>0</v>
      </c>
      <c r="T1200" s="1">
        <v>0</v>
      </c>
      <c r="U1200" s="8">
        <f>Table32356789101112132343210111213610[[#This Row],[muti_racial]]/Table32356789101112132343210111213610[[#This Row],[total]]</f>
        <v>0</v>
      </c>
      <c r="V1200" s="1">
        <v>1</v>
      </c>
      <c r="W1200" s="8">
        <f>Table32356789101112132343210111213610[[#This Row],[international]]/Table32356789101112132343210111213610[[#This Row],[total]]</f>
        <v>0.25</v>
      </c>
      <c r="X12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2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1201" spans="1:25" ht="20" customHeight="1">
      <c r="A1201" s="12">
        <v>213507</v>
      </c>
      <c r="B1201" s="12" t="s">
        <v>781</v>
      </c>
      <c r="C1201" s="12">
        <v>4</v>
      </c>
      <c r="D1201" s="12">
        <v>3</v>
      </c>
      <c r="E1201" s="14">
        <f>Table32356789101112132343210111213610[[#This Row],[men]]/Table32356789101112132343210111213610[[#This Row],[total]]</f>
        <v>0.75</v>
      </c>
      <c r="F1201" s="12">
        <v>1</v>
      </c>
      <c r="G1201" s="14">
        <f>Table32356789101112132343210111213610[[#This Row],[women]]/Table32356789101112132343210111213610[[#This Row],[total]]</f>
        <v>0.25</v>
      </c>
      <c r="H1201" s="12">
        <v>0</v>
      </c>
      <c r="I1201" s="14">
        <f>Table32356789101112132343210111213610[[#This Row],[alaskan_or_native]]/Table32356789101112132343210111213610[[#This Row],[total]]</f>
        <v>0</v>
      </c>
      <c r="J1201" s="12">
        <v>0</v>
      </c>
      <c r="K1201" s="14">
        <f>Table32356789101112132343210111213610[[#This Row],[asian_american]]/Table32356789101112132343210111213610[[#This Row],[total]]</f>
        <v>0</v>
      </c>
      <c r="L1201" s="12">
        <v>0</v>
      </c>
      <c r="M1201" s="14">
        <f>Table32356789101112132343210111213610[[#This Row],[african_amercian]]/Table32356789101112132343210111213610[[#This Row],[total]]</f>
        <v>0</v>
      </c>
      <c r="N1201" s="12">
        <v>0</v>
      </c>
      <c r="O1201" s="14">
        <f>Table32356789101112132343210111213610[[#This Row],[hispanic_american]]/Table32356789101112132343210111213610[[#This Row],[total]]</f>
        <v>0</v>
      </c>
      <c r="P1201" s="12">
        <v>0</v>
      </c>
      <c r="Q1201" s="14">
        <f>Table32356789101112132343210111213610[[#This Row],[hawaiian_or_islander]]/Table32356789101112132343210111213610[[#This Row],[total]]</f>
        <v>0</v>
      </c>
      <c r="R1201" s="12">
        <v>4</v>
      </c>
      <c r="S1201" s="14">
        <f>Table32356789101112132343210111213610[[#This Row],[white]]/Table32356789101112132343210111213610[[#This Row],[total]]</f>
        <v>1</v>
      </c>
      <c r="T1201" s="12">
        <v>0</v>
      </c>
      <c r="U1201" s="14">
        <f>Table32356789101112132343210111213610[[#This Row],[muti_racial]]/Table32356789101112132343210111213610[[#This Row],[total]]</f>
        <v>0</v>
      </c>
      <c r="V1201" s="12">
        <v>0</v>
      </c>
      <c r="W1201" s="14">
        <f>Table32356789101112132343210111213610[[#This Row],[international]]/Table32356789101112132343210111213610[[#This Row],[total]]</f>
        <v>0</v>
      </c>
      <c r="X12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02" spans="1:25" ht="20" customHeight="1">
      <c r="A1202" s="1">
        <v>216807</v>
      </c>
      <c r="B1202" s="1" t="s">
        <v>592</v>
      </c>
      <c r="C1202" s="1">
        <v>4</v>
      </c>
      <c r="D1202" s="1">
        <v>4</v>
      </c>
      <c r="E1202" s="8">
        <f>Table32356789101112132343210111213610[[#This Row],[men]]/Table32356789101112132343210111213610[[#This Row],[total]]</f>
        <v>1</v>
      </c>
      <c r="F1202" s="1">
        <v>0</v>
      </c>
      <c r="G1202" s="8">
        <f>Table32356789101112132343210111213610[[#This Row],[women]]/Table32356789101112132343210111213610[[#This Row],[total]]</f>
        <v>0</v>
      </c>
      <c r="H1202" s="1">
        <v>0</v>
      </c>
      <c r="I1202" s="8">
        <f>Table32356789101112132343210111213610[[#This Row],[alaskan_or_native]]/Table32356789101112132343210111213610[[#This Row],[total]]</f>
        <v>0</v>
      </c>
      <c r="J1202" s="1">
        <v>0</v>
      </c>
      <c r="K1202" s="8">
        <f>Table32356789101112132343210111213610[[#This Row],[asian_american]]/Table32356789101112132343210111213610[[#This Row],[total]]</f>
        <v>0</v>
      </c>
      <c r="L1202" s="1">
        <v>0</v>
      </c>
      <c r="M1202" s="8">
        <f>Table32356789101112132343210111213610[[#This Row],[african_amercian]]/Table32356789101112132343210111213610[[#This Row],[total]]</f>
        <v>0</v>
      </c>
      <c r="N1202" s="1">
        <v>0</v>
      </c>
      <c r="O1202" s="8">
        <f>Table32356789101112132343210111213610[[#This Row],[hispanic_american]]/Table32356789101112132343210111213610[[#This Row],[total]]</f>
        <v>0</v>
      </c>
      <c r="P1202" s="1">
        <v>0</v>
      </c>
      <c r="Q1202" s="8">
        <f>Table32356789101112132343210111213610[[#This Row],[hawaiian_or_islander]]/Table32356789101112132343210111213610[[#This Row],[total]]</f>
        <v>0</v>
      </c>
      <c r="R1202" s="1">
        <v>3</v>
      </c>
      <c r="S1202" s="8">
        <f>Table32356789101112132343210111213610[[#This Row],[white]]/Table32356789101112132343210111213610[[#This Row],[total]]</f>
        <v>0.75</v>
      </c>
      <c r="T1202" s="1">
        <v>0</v>
      </c>
      <c r="U1202" s="8">
        <f>Table32356789101112132343210111213610[[#This Row],[muti_racial]]/Table32356789101112132343210111213610[[#This Row],[total]]</f>
        <v>0</v>
      </c>
      <c r="V1202" s="1">
        <v>0</v>
      </c>
      <c r="W1202" s="8">
        <f>Table32356789101112132343210111213610[[#This Row],[international]]/Table32356789101112132343210111213610[[#This Row],[total]]</f>
        <v>0</v>
      </c>
      <c r="X12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03" spans="1:25" ht="20" customHeight="1">
      <c r="A1203" s="12">
        <v>216931</v>
      </c>
      <c r="B1203" s="12" t="s">
        <v>466</v>
      </c>
      <c r="C1203" s="12">
        <v>4</v>
      </c>
      <c r="D1203" s="12">
        <v>3</v>
      </c>
      <c r="E1203" s="14">
        <f>Table32356789101112132343210111213610[[#This Row],[men]]/Table32356789101112132343210111213610[[#This Row],[total]]</f>
        <v>0.75</v>
      </c>
      <c r="F1203" s="12">
        <v>1</v>
      </c>
      <c r="G1203" s="14">
        <f>Table32356789101112132343210111213610[[#This Row],[women]]/Table32356789101112132343210111213610[[#This Row],[total]]</f>
        <v>0.25</v>
      </c>
      <c r="H1203" s="12">
        <v>0</v>
      </c>
      <c r="I1203" s="14">
        <f>Table32356789101112132343210111213610[[#This Row],[alaskan_or_native]]/Table32356789101112132343210111213610[[#This Row],[total]]</f>
        <v>0</v>
      </c>
      <c r="J1203" s="12">
        <v>1</v>
      </c>
      <c r="K1203" s="14">
        <f>Table32356789101112132343210111213610[[#This Row],[asian_american]]/Table32356789101112132343210111213610[[#This Row],[total]]</f>
        <v>0.25</v>
      </c>
      <c r="L1203" s="12">
        <v>0</v>
      </c>
      <c r="M1203" s="14">
        <f>Table32356789101112132343210111213610[[#This Row],[african_amercian]]/Table32356789101112132343210111213610[[#This Row],[total]]</f>
        <v>0</v>
      </c>
      <c r="N1203" s="12">
        <v>0</v>
      </c>
      <c r="O1203" s="14">
        <f>Table32356789101112132343210111213610[[#This Row],[hispanic_american]]/Table32356789101112132343210111213610[[#This Row],[total]]</f>
        <v>0</v>
      </c>
      <c r="P1203" s="12">
        <v>0</v>
      </c>
      <c r="Q1203" s="14">
        <f>Table32356789101112132343210111213610[[#This Row],[hawaiian_or_islander]]/Table32356789101112132343210111213610[[#This Row],[total]]</f>
        <v>0</v>
      </c>
      <c r="R1203" s="12">
        <v>3</v>
      </c>
      <c r="S1203" s="14">
        <f>Table32356789101112132343210111213610[[#This Row],[white]]/Table32356789101112132343210111213610[[#This Row],[total]]</f>
        <v>0.75</v>
      </c>
      <c r="T1203" s="12">
        <v>0</v>
      </c>
      <c r="U1203" s="14">
        <f>Table32356789101112132343210111213610[[#This Row],[muti_racial]]/Table32356789101112132343210111213610[[#This Row],[total]]</f>
        <v>0</v>
      </c>
      <c r="V1203" s="12">
        <v>0</v>
      </c>
      <c r="W1203" s="14">
        <f>Table32356789101112132343210111213610[[#This Row],[international]]/Table32356789101112132343210111213610[[#This Row],[total]]</f>
        <v>0</v>
      </c>
      <c r="X12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2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04" spans="1:25" ht="20" customHeight="1">
      <c r="A1204" s="1">
        <v>217934</v>
      </c>
      <c r="B1204" s="1" t="s">
        <v>585</v>
      </c>
      <c r="C1204" s="1">
        <v>4</v>
      </c>
      <c r="D1204" s="1">
        <v>1</v>
      </c>
      <c r="E1204" s="8">
        <f>Table32356789101112132343210111213610[[#This Row],[men]]/Table32356789101112132343210111213610[[#This Row],[total]]</f>
        <v>0.25</v>
      </c>
      <c r="F1204" s="1">
        <v>3</v>
      </c>
      <c r="G1204" s="8">
        <f>Table32356789101112132343210111213610[[#This Row],[women]]/Table32356789101112132343210111213610[[#This Row],[total]]</f>
        <v>0.75</v>
      </c>
      <c r="H1204" s="1">
        <v>0</v>
      </c>
      <c r="I1204" s="8">
        <f>Table32356789101112132343210111213610[[#This Row],[alaskan_or_native]]/Table32356789101112132343210111213610[[#This Row],[total]]</f>
        <v>0</v>
      </c>
      <c r="J1204" s="1">
        <v>0</v>
      </c>
      <c r="K1204" s="8">
        <f>Table32356789101112132343210111213610[[#This Row],[asian_american]]/Table32356789101112132343210111213610[[#This Row],[total]]</f>
        <v>0</v>
      </c>
      <c r="L1204" s="1">
        <v>0</v>
      </c>
      <c r="M1204" s="8">
        <f>Table32356789101112132343210111213610[[#This Row],[african_amercian]]/Table32356789101112132343210111213610[[#This Row],[total]]</f>
        <v>0</v>
      </c>
      <c r="N1204" s="1">
        <v>0</v>
      </c>
      <c r="O1204" s="8">
        <f>Table32356789101112132343210111213610[[#This Row],[hispanic_american]]/Table32356789101112132343210111213610[[#This Row],[total]]</f>
        <v>0</v>
      </c>
      <c r="P1204" s="1">
        <v>0</v>
      </c>
      <c r="Q1204" s="8">
        <f>Table32356789101112132343210111213610[[#This Row],[hawaiian_or_islander]]/Table32356789101112132343210111213610[[#This Row],[total]]</f>
        <v>0</v>
      </c>
      <c r="R1204" s="1">
        <v>3</v>
      </c>
      <c r="S1204" s="8">
        <f>Table32356789101112132343210111213610[[#This Row],[white]]/Table32356789101112132343210111213610[[#This Row],[total]]</f>
        <v>0.75</v>
      </c>
      <c r="T1204" s="1">
        <v>1</v>
      </c>
      <c r="U1204" s="8">
        <f>Table32356789101112132343210111213610[[#This Row],[muti_racial]]/Table32356789101112132343210111213610[[#This Row],[total]]</f>
        <v>0.25</v>
      </c>
      <c r="V1204" s="1">
        <v>0</v>
      </c>
      <c r="W1204" s="8">
        <f>Table32356789101112132343210111213610[[#This Row],[international]]/Table32356789101112132343210111213610[[#This Row],[total]]</f>
        <v>0</v>
      </c>
      <c r="X12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2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205" spans="1:25" ht="20" customHeight="1">
      <c r="A1205" s="12">
        <v>220181</v>
      </c>
      <c r="B1205" s="12" t="s">
        <v>1106</v>
      </c>
      <c r="C1205" s="12">
        <v>4</v>
      </c>
      <c r="D1205" s="12">
        <v>4</v>
      </c>
      <c r="E1205" s="14">
        <f>Table32356789101112132343210111213610[[#This Row],[men]]/Table32356789101112132343210111213610[[#This Row],[total]]</f>
        <v>1</v>
      </c>
      <c r="F1205" s="12">
        <v>0</v>
      </c>
      <c r="G1205" s="14">
        <f>Table32356789101112132343210111213610[[#This Row],[women]]/Table32356789101112132343210111213610[[#This Row],[total]]</f>
        <v>0</v>
      </c>
      <c r="H1205" s="12">
        <v>0</v>
      </c>
      <c r="I1205" s="14">
        <f>Table32356789101112132343210111213610[[#This Row],[alaskan_or_native]]/Table32356789101112132343210111213610[[#This Row],[total]]</f>
        <v>0</v>
      </c>
      <c r="J1205" s="12">
        <v>1</v>
      </c>
      <c r="K1205" s="14">
        <f>Table32356789101112132343210111213610[[#This Row],[asian_american]]/Table32356789101112132343210111213610[[#This Row],[total]]</f>
        <v>0.25</v>
      </c>
      <c r="L1205" s="12">
        <v>2</v>
      </c>
      <c r="M1205" s="14">
        <f>Table32356789101112132343210111213610[[#This Row],[african_amercian]]/Table32356789101112132343210111213610[[#This Row],[total]]</f>
        <v>0.5</v>
      </c>
      <c r="N1205" s="12">
        <v>0</v>
      </c>
      <c r="O1205" s="14">
        <f>Table32356789101112132343210111213610[[#This Row],[hispanic_american]]/Table32356789101112132343210111213610[[#This Row],[total]]</f>
        <v>0</v>
      </c>
      <c r="P1205" s="12">
        <v>0</v>
      </c>
      <c r="Q1205" s="14">
        <f>Table32356789101112132343210111213610[[#This Row],[hawaiian_or_islander]]/Table32356789101112132343210111213610[[#This Row],[total]]</f>
        <v>0</v>
      </c>
      <c r="R1205" s="12">
        <v>0</v>
      </c>
      <c r="S1205" s="14">
        <f>Table32356789101112132343210111213610[[#This Row],[white]]/Table32356789101112132343210111213610[[#This Row],[total]]</f>
        <v>0</v>
      </c>
      <c r="T1205" s="12">
        <v>0</v>
      </c>
      <c r="U1205" s="14">
        <f>Table32356789101112132343210111213610[[#This Row],[muti_racial]]/Table32356789101112132343210111213610[[#This Row],[total]]</f>
        <v>0</v>
      </c>
      <c r="V1205" s="12">
        <v>0</v>
      </c>
      <c r="W1205" s="14">
        <f>Table32356789101112132343210111213610[[#This Row],[international]]/Table32356789101112132343210111213610[[#This Row],[total]]</f>
        <v>0</v>
      </c>
      <c r="X12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2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06" spans="1:25" ht="20" customHeight="1">
      <c r="A1206" s="1">
        <v>227863</v>
      </c>
      <c r="B1206" s="1" t="s">
        <v>416</v>
      </c>
      <c r="C1206" s="1">
        <v>4</v>
      </c>
      <c r="D1206" s="1">
        <v>4</v>
      </c>
      <c r="E1206" s="8">
        <f>Table32356789101112132343210111213610[[#This Row],[men]]/Table32356789101112132343210111213610[[#This Row],[total]]</f>
        <v>1</v>
      </c>
      <c r="F1206" s="1">
        <v>0</v>
      </c>
      <c r="G1206" s="8">
        <f>Table32356789101112132343210111213610[[#This Row],[women]]/Table32356789101112132343210111213610[[#This Row],[total]]</f>
        <v>0</v>
      </c>
      <c r="H1206" s="1">
        <v>0</v>
      </c>
      <c r="I1206" s="8">
        <f>Table32356789101112132343210111213610[[#This Row],[alaskan_or_native]]/Table32356789101112132343210111213610[[#This Row],[total]]</f>
        <v>0</v>
      </c>
      <c r="J1206" s="1">
        <v>1</v>
      </c>
      <c r="K1206" s="8">
        <f>Table32356789101112132343210111213610[[#This Row],[asian_american]]/Table32356789101112132343210111213610[[#This Row],[total]]</f>
        <v>0.25</v>
      </c>
      <c r="L1206" s="1">
        <v>1</v>
      </c>
      <c r="M1206" s="8">
        <f>Table32356789101112132343210111213610[[#This Row],[african_amercian]]/Table32356789101112132343210111213610[[#This Row],[total]]</f>
        <v>0.25</v>
      </c>
      <c r="N1206" s="1">
        <v>0</v>
      </c>
      <c r="O1206" s="8">
        <f>Table32356789101112132343210111213610[[#This Row],[hispanic_american]]/Table32356789101112132343210111213610[[#This Row],[total]]</f>
        <v>0</v>
      </c>
      <c r="P1206" s="1">
        <v>0</v>
      </c>
      <c r="Q1206" s="8">
        <f>Table32356789101112132343210111213610[[#This Row],[hawaiian_or_islander]]/Table32356789101112132343210111213610[[#This Row],[total]]</f>
        <v>0</v>
      </c>
      <c r="R1206" s="1">
        <v>0</v>
      </c>
      <c r="S1206" s="8">
        <f>Table32356789101112132343210111213610[[#This Row],[white]]/Table32356789101112132343210111213610[[#This Row],[total]]</f>
        <v>0</v>
      </c>
      <c r="T1206" s="1">
        <v>0</v>
      </c>
      <c r="U1206" s="8">
        <f>Table32356789101112132343210111213610[[#This Row],[muti_racial]]/Table32356789101112132343210111213610[[#This Row],[total]]</f>
        <v>0</v>
      </c>
      <c r="V1206" s="1">
        <v>2</v>
      </c>
      <c r="W1206" s="8">
        <f>Table32356789101112132343210111213610[[#This Row],[international]]/Table32356789101112132343210111213610[[#This Row],[total]]</f>
        <v>0.5</v>
      </c>
      <c r="X12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2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207" spans="1:25" ht="20" customHeight="1">
      <c r="A1207" s="12">
        <v>228149</v>
      </c>
      <c r="B1207" s="12" t="s">
        <v>437</v>
      </c>
      <c r="C1207" s="12">
        <v>4</v>
      </c>
      <c r="D1207" s="12">
        <v>4</v>
      </c>
      <c r="E1207" s="14">
        <f>Table32356789101112132343210111213610[[#This Row],[men]]/Table32356789101112132343210111213610[[#This Row],[total]]</f>
        <v>1</v>
      </c>
      <c r="F1207" s="12">
        <v>0</v>
      </c>
      <c r="G1207" s="14">
        <f>Table32356789101112132343210111213610[[#This Row],[women]]/Table32356789101112132343210111213610[[#This Row],[total]]</f>
        <v>0</v>
      </c>
      <c r="H1207" s="12">
        <v>0</v>
      </c>
      <c r="I1207" s="14">
        <f>Table32356789101112132343210111213610[[#This Row],[alaskan_or_native]]/Table32356789101112132343210111213610[[#This Row],[total]]</f>
        <v>0</v>
      </c>
      <c r="J1207" s="12">
        <v>0</v>
      </c>
      <c r="K1207" s="14">
        <f>Table32356789101112132343210111213610[[#This Row],[asian_american]]/Table32356789101112132343210111213610[[#This Row],[total]]</f>
        <v>0</v>
      </c>
      <c r="L1207" s="12">
        <v>0</v>
      </c>
      <c r="M1207" s="14">
        <f>Table32356789101112132343210111213610[[#This Row],[african_amercian]]/Table32356789101112132343210111213610[[#This Row],[total]]</f>
        <v>0</v>
      </c>
      <c r="N1207" s="12">
        <v>3</v>
      </c>
      <c r="O1207" s="14">
        <f>Table32356789101112132343210111213610[[#This Row],[hispanic_american]]/Table32356789101112132343210111213610[[#This Row],[total]]</f>
        <v>0.75</v>
      </c>
      <c r="P1207" s="12">
        <v>0</v>
      </c>
      <c r="Q1207" s="14">
        <f>Table32356789101112132343210111213610[[#This Row],[hawaiian_or_islander]]/Table32356789101112132343210111213610[[#This Row],[total]]</f>
        <v>0</v>
      </c>
      <c r="R1207" s="12">
        <v>0</v>
      </c>
      <c r="S1207" s="14">
        <f>Table32356789101112132343210111213610[[#This Row],[white]]/Table32356789101112132343210111213610[[#This Row],[total]]</f>
        <v>0</v>
      </c>
      <c r="T1207" s="12">
        <v>0</v>
      </c>
      <c r="U1207" s="14">
        <f>Table32356789101112132343210111213610[[#This Row],[muti_racial]]/Table32356789101112132343210111213610[[#This Row],[total]]</f>
        <v>0</v>
      </c>
      <c r="V1207" s="12">
        <v>1</v>
      </c>
      <c r="W1207" s="14">
        <f>Table32356789101112132343210111213610[[#This Row],[international]]/Table32356789101112132343210111213610[[#This Row],[total]]</f>
        <v>0.25</v>
      </c>
      <c r="X12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2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1208" spans="1:25" ht="20" customHeight="1">
      <c r="A1208" s="1">
        <v>228343</v>
      </c>
      <c r="B1208" s="1" t="s">
        <v>1119</v>
      </c>
      <c r="C1208" s="1">
        <v>4</v>
      </c>
      <c r="D1208" s="1">
        <v>3</v>
      </c>
      <c r="E1208" s="8">
        <f>Table32356789101112132343210111213610[[#This Row],[men]]/Table32356789101112132343210111213610[[#This Row],[total]]</f>
        <v>0.75</v>
      </c>
      <c r="F1208" s="1">
        <v>1</v>
      </c>
      <c r="G1208" s="8">
        <f>Table32356789101112132343210111213610[[#This Row],[women]]/Table32356789101112132343210111213610[[#This Row],[total]]</f>
        <v>0.25</v>
      </c>
      <c r="H1208" s="1">
        <v>0</v>
      </c>
      <c r="I1208" s="8">
        <f>Table32356789101112132343210111213610[[#This Row],[alaskan_or_native]]/Table32356789101112132343210111213610[[#This Row],[total]]</f>
        <v>0</v>
      </c>
      <c r="J1208" s="1">
        <v>0</v>
      </c>
      <c r="K1208" s="8">
        <f>Table32356789101112132343210111213610[[#This Row],[asian_american]]/Table32356789101112132343210111213610[[#This Row],[total]]</f>
        <v>0</v>
      </c>
      <c r="L1208" s="1">
        <v>0</v>
      </c>
      <c r="M1208" s="8">
        <f>Table32356789101112132343210111213610[[#This Row],[african_amercian]]/Table32356789101112132343210111213610[[#This Row],[total]]</f>
        <v>0</v>
      </c>
      <c r="N1208" s="1">
        <v>2</v>
      </c>
      <c r="O1208" s="8">
        <f>Table32356789101112132343210111213610[[#This Row],[hispanic_american]]/Table32356789101112132343210111213610[[#This Row],[total]]</f>
        <v>0.5</v>
      </c>
      <c r="P1208" s="1">
        <v>0</v>
      </c>
      <c r="Q1208" s="8">
        <f>Table32356789101112132343210111213610[[#This Row],[hawaiian_or_islander]]/Table32356789101112132343210111213610[[#This Row],[total]]</f>
        <v>0</v>
      </c>
      <c r="R1208" s="1">
        <v>2</v>
      </c>
      <c r="S1208" s="8">
        <f>Table32356789101112132343210111213610[[#This Row],[white]]/Table32356789101112132343210111213610[[#This Row],[total]]</f>
        <v>0.5</v>
      </c>
      <c r="T1208" s="1">
        <v>0</v>
      </c>
      <c r="U1208" s="8">
        <f>Table32356789101112132343210111213610[[#This Row],[muti_racial]]/Table32356789101112132343210111213610[[#This Row],[total]]</f>
        <v>0</v>
      </c>
      <c r="V1208" s="1">
        <v>0</v>
      </c>
      <c r="W1208" s="8">
        <f>Table32356789101112132343210111213610[[#This Row],[international]]/Table32356789101112132343210111213610[[#This Row],[total]]</f>
        <v>0</v>
      </c>
      <c r="X12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2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09" spans="1:25" ht="20" customHeight="1">
      <c r="A1209" s="12">
        <v>232609</v>
      </c>
      <c r="B1209" s="12" t="s">
        <v>1127</v>
      </c>
      <c r="C1209" s="12">
        <v>4</v>
      </c>
      <c r="D1209" s="12">
        <v>3</v>
      </c>
      <c r="E1209" s="14">
        <f>Table32356789101112132343210111213610[[#This Row],[men]]/Table32356789101112132343210111213610[[#This Row],[total]]</f>
        <v>0.75</v>
      </c>
      <c r="F1209" s="12">
        <v>1</v>
      </c>
      <c r="G1209" s="14">
        <f>Table32356789101112132343210111213610[[#This Row],[women]]/Table32356789101112132343210111213610[[#This Row],[total]]</f>
        <v>0.25</v>
      </c>
      <c r="H1209" s="12">
        <v>0</v>
      </c>
      <c r="I1209" s="14">
        <f>Table32356789101112132343210111213610[[#This Row],[alaskan_or_native]]/Table32356789101112132343210111213610[[#This Row],[total]]</f>
        <v>0</v>
      </c>
      <c r="J1209" s="12">
        <v>0</v>
      </c>
      <c r="K1209" s="14">
        <f>Table32356789101112132343210111213610[[#This Row],[asian_american]]/Table32356789101112132343210111213610[[#This Row],[total]]</f>
        <v>0</v>
      </c>
      <c r="L1209" s="12">
        <v>0</v>
      </c>
      <c r="M1209" s="14">
        <f>Table32356789101112132343210111213610[[#This Row],[african_amercian]]/Table32356789101112132343210111213610[[#This Row],[total]]</f>
        <v>0</v>
      </c>
      <c r="N1209" s="12">
        <v>0</v>
      </c>
      <c r="O1209" s="14">
        <f>Table32356789101112132343210111213610[[#This Row],[hispanic_american]]/Table32356789101112132343210111213610[[#This Row],[total]]</f>
        <v>0</v>
      </c>
      <c r="P1209" s="12">
        <v>0</v>
      </c>
      <c r="Q1209" s="14">
        <f>Table32356789101112132343210111213610[[#This Row],[hawaiian_or_islander]]/Table32356789101112132343210111213610[[#This Row],[total]]</f>
        <v>0</v>
      </c>
      <c r="R1209" s="12">
        <v>4</v>
      </c>
      <c r="S1209" s="14">
        <f>Table32356789101112132343210111213610[[#This Row],[white]]/Table32356789101112132343210111213610[[#This Row],[total]]</f>
        <v>1</v>
      </c>
      <c r="T1209" s="12">
        <v>0</v>
      </c>
      <c r="U1209" s="14">
        <f>Table32356789101112132343210111213610[[#This Row],[muti_racial]]/Table32356789101112132343210111213610[[#This Row],[total]]</f>
        <v>0</v>
      </c>
      <c r="V1209" s="12">
        <v>0</v>
      </c>
      <c r="W1209" s="14">
        <f>Table32356789101112132343210111213610[[#This Row],[international]]/Table32356789101112132343210111213610[[#This Row],[total]]</f>
        <v>0</v>
      </c>
      <c r="X12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10" spans="1:25" ht="20" customHeight="1">
      <c r="A1210" s="1">
        <v>233426</v>
      </c>
      <c r="B1210" s="1" t="s">
        <v>788</v>
      </c>
      <c r="C1210" s="1">
        <v>4</v>
      </c>
      <c r="D1210" s="1">
        <v>4</v>
      </c>
      <c r="E1210" s="8">
        <f>Table32356789101112132343210111213610[[#This Row],[men]]/Table32356789101112132343210111213610[[#This Row],[total]]</f>
        <v>1</v>
      </c>
      <c r="F1210" s="1">
        <v>0</v>
      </c>
      <c r="G1210" s="8">
        <f>Table32356789101112132343210111213610[[#This Row],[women]]/Table32356789101112132343210111213610[[#This Row],[total]]</f>
        <v>0</v>
      </c>
      <c r="H1210" s="1">
        <v>0</v>
      </c>
      <c r="I1210" s="8">
        <f>Table32356789101112132343210111213610[[#This Row],[alaskan_or_native]]/Table32356789101112132343210111213610[[#This Row],[total]]</f>
        <v>0</v>
      </c>
      <c r="J1210" s="1">
        <v>0</v>
      </c>
      <c r="K1210" s="8">
        <f>Table32356789101112132343210111213610[[#This Row],[asian_american]]/Table32356789101112132343210111213610[[#This Row],[total]]</f>
        <v>0</v>
      </c>
      <c r="L1210" s="1">
        <v>0</v>
      </c>
      <c r="M1210" s="8">
        <f>Table32356789101112132343210111213610[[#This Row],[african_amercian]]/Table32356789101112132343210111213610[[#This Row],[total]]</f>
        <v>0</v>
      </c>
      <c r="N1210" s="1">
        <v>0</v>
      </c>
      <c r="O1210" s="8">
        <f>Table32356789101112132343210111213610[[#This Row],[hispanic_american]]/Table32356789101112132343210111213610[[#This Row],[total]]</f>
        <v>0</v>
      </c>
      <c r="P1210" s="1">
        <v>0</v>
      </c>
      <c r="Q1210" s="8">
        <f>Table32356789101112132343210111213610[[#This Row],[hawaiian_or_islander]]/Table32356789101112132343210111213610[[#This Row],[total]]</f>
        <v>0</v>
      </c>
      <c r="R1210" s="1">
        <v>4</v>
      </c>
      <c r="S1210" s="8">
        <f>Table32356789101112132343210111213610[[#This Row],[white]]/Table32356789101112132343210111213610[[#This Row],[total]]</f>
        <v>1</v>
      </c>
      <c r="T1210" s="1">
        <v>0</v>
      </c>
      <c r="U1210" s="8">
        <f>Table32356789101112132343210111213610[[#This Row],[muti_racial]]/Table32356789101112132343210111213610[[#This Row],[total]]</f>
        <v>0</v>
      </c>
      <c r="V1210" s="1">
        <v>0</v>
      </c>
      <c r="W1210" s="8">
        <f>Table32356789101112132343210111213610[[#This Row],[international]]/Table32356789101112132343210111213610[[#This Row],[total]]</f>
        <v>0</v>
      </c>
      <c r="X12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11" spans="1:25" ht="20" customHeight="1">
      <c r="A1211" s="12">
        <v>234845</v>
      </c>
      <c r="B1211" s="12" t="s">
        <v>1135</v>
      </c>
      <c r="C1211" s="12">
        <v>4</v>
      </c>
      <c r="D1211" s="12">
        <v>4</v>
      </c>
      <c r="E1211" s="14">
        <f>Table32356789101112132343210111213610[[#This Row],[men]]/Table32356789101112132343210111213610[[#This Row],[total]]</f>
        <v>1</v>
      </c>
      <c r="F1211" s="12">
        <v>0</v>
      </c>
      <c r="G1211" s="14">
        <f>Table32356789101112132343210111213610[[#This Row],[women]]/Table32356789101112132343210111213610[[#This Row],[total]]</f>
        <v>0</v>
      </c>
      <c r="H1211" s="12">
        <v>0</v>
      </c>
      <c r="I1211" s="14">
        <f>Table32356789101112132343210111213610[[#This Row],[alaskan_or_native]]/Table32356789101112132343210111213610[[#This Row],[total]]</f>
        <v>0</v>
      </c>
      <c r="J1211" s="12">
        <v>0</v>
      </c>
      <c r="K1211" s="14">
        <f>Table32356789101112132343210111213610[[#This Row],[asian_american]]/Table32356789101112132343210111213610[[#This Row],[total]]</f>
        <v>0</v>
      </c>
      <c r="L1211" s="12">
        <v>0</v>
      </c>
      <c r="M1211" s="14">
        <f>Table32356789101112132343210111213610[[#This Row],[african_amercian]]/Table32356789101112132343210111213610[[#This Row],[total]]</f>
        <v>0</v>
      </c>
      <c r="N1211" s="12">
        <v>0</v>
      </c>
      <c r="O1211" s="14">
        <f>Table32356789101112132343210111213610[[#This Row],[hispanic_american]]/Table32356789101112132343210111213610[[#This Row],[total]]</f>
        <v>0</v>
      </c>
      <c r="P1211" s="12">
        <v>0</v>
      </c>
      <c r="Q1211" s="14">
        <f>Table32356789101112132343210111213610[[#This Row],[hawaiian_or_islander]]/Table32356789101112132343210111213610[[#This Row],[total]]</f>
        <v>0</v>
      </c>
      <c r="R1211" s="12">
        <v>4</v>
      </c>
      <c r="S1211" s="14">
        <f>Table32356789101112132343210111213610[[#This Row],[white]]/Table32356789101112132343210111213610[[#This Row],[total]]</f>
        <v>1</v>
      </c>
      <c r="T1211" s="12">
        <v>0</v>
      </c>
      <c r="U1211" s="14">
        <f>Table32356789101112132343210111213610[[#This Row],[muti_racial]]/Table32356789101112132343210111213610[[#This Row],[total]]</f>
        <v>0</v>
      </c>
      <c r="V1211" s="12">
        <v>0</v>
      </c>
      <c r="W1211" s="14">
        <f>Table32356789101112132343210111213610[[#This Row],[international]]/Table32356789101112132343210111213610[[#This Row],[total]]</f>
        <v>0</v>
      </c>
      <c r="X12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12" spans="1:25" ht="20" customHeight="1">
      <c r="A1212" s="1">
        <v>236513</v>
      </c>
      <c r="B1212" s="1" t="s">
        <v>1258</v>
      </c>
      <c r="C1212" s="1">
        <v>4</v>
      </c>
      <c r="D1212" s="1">
        <v>4</v>
      </c>
      <c r="E1212" s="8">
        <f>Table32356789101112132343210111213610[[#This Row],[men]]/Table32356789101112132343210111213610[[#This Row],[total]]</f>
        <v>1</v>
      </c>
      <c r="F1212" s="1">
        <v>0</v>
      </c>
      <c r="G1212" s="8">
        <f>Table32356789101112132343210111213610[[#This Row],[women]]/Table32356789101112132343210111213610[[#This Row],[total]]</f>
        <v>0</v>
      </c>
      <c r="H1212" s="1">
        <v>0</v>
      </c>
      <c r="I1212" s="8">
        <f>Table32356789101112132343210111213610[[#This Row],[alaskan_or_native]]/Table32356789101112132343210111213610[[#This Row],[total]]</f>
        <v>0</v>
      </c>
      <c r="J1212" s="1">
        <v>0</v>
      </c>
      <c r="K1212" s="8">
        <f>Table32356789101112132343210111213610[[#This Row],[asian_american]]/Table32356789101112132343210111213610[[#This Row],[total]]</f>
        <v>0</v>
      </c>
      <c r="L1212" s="1">
        <v>0</v>
      </c>
      <c r="M1212" s="8">
        <f>Table32356789101112132343210111213610[[#This Row],[african_amercian]]/Table32356789101112132343210111213610[[#This Row],[total]]</f>
        <v>0</v>
      </c>
      <c r="N1212" s="1">
        <v>1</v>
      </c>
      <c r="O1212" s="8">
        <f>Table32356789101112132343210111213610[[#This Row],[hispanic_american]]/Table32356789101112132343210111213610[[#This Row],[total]]</f>
        <v>0.25</v>
      </c>
      <c r="P1212" s="1">
        <v>0</v>
      </c>
      <c r="Q1212" s="8">
        <f>Table32356789101112132343210111213610[[#This Row],[hawaiian_or_islander]]/Table32356789101112132343210111213610[[#This Row],[total]]</f>
        <v>0</v>
      </c>
      <c r="R1212" s="1">
        <v>2</v>
      </c>
      <c r="S1212" s="8">
        <f>Table32356789101112132343210111213610[[#This Row],[white]]/Table32356789101112132343210111213610[[#This Row],[total]]</f>
        <v>0.5</v>
      </c>
      <c r="T1212" s="1">
        <v>0</v>
      </c>
      <c r="U1212" s="8">
        <f>Table32356789101112132343210111213610[[#This Row],[muti_racial]]/Table32356789101112132343210111213610[[#This Row],[total]]</f>
        <v>0</v>
      </c>
      <c r="V1212" s="1">
        <v>1</v>
      </c>
      <c r="W1212" s="8">
        <f>Table32356789101112132343210111213610[[#This Row],[international]]/Table32356789101112132343210111213610[[#This Row],[total]]</f>
        <v>0.25</v>
      </c>
      <c r="X12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2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</row>
    <row r="1213" spans="1:25" ht="20" customHeight="1">
      <c r="A1213" s="12">
        <v>237969</v>
      </c>
      <c r="B1213" s="12" t="s">
        <v>789</v>
      </c>
      <c r="C1213" s="12">
        <v>4</v>
      </c>
      <c r="D1213" s="12">
        <v>4</v>
      </c>
      <c r="E1213" s="14">
        <f>Table32356789101112132343210111213610[[#This Row],[men]]/Table32356789101112132343210111213610[[#This Row],[total]]</f>
        <v>1</v>
      </c>
      <c r="F1213" s="12">
        <v>0</v>
      </c>
      <c r="G1213" s="14">
        <f>Table32356789101112132343210111213610[[#This Row],[women]]/Table32356789101112132343210111213610[[#This Row],[total]]</f>
        <v>0</v>
      </c>
      <c r="H1213" s="12">
        <v>0</v>
      </c>
      <c r="I1213" s="14">
        <f>Table32356789101112132343210111213610[[#This Row],[alaskan_or_native]]/Table32356789101112132343210111213610[[#This Row],[total]]</f>
        <v>0</v>
      </c>
      <c r="J1213" s="12">
        <v>0</v>
      </c>
      <c r="K1213" s="14">
        <f>Table32356789101112132343210111213610[[#This Row],[asian_american]]/Table32356789101112132343210111213610[[#This Row],[total]]</f>
        <v>0</v>
      </c>
      <c r="L1213" s="12">
        <v>0</v>
      </c>
      <c r="M1213" s="14">
        <f>Table32356789101112132343210111213610[[#This Row],[african_amercian]]/Table32356789101112132343210111213610[[#This Row],[total]]</f>
        <v>0</v>
      </c>
      <c r="N1213" s="12">
        <v>0</v>
      </c>
      <c r="O1213" s="14">
        <f>Table32356789101112132343210111213610[[#This Row],[hispanic_american]]/Table32356789101112132343210111213610[[#This Row],[total]]</f>
        <v>0</v>
      </c>
      <c r="P1213" s="12">
        <v>0</v>
      </c>
      <c r="Q1213" s="14">
        <f>Table32356789101112132343210111213610[[#This Row],[hawaiian_or_islander]]/Table32356789101112132343210111213610[[#This Row],[total]]</f>
        <v>0</v>
      </c>
      <c r="R1213" s="12">
        <v>4</v>
      </c>
      <c r="S1213" s="14">
        <f>Table32356789101112132343210111213610[[#This Row],[white]]/Table32356789101112132343210111213610[[#This Row],[total]]</f>
        <v>1</v>
      </c>
      <c r="T1213" s="12">
        <v>0</v>
      </c>
      <c r="U1213" s="14">
        <f>Table32356789101112132343210111213610[[#This Row],[muti_racial]]/Table32356789101112132343210111213610[[#This Row],[total]]</f>
        <v>0</v>
      </c>
      <c r="V1213" s="12">
        <v>0</v>
      </c>
      <c r="W1213" s="14">
        <f>Table32356789101112132343210111213610[[#This Row],[international]]/Table32356789101112132343210111213610[[#This Row],[total]]</f>
        <v>0</v>
      </c>
      <c r="X12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14" spans="1:25" ht="20" customHeight="1">
      <c r="A1214" s="1">
        <v>366553</v>
      </c>
      <c r="B1214" s="1" t="s">
        <v>1425</v>
      </c>
      <c r="C1214" s="1">
        <v>4</v>
      </c>
      <c r="D1214" s="1">
        <v>4</v>
      </c>
      <c r="E1214" s="8">
        <f>Table32356789101112132343210111213610[[#This Row],[men]]/Table32356789101112132343210111213610[[#This Row],[total]]</f>
        <v>1</v>
      </c>
      <c r="F1214" s="1">
        <v>0</v>
      </c>
      <c r="G1214" s="8">
        <f>Table32356789101112132343210111213610[[#This Row],[women]]/Table32356789101112132343210111213610[[#This Row],[total]]</f>
        <v>0</v>
      </c>
      <c r="H1214" s="1">
        <v>0</v>
      </c>
      <c r="I1214" s="8">
        <f>Table32356789101112132343210111213610[[#This Row],[alaskan_or_native]]/Table32356789101112132343210111213610[[#This Row],[total]]</f>
        <v>0</v>
      </c>
      <c r="J1214" s="1">
        <v>0</v>
      </c>
      <c r="K1214" s="8">
        <f>Table32356789101112132343210111213610[[#This Row],[asian_american]]/Table32356789101112132343210111213610[[#This Row],[total]]</f>
        <v>0</v>
      </c>
      <c r="L1214" s="1">
        <v>1</v>
      </c>
      <c r="M1214" s="8">
        <f>Table32356789101112132343210111213610[[#This Row],[african_amercian]]/Table32356789101112132343210111213610[[#This Row],[total]]</f>
        <v>0.25</v>
      </c>
      <c r="N1214" s="1">
        <v>2</v>
      </c>
      <c r="O1214" s="8">
        <f>Table32356789101112132343210111213610[[#This Row],[hispanic_american]]/Table32356789101112132343210111213610[[#This Row],[total]]</f>
        <v>0.5</v>
      </c>
      <c r="P1214" s="1">
        <v>0</v>
      </c>
      <c r="Q1214" s="8">
        <f>Table32356789101112132343210111213610[[#This Row],[hawaiian_or_islander]]/Table32356789101112132343210111213610[[#This Row],[total]]</f>
        <v>0</v>
      </c>
      <c r="R1214" s="1">
        <v>1</v>
      </c>
      <c r="S1214" s="8">
        <f>Table32356789101112132343210111213610[[#This Row],[white]]/Table32356789101112132343210111213610[[#This Row],[total]]</f>
        <v>0.25</v>
      </c>
      <c r="T1214" s="1">
        <v>0</v>
      </c>
      <c r="U1214" s="8">
        <f>Table32356789101112132343210111213610[[#This Row],[muti_racial]]/Table32356789101112132343210111213610[[#This Row],[total]]</f>
        <v>0</v>
      </c>
      <c r="V1214" s="1">
        <v>0</v>
      </c>
      <c r="W1214" s="8">
        <f>Table32356789101112132343210111213610[[#This Row],[international]]/Table32356789101112132343210111213610[[#This Row],[total]]</f>
        <v>0</v>
      </c>
      <c r="X12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2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1215" spans="1:25" ht="20" customHeight="1">
      <c r="A1215" s="12">
        <v>367024</v>
      </c>
      <c r="B1215" s="12" t="s">
        <v>1163</v>
      </c>
      <c r="C1215" s="12">
        <v>4</v>
      </c>
      <c r="D1215" s="12">
        <v>2</v>
      </c>
      <c r="E1215" s="14">
        <f>Table32356789101112132343210111213610[[#This Row],[men]]/Table32356789101112132343210111213610[[#This Row],[total]]</f>
        <v>0.5</v>
      </c>
      <c r="F1215" s="12">
        <v>2</v>
      </c>
      <c r="G1215" s="14">
        <f>Table32356789101112132343210111213610[[#This Row],[women]]/Table32356789101112132343210111213610[[#This Row],[total]]</f>
        <v>0.5</v>
      </c>
      <c r="H1215" s="12">
        <v>0</v>
      </c>
      <c r="I1215" s="14">
        <f>Table32356789101112132343210111213610[[#This Row],[alaskan_or_native]]/Table32356789101112132343210111213610[[#This Row],[total]]</f>
        <v>0</v>
      </c>
      <c r="J1215" s="12">
        <v>0</v>
      </c>
      <c r="K1215" s="14">
        <f>Table32356789101112132343210111213610[[#This Row],[asian_american]]/Table32356789101112132343210111213610[[#This Row],[total]]</f>
        <v>0</v>
      </c>
      <c r="L1215" s="12">
        <v>0</v>
      </c>
      <c r="M1215" s="14">
        <f>Table32356789101112132343210111213610[[#This Row],[african_amercian]]/Table32356789101112132343210111213610[[#This Row],[total]]</f>
        <v>0</v>
      </c>
      <c r="N1215" s="12">
        <v>0</v>
      </c>
      <c r="O1215" s="14">
        <f>Table32356789101112132343210111213610[[#This Row],[hispanic_american]]/Table32356789101112132343210111213610[[#This Row],[total]]</f>
        <v>0</v>
      </c>
      <c r="P1215" s="12">
        <v>0</v>
      </c>
      <c r="Q1215" s="14">
        <f>Table32356789101112132343210111213610[[#This Row],[hawaiian_or_islander]]/Table32356789101112132343210111213610[[#This Row],[total]]</f>
        <v>0</v>
      </c>
      <c r="R1215" s="12">
        <v>4</v>
      </c>
      <c r="S1215" s="14">
        <f>Table32356789101112132343210111213610[[#This Row],[white]]/Table32356789101112132343210111213610[[#This Row],[total]]</f>
        <v>1</v>
      </c>
      <c r="T1215" s="12">
        <v>0</v>
      </c>
      <c r="U1215" s="14">
        <f>Table32356789101112132343210111213610[[#This Row],[muti_racial]]/Table32356789101112132343210111213610[[#This Row],[total]]</f>
        <v>0</v>
      </c>
      <c r="V1215" s="12">
        <v>0</v>
      </c>
      <c r="W1215" s="14">
        <f>Table32356789101112132343210111213610[[#This Row],[international]]/Table32356789101112132343210111213610[[#This Row],[total]]</f>
        <v>0</v>
      </c>
      <c r="X12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16" spans="1:25" ht="20" customHeight="1">
      <c r="A1216" s="1">
        <v>399869</v>
      </c>
      <c r="B1216" s="1" t="s">
        <v>351</v>
      </c>
      <c r="C1216" s="1">
        <v>4</v>
      </c>
      <c r="D1216" s="1">
        <v>3</v>
      </c>
      <c r="E1216" s="8">
        <f>Table32356789101112132343210111213610[[#This Row],[men]]/Table32356789101112132343210111213610[[#This Row],[total]]</f>
        <v>0.75</v>
      </c>
      <c r="F1216" s="1">
        <v>1</v>
      </c>
      <c r="G1216" s="8">
        <f>Table32356789101112132343210111213610[[#This Row],[women]]/Table32356789101112132343210111213610[[#This Row],[total]]</f>
        <v>0.25</v>
      </c>
      <c r="H1216" s="1">
        <v>0</v>
      </c>
      <c r="I1216" s="8">
        <f>Table32356789101112132343210111213610[[#This Row],[alaskan_or_native]]/Table32356789101112132343210111213610[[#This Row],[total]]</f>
        <v>0</v>
      </c>
      <c r="J1216" s="1">
        <v>1</v>
      </c>
      <c r="K1216" s="8">
        <f>Table32356789101112132343210111213610[[#This Row],[asian_american]]/Table32356789101112132343210111213610[[#This Row],[total]]</f>
        <v>0.25</v>
      </c>
      <c r="L1216" s="1">
        <v>0</v>
      </c>
      <c r="M1216" s="8">
        <f>Table32356789101112132343210111213610[[#This Row],[african_amercian]]/Table32356789101112132343210111213610[[#This Row],[total]]</f>
        <v>0</v>
      </c>
      <c r="N1216" s="1">
        <v>2</v>
      </c>
      <c r="O1216" s="8">
        <f>Table32356789101112132343210111213610[[#This Row],[hispanic_american]]/Table32356789101112132343210111213610[[#This Row],[total]]</f>
        <v>0.5</v>
      </c>
      <c r="P1216" s="1">
        <v>0</v>
      </c>
      <c r="Q1216" s="8">
        <f>Table32356789101112132343210111213610[[#This Row],[hawaiian_or_islander]]/Table32356789101112132343210111213610[[#This Row],[total]]</f>
        <v>0</v>
      </c>
      <c r="R1216" s="1">
        <v>1</v>
      </c>
      <c r="S1216" s="8">
        <f>Table32356789101112132343210111213610[[#This Row],[white]]/Table32356789101112132343210111213610[[#This Row],[total]]</f>
        <v>0.25</v>
      </c>
      <c r="T1216" s="1">
        <v>0</v>
      </c>
      <c r="U1216" s="8">
        <f>Table32356789101112132343210111213610[[#This Row],[muti_racial]]/Table32356789101112132343210111213610[[#This Row],[total]]</f>
        <v>0</v>
      </c>
      <c r="V1216" s="1">
        <v>0</v>
      </c>
      <c r="W1216" s="8">
        <f>Table32356789101112132343210111213610[[#This Row],[international]]/Table32356789101112132343210111213610[[#This Row],[total]]</f>
        <v>0</v>
      </c>
      <c r="X12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2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17" spans="1:25" ht="20" customHeight="1">
      <c r="A1217" s="12">
        <v>440749</v>
      </c>
      <c r="B1217" s="12" t="s">
        <v>1175</v>
      </c>
      <c r="C1217" s="12">
        <v>4</v>
      </c>
      <c r="D1217" s="12">
        <v>4</v>
      </c>
      <c r="E1217" s="14">
        <f>Table32356789101112132343210111213610[[#This Row],[men]]/Table32356789101112132343210111213610[[#This Row],[total]]</f>
        <v>1</v>
      </c>
      <c r="F1217" s="12">
        <v>0</v>
      </c>
      <c r="G1217" s="14">
        <f>Table32356789101112132343210111213610[[#This Row],[women]]/Table32356789101112132343210111213610[[#This Row],[total]]</f>
        <v>0</v>
      </c>
      <c r="H1217" s="12">
        <v>0</v>
      </c>
      <c r="I1217" s="14">
        <f>Table32356789101112132343210111213610[[#This Row],[alaskan_or_native]]/Table32356789101112132343210111213610[[#This Row],[total]]</f>
        <v>0</v>
      </c>
      <c r="J1217" s="12">
        <v>1</v>
      </c>
      <c r="K1217" s="14">
        <f>Table32356789101112132343210111213610[[#This Row],[asian_american]]/Table32356789101112132343210111213610[[#This Row],[total]]</f>
        <v>0.25</v>
      </c>
      <c r="L1217" s="12">
        <v>0</v>
      </c>
      <c r="M1217" s="14">
        <f>Table32356789101112132343210111213610[[#This Row],[african_amercian]]/Table32356789101112132343210111213610[[#This Row],[total]]</f>
        <v>0</v>
      </c>
      <c r="N1217" s="12">
        <v>0</v>
      </c>
      <c r="O1217" s="14">
        <f>Table32356789101112132343210111213610[[#This Row],[hispanic_american]]/Table32356789101112132343210111213610[[#This Row],[total]]</f>
        <v>0</v>
      </c>
      <c r="P1217" s="12">
        <v>0</v>
      </c>
      <c r="Q1217" s="14">
        <f>Table32356789101112132343210111213610[[#This Row],[hawaiian_or_islander]]/Table32356789101112132343210111213610[[#This Row],[total]]</f>
        <v>0</v>
      </c>
      <c r="R1217" s="12">
        <v>2</v>
      </c>
      <c r="S1217" s="14">
        <f>Table32356789101112132343210111213610[[#This Row],[white]]/Table32356789101112132343210111213610[[#This Row],[total]]</f>
        <v>0.5</v>
      </c>
      <c r="T1217" s="12">
        <v>0</v>
      </c>
      <c r="U1217" s="14">
        <f>Table32356789101112132343210111213610[[#This Row],[muti_racial]]/Table32356789101112132343210111213610[[#This Row],[total]]</f>
        <v>0</v>
      </c>
      <c r="V1217" s="12">
        <v>0</v>
      </c>
      <c r="W1217" s="14">
        <f>Table32356789101112132343210111213610[[#This Row],[international]]/Table32356789101112132343210111213610[[#This Row],[total]]</f>
        <v>0</v>
      </c>
      <c r="X12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0.25</v>
      </c>
      <c r="Y12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18" spans="1:25" ht="20" customHeight="1">
      <c r="A1218" s="1">
        <v>442222</v>
      </c>
      <c r="B1218" s="1" t="s">
        <v>1178</v>
      </c>
      <c r="C1218" s="1">
        <v>4</v>
      </c>
      <c r="D1218" s="1">
        <v>4</v>
      </c>
      <c r="E1218" s="8">
        <f>Table32356789101112132343210111213610[[#This Row],[men]]/Table32356789101112132343210111213610[[#This Row],[total]]</f>
        <v>1</v>
      </c>
      <c r="F1218" s="1">
        <v>0</v>
      </c>
      <c r="G1218" s="8">
        <f>Table32356789101112132343210111213610[[#This Row],[women]]/Table32356789101112132343210111213610[[#This Row],[total]]</f>
        <v>0</v>
      </c>
      <c r="H1218" s="1">
        <v>0</v>
      </c>
      <c r="I1218" s="8">
        <f>Table32356789101112132343210111213610[[#This Row],[alaskan_or_native]]/Table32356789101112132343210111213610[[#This Row],[total]]</f>
        <v>0</v>
      </c>
      <c r="J1218" s="1">
        <v>0</v>
      </c>
      <c r="K1218" s="8">
        <f>Table32356789101112132343210111213610[[#This Row],[asian_american]]/Table32356789101112132343210111213610[[#This Row],[total]]</f>
        <v>0</v>
      </c>
      <c r="L1218" s="1">
        <v>4</v>
      </c>
      <c r="M1218" s="8">
        <f>Table32356789101112132343210111213610[[#This Row],[african_amercian]]/Table32356789101112132343210111213610[[#This Row],[total]]</f>
        <v>1</v>
      </c>
      <c r="N1218" s="1">
        <v>0</v>
      </c>
      <c r="O1218" s="8">
        <f>Table32356789101112132343210111213610[[#This Row],[hispanic_american]]/Table32356789101112132343210111213610[[#This Row],[total]]</f>
        <v>0</v>
      </c>
      <c r="P1218" s="1">
        <v>0</v>
      </c>
      <c r="Q1218" s="8">
        <f>Table32356789101112132343210111213610[[#This Row],[hawaiian_or_islander]]/Table32356789101112132343210111213610[[#This Row],[total]]</f>
        <v>0</v>
      </c>
      <c r="R1218" s="1">
        <v>0</v>
      </c>
      <c r="S1218" s="8">
        <f>Table32356789101112132343210111213610[[#This Row],[white]]/Table32356789101112132343210111213610[[#This Row],[total]]</f>
        <v>0</v>
      </c>
      <c r="T1218" s="1">
        <v>0</v>
      </c>
      <c r="U1218" s="8">
        <f>Table32356789101112132343210111213610[[#This Row],[muti_racial]]/Table32356789101112132343210111213610[[#This Row],[total]]</f>
        <v>0</v>
      </c>
      <c r="V1218" s="1">
        <v>0</v>
      </c>
      <c r="W1218" s="8">
        <f>Table32356789101112132343210111213610[[#This Row],[international]]/Table32356789101112132343210111213610[[#This Row],[total]]</f>
        <v>0</v>
      </c>
      <c r="X12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19" spans="1:25" ht="20" customHeight="1">
      <c r="A1219" s="12">
        <v>450298</v>
      </c>
      <c r="B1219" s="12" t="s">
        <v>1186</v>
      </c>
      <c r="C1219" s="12">
        <v>4</v>
      </c>
      <c r="D1219" s="12">
        <v>3</v>
      </c>
      <c r="E1219" s="14">
        <f>Table32356789101112132343210111213610[[#This Row],[men]]/Table32356789101112132343210111213610[[#This Row],[total]]</f>
        <v>0.75</v>
      </c>
      <c r="F1219" s="12">
        <v>1</v>
      </c>
      <c r="G1219" s="14">
        <f>Table32356789101112132343210111213610[[#This Row],[women]]/Table32356789101112132343210111213610[[#This Row],[total]]</f>
        <v>0.25</v>
      </c>
      <c r="H1219" s="12">
        <v>0</v>
      </c>
      <c r="I1219" s="14">
        <f>Table32356789101112132343210111213610[[#This Row],[alaskan_or_native]]/Table32356789101112132343210111213610[[#This Row],[total]]</f>
        <v>0</v>
      </c>
      <c r="J1219" s="12">
        <v>0</v>
      </c>
      <c r="K1219" s="14">
        <f>Table32356789101112132343210111213610[[#This Row],[asian_american]]/Table32356789101112132343210111213610[[#This Row],[total]]</f>
        <v>0</v>
      </c>
      <c r="L1219" s="12">
        <v>0</v>
      </c>
      <c r="M1219" s="14">
        <f>Table32356789101112132343210111213610[[#This Row],[african_amercian]]/Table32356789101112132343210111213610[[#This Row],[total]]</f>
        <v>0</v>
      </c>
      <c r="N1219" s="12">
        <v>0</v>
      </c>
      <c r="O1219" s="14">
        <f>Table32356789101112132343210111213610[[#This Row],[hispanic_american]]/Table32356789101112132343210111213610[[#This Row],[total]]</f>
        <v>0</v>
      </c>
      <c r="P1219" s="12">
        <v>0</v>
      </c>
      <c r="Q1219" s="14">
        <f>Table32356789101112132343210111213610[[#This Row],[hawaiian_or_islander]]/Table32356789101112132343210111213610[[#This Row],[total]]</f>
        <v>0</v>
      </c>
      <c r="R1219" s="12">
        <v>4</v>
      </c>
      <c r="S1219" s="14">
        <f>Table32356789101112132343210111213610[[#This Row],[white]]/Table32356789101112132343210111213610[[#This Row],[total]]</f>
        <v>1</v>
      </c>
      <c r="T1219" s="12">
        <v>0</v>
      </c>
      <c r="U1219" s="14">
        <f>Table32356789101112132343210111213610[[#This Row],[muti_racial]]/Table32356789101112132343210111213610[[#This Row],[total]]</f>
        <v>0</v>
      </c>
      <c r="V1219" s="12">
        <v>0</v>
      </c>
      <c r="W1219" s="14">
        <f>Table32356789101112132343210111213610[[#This Row],[international]]/Table32356789101112132343210111213610[[#This Row],[total]]</f>
        <v>0</v>
      </c>
      <c r="X12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20" spans="1:25" ht="20" customHeight="1">
      <c r="A1220" s="1">
        <v>456621</v>
      </c>
      <c r="B1220" s="1" t="s">
        <v>1193</v>
      </c>
      <c r="C1220" s="1">
        <v>4</v>
      </c>
      <c r="D1220" s="1">
        <v>4</v>
      </c>
      <c r="E1220" s="8">
        <f>Table32356789101112132343210111213610[[#This Row],[men]]/Table32356789101112132343210111213610[[#This Row],[total]]</f>
        <v>1</v>
      </c>
      <c r="F1220" s="1">
        <v>0</v>
      </c>
      <c r="G1220" s="8">
        <f>Table32356789101112132343210111213610[[#This Row],[women]]/Table32356789101112132343210111213610[[#This Row],[total]]</f>
        <v>0</v>
      </c>
      <c r="H1220" s="1">
        <v>0</v>
      </c>
      <c r="I1220" s="8">
        <f>Table32356789101112132343210111213610[[#This Row],[alaskan_or_native]]/Table32356789101112132343210111213610[[#This Row],[total]]</f>
        <v>0</v>
      </c>
      <c r="J1220" s="1">
        <v>0</v>
      </c>
      <c r="K1220" s="8">
        <f>Table32356789101112132343210111213610[[#This Row],[asian_american]]/Table32356789101112132343210111213610[[#This Row],[total]]</f>
        <v>0</v>
      </c>
      <c r="L1220" s="1">
        <v>0</v>
      </c>
      <c r="M1220" s="8">
        <f>Table32356789101112132343210111213610[[#This Row],[african_amercian]]/Table32356789101112132343210111213610[[#This Row],[total]]</f>
        <v>0</v>
      </c>
      <c r="N1220" s="1">
        <v>0</v>
      </c>
      <c r="O1220" s="8">
        <f>Table32356789101112132343210111213610[[#This Row],[hispanic_american]]/Table32356789101112132343210111213610[[#This Row],[total]]</f>
        <v>0</v>
      </c>
      <c r="P1220" s="1">
        <v>0</v>
      </c>
      <c r="Q1220" s="8">
        <f>Table32356789101112132343210111213610[[#This Row],[hawaiian_or_islander]]/Table32356789101112132343210111213610[[#This Row],[total]]</f>
        <v>0</v>
      </c>
      <c r="R1220" s="1">
        <v>4</v>
      </c>
      <c r="S1220" s="8">
        <f>Table32356789101112132343210111213610[[#This Row],[white]]/Table32356789101112132343210111213610[[#This Row],[total]]</f>
        <v>1</v>
      </c>
      <c r="T1220" s="1">
        <v>0</v>
      </c>
      <c r="U1220" s="8">
        <f>Table32356789101112132343210111213610[[#This Row],[muti_racial]]/Table32356789101112132343210111213610[[#This Row],[total]]</f>
        <v>0</v>
      </c>
      <c r="V1220" s="1">
        <v>0</v>
      </c>
      <c r="W1220" s="8">
        <f>Table32356789101112132343210111213610[[#This Row],[international]]/Table32356789101112132343210111213610[[#This Row],[total]]</f>
        <v>0</v>
      </c>
      <c r="X12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21" spans="1:25" ht="20" customHeight="1">
      <c r="A1221" s="12">
        <v>459259</v>
      </c>
      <c r="B1221" s="12" t="s">
        <v>1355</v>
      </c>
      <c r="C1221" s="12">
        <v>4</v>
      </c>
      <c r="D1221" s="12">
        <v>2</v>
      </c>
      <c r="E1221" s="14">
        <f>Table32356789101112132343210111213610[[#This Row],[men]]/Table32356789101112132343210111213610[[#This Row],[total]]</f>
        <v>0.5</v>
      </c>
      <c r="F1221" s="12">
        <v>2</v>
      </c>
      <c r="G1221" s="14">
        <f>Table32356789101112132343210111213610[[#This Row],[women]]/Table32356789101112132343210111213610[[#This Row],[total]]</f>
        <v>0.5</v>
      </c>
      <c r="H1221" s="12">
        <v>0</v>
      </c>
      <c r="I1221" s="14">
        <f>Table32356789101112132343210111213610[[#This Row],[alaskan_or_native]]/Table32356789101112132343210111213610[[#This Row],[total]]</f>
        <v>0</v>
      </c>
      <c r="J1221" s="12">
        <v>0</v>
      </c>
      <c r="K1221" s="14">
        <f>Table32356789101112132343210111213610[[#This Row],[asian_american]]/Table32356789101112132343210111213610[[#This Row],[total]]</f>
        <v>0</v>
      </c>
      <c r="L1221" s="12">
        <v>1</v>
      </c>
      <c r="M1221" s="14">
        <f>Table32356789101112132343210111213610[[#This Row],[african_amercian]]/Table32356789101112132343210111213610[[#This Row],[total]]</f>
        <v>0.25</v>
      </c>
      <c r="N1221" s="12">
        <v>1</v>
      </c>
      <c r="O1221" s="14">
        <f>Table32356789101112132343210111213610[[#This Row],[hispanic_american]]/Table32356789101112132343210111213610[[#This Row],[total]]</f>
        <v>0.25</v>
      </c>
      <c r="P1221" s="12">
        <v>0</v>
      </c>
      <c r="Q1221" s="14">
        <f>Table32356789101112132343210111213610[[#This Row],[hawaiian_or_islander]]/Table32356789101112132343210111213610[[#This Row],[total]]</f>
        <v>0</v>
      </c>
      <c r="R1221" s="12">
        <v>2</v>
      </c>
      <c r="S1221" s="14">
        <f>Table32356789101112132343210111213610[[#This Row],[white]]/Table32356789101112132343210111213610[[#This Row],[total]]</f>
        <v>0.5</v>
      </c>
      <c r="T1221" s="12">
        <v>0</v>
      </c>
      <c r="U1221" s="14">
        <f>Table32356789101112132343210111213610[[#This Row],[muti_racial]]/Table32356789101112132343210111213610[[#This Row],[total]]</f>
        <v>0</v>
      </c>
      <c r="V1221" s="12">
        <v>0</v>
      </c>
      <c r="W1221" s="14">
        <f>Table32356789101112132343210111213610[[#This Row],[international]]/Table32356789101112132343210111213610[[#This Row],[total]]</f>
        <v>0</v>
      </c>
      <c r="X12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2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22" spans="1:25" ht="20" customHeight="1">
      <c r="A1222" s="1">
        <v>477950</v>
      </c>
      <c r="B1222" s="1" t="s">
        <v>498</v>
      </c>
      <c r="C1222" s="1">
        <v>4</v>
      </c>
      <c r="D1222" s="1">
        <v>4</v>
      </c>
      <c r="E1222" s="8">
        <f>Table32356789101112132343210111213610[[#This Row],[men]]/Table32356789101112132343210111213610[[#This Row],[total]]</f>
        <v>1</v>
      </c>
      <c r="F1222" s="1">
        <v>0</v>
      </c>
      <c r="G1222" s="8">
        <f>Table32356789101112132343210111213610[[#This Row],[women]]/Table32356789101112132343210111213610[[#This Row],[total]]</f>
        <v>0</v>
      </c>
      <c r="H1222" s="1">
        <v>2</v>
      </c>
      <c r="I1222" s="8">
        <f>Table32356789101112132343210111213610[[#This Row],[alaskan_or_native]]/Table32356789101112132343210111213610[[#This Row],[total]]</f>
        <v>0.5</v>
      </c>
      <c r="J1222" s="1">
        <v>0</v>
      </c>
      <c r="K1222" s="8">
        <f>Table32356789101112132343210111213610[[#This Row],[asian_american]]/Table32356789101112132343210111213610[[#This Row],[total]]</f>
        <v>0</v>
      </c>
      <c r="L1222" s="1">
        <v>0</v>
      </c>
      <c r="M1222" s="8">
        <f>Table32356789101112132343210111213610[[#This Row],[african_amercian]]/Table32356789101112132343210111213610[[#This Row],[total]]</f>
        <v>0</v>
      </c>
      <c r="N1222" s="1">
        <v>0</v>
      </c>
      <c r="O1222" s="8">
        <f>Table32356789101112132343210111213610[[#This Row],[hispanic_american]]/Table32356789101112132343210111213610[[#This Row],[total]]</f>
        <v>0</v>
      </c>
      <c r="P1222" s="1">
        <v>0</v>
      </c>
      <c r="Q1222" s="8">
        <f>Table32356789101112132343210111213610[[#This Row],[hawaiian_or_islander]]/Table32356789101112132343210111213610[[#This Row],[total]]</f>
        <v>0</v>
      </c>
      <c r="R1222" s="1">
        <v>2</v>
      </c>
      <c r="S1222" s="8">
        <f>Table32356789101112132343210111213610[[#This Row],[white]]/Table32356789101112132343210111213610[[#This Row],[total]]</f>
        <v>0.5</v>
      </c>
      <c r="T1222" s="1">
        <v>0</v>
      </c>
      <c r="U1222" s="8">
        <f>Table32356789101112132343210111213610[[#This Row],[muti_racial]]/Table32356789101112132343210111213610[[#This Row],[total]]</f>
        <v>0</v>
      </c>
      <c r="V1222" s="1">
        <v>0</v>
      </c>
      <c r="W1222" s="8">
        <f>Table32356789101112132343210111213610[[#This Row],[international]]/Table32356789101112132343210111213610[[#This Row],[total]]</f>
        <v>0</v>
      </c>
      <c r="X12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2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23" spans="1:25" ht="20" customHeight="1">
      <c r="A1223" s="12">
        <v>484905</v>
      </c>
      <c r="B1223" s="12" t="s">
        <v>1220</v>
      </c>
      <c r="C1223" s="12">
        <v>4</v>
      </c>
      <c r="D1223" s="12">
        <v>2</v>
      </c>
      <c r="E1223" s="14">
        <f>Table32356789101112132343210111213610[[#This Row],[men]]/Table32356789101112132343210111213610[[#This Row],[total]]</f>
        <v>0.5</v>
      </c>
      <c r="F1223" s="12">
        <v>2</v>
      </c>
      <c r="G1223" s="14">
        <f>Table32356789101112132343210111213610[[#This Row],[women]]/Table32356789101112132343210111213610[[#This Row],[total]]</f>
        <v>0.5</v>
      </c>
      <c r="H1223" s="12">
        <v>0</v>
      </c>
      <c r="I1223" s="14">
        <f>Table32356789101112132343210111213610[[#This Row],[alaskan_or_native]]/Table32356789101112132343210111213610[[#This Row],[total]]</f>
        <v>0</v>
      </c>
      <c r="J1223" s="12">
        <v>0</v>
      </c>
      <c r="K1223" s="14">
        <f>Table32356789101112132343210111213610[[#This Row],[asian_american]]/Table32356789101112132343210111213610[[#This Row],[total]]</f>
        <v>0</v>
      </c>
      <c r="L1223" s="12">
        <v>0</v>
      </c>
      <c r="M1223" s="14">
        <f>Table32356789101112132343210111213610[[#This Row],[african_amercian]]/Table32356789101112132343210111213610[[#This Row],[total]]</f>
        <v>0</v>
      </c>
      <c r="N1223" s="12">
        <v>2</v>
      </c>
      <c r="O1223" s="14">
        <f>Table32356789101112132343210111213610[[#This Row],[hispanic_american]]/Table32356789101112132343210111213610[[#This Row],[total]]</f>
        <v>0.5</v>
      </c>
      <c r="P1223" s="12">
        <v>0</v>
      </c>
      <c r="Q1223" s="14">
        <f>Table32356789101112132343210111213610[[#This Row],[hawaiian_or_islander]]/Table32356789101112132343210111213610[[#This Row],[total]]</f>
        <v>0</v>
      </c>
      <c r="R1223" s="12">
        <v>1</v>
      </c>
      <c r="S1223" s="14">
        <f>Table32356789101112132343210111213610[[#This Row],[white]]/Table32356789101112132343210111213610[[#This Row],[total]]</f>
        <v>0.25</v>
      </c>
      <c r="T1223" s="12">
        <v>1</v>
      </c>
      <c r="U1223" s="14">
        <f>Table32356789101112132343210111213610[[#This Row],[muti_racial]]/Table32356789101112132343210111213610[[#This Row],[total]]</f>
        <v>0.25</v>
      </c>
      <c r="V1223" s="12">
        <v>0</v>
      </c>
      <c r="W1223" s="14">
        <f>Table32356789101112132343210111213610[[#This Row],[international]]/Table32356789101112132343210111213610[[#This Row],[total]]</f>
        <v>0</v>
      </c>
      <c r="X12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  <c r="Y12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0.75</v>
      </c>
    </row>
    <row r="1224" spans="1:25" ht="20" customHeight="1">
      <c r="A1224" s="1">
        <v>101912</v>
      </c>
      <c r="B1224" s="1" t="s">
        <v>763</v>
      </c>
      <c r="C1224" s="1">
        <v>3</v>
      </c>
      <c r="D1224" s="1">
        <v>2</v>
      </c>
      <c r="E1224" s="8">
        <f>Table32356789101112132343210111213610[[#This Row],[men]]/Table32356789101112132343210111213610[[#This Row],[total]]</f>
        <v>0.66666666666666663</v>
      </c>
      <c r="F1224" s="1">
        <v>1</v>
      </c>
      <c r="G1224" s="8">
        <f>Table32356789101112132343210111213610[[#This Row],[women]]/Table32356789101112132343210111213610[[#This Row],[total]]</f>
        <v>0.33333333333333331</v>
      </c>
      <c r="H1224" s="1">
        <v>0</v>
      </c>
      <c r="I1224" s="8">
        <f>Table32356789101112132343210111213610[[#This Row],[alaskan_or_native]]/Table32356789101112132343210111213610[[#This Row],[total]]</f>
        <v>0</v>
      </c>
      <c r="J1224" s="1">
        <v>0</v>
      </c>
      <c r="K1224" s="8">
        <f>Table32356789101112132343210111213610[[#This Row],[asian_american]]/Table32356789101112132343210111213610[[#This Row],[total]]</f>
        <v>0</v>
      </c>
      <c r="L1224" s="1">
        <v>3</v>
      </c>
      <c r="M1224" s="8">
        <f>Table32356789101112132343210111213610[[#This Row],[african_amercian]]/Table32356789101112132343210111213610[[#This Row],[total]]</f>
        <v>1</v>
      </c>
      <c r="N1224" s="1">
        <v>0</v>
      </c>
      <c r="O1224" s="8">
        <f>Table32356789101112132343210111213610[[#This Row],[hispanic_american]]/Table32356789101112132343210111213610[[#This Row],[total]]</f>
        <v>0</v>
      </c>
      <c r="P1224" s="1">
        <v>0</v>
      </c>
      <c r="Q1224" s="8">
        <f>Table32356789101112132343210111213610[[#This Row],[hawaiian_or_islander]]/Table32356789101112132343210111213610[[#This Row],[total]]</f>
        <v>0</v>
      </c>
      <c r="R1224" s="1">
        <v>0</v>
      </c>
      <c r="S1224" s="8">
        <f>Table32356789101112132343210111213610[[#This Row],[white]]/Table32356789101112132343210111213610[[#This Row],[total]]</f>
        <v>0</v>
      </c>
      <c r="T1224" s="1">
        <v>0</v>
      </c>
      <c r="U1224" s="8">
        <f>Table32356789101112132343210111213610[[#This Row],[muti_racial]]/Table32356789101112132343210111213610[[#This Row],[total]]</f>
        <v>0</v>
      </c>
      <c r="V1224" s="1">
        <v>0</v>
      </c>
      <c r="W1224" s="8">
        <f>Table32356789101112132343210111213610[[#This Row],[international]]/Table32356789101112132343210111213610[[#This Row],[total]]</f>
        <v>0</v>
      </c>
      <c r="X12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25" spans="1:25" ht="20" customHeight="1">
      <c r="A1225" s="12">
        <v>102298</v>
      </c>
      <c r="B1225" s="12" t="s">
        <v>819</v>
      </c>
      <c r="C1225" s="12">
        <v>3</v>
      </c>
      <c r="D1225" s="12">
        <v>2</v>
      </c>
      <c r="E1225" s="14">
        <f>Table32356789101112132343210111213610[[#This Row],[men]]/Table32356789101112132343210111213610[[#This Row],[total]]</f>
        <v>0.66666666666666663</v>
      </c>
      <c r="F1225" s="12">
        <v>1</v>
      </c>
      <c r="G1225" s="14">
        <f>Table32356789101112132343210111213610[[#This Row],[women]]/Table32356789101112132343210111213610[[#This Row],[total]]</f>
        <v>0.33333333333333331</v>
      </c>
      <c r="H1225" s="12">
        <v>0</v>
      </c>
      <c r="I1225" s="14">
        <f>Table32356789101112132343210111213610[[#This Row],[alaskan_or_native]]/Table32356789101112132343210111213610[[#This Row],[total]]</f>
        <v>0</v>
      </c>
      <c r="J1225" s="12">
        <v>0</v>
      </c>
      <c r="K1225" s="14">
        <f>Table32356789101112132343210111213610[[#This Row],[asian_american]]/Table32356789101112132343210111213610[[#This Row],[total]]</f>
        <v>0</v>
      </c>
      <c r="L1225" s="12">
        <v>3</v>
      </c>
      <c r="M1225" s="14">
        <f>Table32356789101112132343210111213610[[#This Row],[african_amercian]]/Table32356789101112132343210111213610[[#This Row],[total]]</f>
        <v>1</v>
      </c>
      <c r="N1225" s="12">
        <v>0</v>
      </c>
      <c r="O1225" s="14">
        <f>Table32356789101112132343210111213610[[#This Row],[hispanic_american]]/Table32356789101112132343210111213610[[#This Row],[total]]</f>
        <v>0</v>
      </c>
      <c r="P1225" s="12">
        <v>0</v>
      </c>
      <c r="Q1225" s="14">
        <f>Table32356789101112132343210111213610[[#This Row],[hawaiian_or_islander]]/Table32356789101112132343210111213610[[#This Row],[total]]</f>
        <v>0</v>
      </c>
      <c r="R1225" s="12">
        <v>0</v>
      </c>
      <c r="S1225" s="14">
        <f>Table32356789101112132343210111213610[[#This Row],[white]]/Table32356789101112132343210111213610[[#This Row],[total]]</f>
        <v>0</v>
      </c>
      <c r="T1225" s="12">
        <v>0</v>
      </c>
      <c r="U1225" s="14">
        <f>Table32356789101112132343210111213610[[#This Row],[muti_racial]]/Table32356789101112132343210111213610[[#This Row],[total]]</f>
        <v>0</v>
      </c>
      <c r="V1225" s="12">
        <v>0</v>
      </c>
      <c r="W1225" s="14">
        <f>Table32356789101112132343210111213610[[#This Row],[international]]/Table32356789101112132343210111213610[[#This Row],[total]]</f>
        <v>0</v>
      </c>
      <c r="X12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26" spans="1:25" ht="20" customHeight="1">
      <c r="A1226" s="1">
        <v>121257</v>
      </c>
      <c r="B1226" s="1" t="s">
        <v>738</v>
      </c>
      <c r="C1226" s="1">
        <v>3</v>
      </c>
      <c r="D1226" s="1">
        <v>3</v>
      </c>
      <c r="E1226" s="8">
        <f>Table32356789101112132343210111213610[[#This Row],[men]]/Table32356789101112132343210111213610[[#This Row],[total]]</f>
        <v>1</v>
      </c>
      <c r="F1226" s="1">
        <v>0</v>
      </c>
      <c r="G1226" s="8">
        <f>Table32356789101112132343210111213610[[#This Row],[women]]/Table32356789101112132343210111213610[[#This Row],[total]]</f>
        <v>0</v>
      </c>
      <c r="H1226" s="1">
        <v>0</v>
      </c>
      <c r="I1226" s="8">
        <f>Table32356789101112132343210111213610[[#This Row],[alaskan_or_native]]/Table32356789101112132343210111213610[[#This Row],[total]]</f>
        <v>0</v>
      </c>
      <c r="J1226" s="1">
        <v>0</v>
      </c>
      <c r="K1226" s="8">
        <f>Table32356789101112132343210111213610[[#This Row],[asian_american]]/Table32356789101112132343210111213610[[#This Row],[total]]</f>
        <v>0</v>
      </c>
      <c r="L1226" s="1">
        <v>0</v>
      </c>
      <c r="M1226" s="8">
        <f>Table32356789101112132343210111213610[[#This Row],[african_amercian]]/Table32356789101112132343210111213610[[#This Row],[total]]</f>
        <v>0</v>
      </c>
      <c r="N1226" s="1">
        <v>1</v>
      </c>
      <c r="O1226" s="8">
        <f>Table32356789101112132343210111213610[[#This Row],[hispanic_american]]/Table32356789101112132343210111213610[[#This Row],[total]]</f>
        <v>0.33333333333333331</v>
      </c>
      <c r="P1226" s="1">
        <v>0</v>
      </c>
      <c r="Q1226" s="8">
        <f>Table32356789101112132343210111213610[[#This Row],[hawaiian_or_islander]]/Table32356789101112132343210111213610[[#This Row],[total]]</f>
        <v>0</v>
      </c>
      <c r="R1226" s="1">
        <v>2</v>
      </c>
      <c r="S1226" s="8">
        <f>Table32356789101112132343210111213610[[#This Row],[white]]/Table32356789101112132343210111213610[[#This Row],[total]]</f>
        <v>0.66666666666666663</v>
      </c>
      <c r="T1226" s="1">
        <v>0</v>
      </c>
      <c r="U1226" s="8">
        <f>Table32356789101112132343210111213610[[#This Row],[muti_racial]]/Table32356789101112132343210111213610[[#This Row],[total]]</f>
        <v>0</v>
      </c>
      <c r="V1226" s="1">
        <v>0</v>
      </c>
      <c r="W1226" s="8">
        <f>Table32356789101112132343210111213610[[#This Row],[international]]/Table32356789101112132343210111213610[[#This Row],[total]]</f>
        <v>0</v>
      </c>
      <c r="X12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27" spans="1:25" ht="20" customHeight="1">
      <c r="A1227" s="12">
        <v>121691</v>
      </c>
      <c r="B1227" s="12" t="s">
        <v>832</v>
      </c>
      <c r="C1227" s="12">
        <v>3</v>
      </c>
      <c r="D1227" s="12">
        <v>3</v>
      </c>
      <c r="E1227" s="14">
        <f>Table32356789101112132343210111213610[[#This Row],[men]]/Table32356789101112132343210111213610[[#This Row],[total]]</f>
        <v>1</v>
      </c>
      <c r="F1227" s="12">
        <v>0</v>
      </c>
      <c r="G1227" s="14">
        <f>Table32356789101112132343210111213610[[#This Row],[women]]/Table32356789101112132343210111213610[[#This Row],[total]]</f>
        <v>0</v>
      </c>
      <c r="H1227" s="12">
        <v>0</v>
      </c>
      <c r="I1227" s="14">
        <f>Table32356789101112132343210111213610[[#This Row],[alaskan_or_native]]/Table32356789101112132343210111213610[[#This Row],[total]]</f>
        <v>0</v>
      </c>
      <c r="J1227" s="12">
        <v>0</v>
      </c>
      <c r="K1227" s="14">
        <f>Table32356789101112132343210111213610[[#This Row],[asian_american]]/Table32356789101112132343210111213610[[#This Row],[total]]</f>
        <v>0</v>
      </c>
      <c r="L1227" s="12">
        <v>0</v>
      </c>
      <c r="M1227" s="14">
        <f>Table32356789101112132343210111213610[[#This Row],[african_amercian]]/Table32356789101112132343210111213610[[#This Row],[total]]</f>
        <v>0</v>
      </c>
      <c r="N1227" s="12">
        <v>1</v>
      </c>
      <c r="O1227" s="14">
        <f>Table32356789101112132343210111213610[[#This Row],[hispanic_american]]/Table32356789101112132343210111213610[[#This Row],[total]]</f>
        <v>0.33333333333333331</v>
      </c>
      <c r="P1227" s="12">
        <v>0</v>
      </c>
      <c r="Q1227" s="14">
        <f>Table32356789101112132343210111213610[[#This Row],[hawaiian_or_islander]]/Table32356789101112132343210111213610[[#This Row],[total]]</f>
        <v>0</v>
      </c>
      <c r="R1227" s="12">
        <v>2</v>
      </c>
      <c r="S1227" s="14">
        <f>Table32356789101112132343210111213610[[#This Row],[white]]/Table32356789101112132343210111213610[[#This Row],[total]]</f>
        <v>0.66666666666666663</v>
      </c>
      <c r="T1227" s="12">
        <v>0</v>
      </c>
      <c r="U1227" s="14">
        <f>Table32356789101112132343210111213610[[#This Row],[muti_racial]]/Table32356789101112132343210111213610[[#This Row],[total]]</f>
        <v>0</v>
      </c>
      <c r="V1227" s="12">
        <v>0</v>
      </c>
      <c r="W1227" s="14">
        <f>Table32356789101112132343210111213610[[#This Row],[international]]/Table32356789101112132343210111213610[[#This Row],[total]]</f>
        <v>0</v>
      </c>
      <c r="X12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28" spans="1:25" ht="20" customHeight="1">
      <c r="A1228" s="1">
        <v>133465</v>
      </c>
      <c r="B1228" s="1" t="s">
        <v>1314</v>
      </c>
      <c r="C1228" s="1">
        <v>3</v>
      </c>
      <c r="D1228" s="1">
        <v>2</v>
      </c>
      <c r="E1228" s="8">
        <f>Table32356789101112132343210111213610[[#This Row],[men]]/Table32356789101112132343210111213610[[#This Row],[total]]</f>
        <v>0.66666666666666663</v>
      </c>
      <c r="F1228" s="1">
        <v>1</v>
      </c>
      <c r="G1228" s="8">
        <f>Table32356789101112132343210111213610[[#This Row],[women]]/Table32356789101112132343210111213610[[#This Row],[total]]</f>
        <v>0.33333333333333331</v>
      </c>
      <c r="H1228" s="1">
        <v>0</v>
      </c>
      <c r="I1228" s="8">
        <f>Table32356789101112132343210111213610[[#This Row],[alaskan_or_native]]/Table32356789101112132343210111213610[[#This Row],[total]]</f>
        <v>0</v>
      </c>
      <c r="J1228" s="1">
        <v>0</v>
      </c>
      <c r="K1228" s="8">
        <f>Table32356789101112132343210111213610[[#This Row],[asian_american]]/Table32356789101112132343210111213610[[#This Row],[total]]</f>
        <v>0</v>
      </c>
      <c r="L1228" s="1">
        <v>1</v>
      </c>
      <c r="M1228" s="8">
        <f>Table32356789101112132343210111213610[[#This Row],[african_amercian]]/Table32356789101112132343210111213610[[#This Row],[total]]</f>
        <v>0.33333333333333331</v>
      </c>
      <c r="N1228" s="1">
        <v>1</v>
      </c>
      <c r="O1228" s="8">
        <f>Table32356789101112132343210111213610[[#This Row],[hispanic_american]]/Table32356789101112132343210111213610[[#This Row],[total]]</f>
        <v>0.33333333333333331</v>
      </c>
      <c r="P1228" s="1">
        <v>0</v>
      </c>
      <c r="Q1228" s="8">
        <f>Table32356789101112132343210111213610[[#This Row],[hawaiian_or_islander]]/Table32356789101112132343210111213610[[#This Row],[total]]</f>
        <v>0</v>
      </c>
      <c r="R1228" s="1">
        <v>1</v>
      </c>
      <c r="S1228" s="8">
        <f>Table32356789101112132343210111213610[[#This Row],[white]]/Table32356789101112132343210111213610[[#This Row],[total]]</f>
        <v>0.33333333333333331</v>
      </c>
      <c r="T1228" s="1">
        <v>0</v>
      </c>
      <c r="U1228" s="8">
        <f>Table32356789101112132343210111213610[[#This Row],[muti_racial]]/Table32356789101112132343210111213610[[#This Row],[total]]</f>
        <v>0</v>
      </c>
      <c r="V1228" s="1">
        <v>0</v>
      </c>
      <c r="W1228" s="8">
        <f>Table32356789101112132343210111213610[[#This Row],[international]]/Table32356789101112132343210111213610[[#This Row],[total]]</f>
        <v>0</v>
      </c>
      <c r="X12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29" spans="1:25" ht="20" customHeight="1">
      <c r="A1229" s="12">
        <v>133979</v>
      </c>
      <c r="B1229" s="12" t="s">
        <v>766</v>
      </c>
      <c r="C1229" s="12">
        <v>3</v>
      </c>
      <c r="D1229" s="12">
        <v>2</v>
      </c>
      <c r="E1229" s="14">
        <f>Table32356789101112132343210111213610[[#This Row],[men]]/Table32356789101112132343210111213610[[#This Row],[total]]</f>
        <v>0.66666666666666663</v>
      </c>
      <c r="F1229" s="12">
        <v>1</v>
      </c>
      <c r="G1229" s="14">
        <f>Table32356789101112132343210111213610[[#This Row],[women]]/Table32356789101112132343210111213610[[#This Row],[total]]</f>
        <v>0.33333333333333331</v>
      </c>
      <c r="H1229" s="12">
        <v>0</v>
      </c>
      <c r="I1229" s="14">
        <f>Table32356789101112132343210111213610[[#This Row],[alaskan_or_native]]/Table32356789101112132343210111213610[[#This Row],[total]]</f>
        <v>0</v>
      </c>
      <c r="J1229" s="12">
        <v>0</v>
      </c>
      <c r="K1229" s="14">
        <f>Table32356789101112132343210111213610[[#This Row],[asian_american]]/Table32356789101112132343210111213610[[#This Row],[total]]</f>
        <v>0</v>
      </c>
      <c r="L1229" s="12">
        <v>1</v>
      </c>
      <c r="M1229" s="14">
        <f>Table32356789101112132343210111213610[[#This Row],[african_amercian]]/Table32356789101112132343210111213610[[#This Row],[total]]</f>
        <v>0.33333333333333331</v>
      </c>
      <c r="N1229" s="12">
        <v>0</v>
      </c>
      <c r="O1229" s="14">
        <f>Table32356789101112132343210111213610[[#This Row],[hispanic_american]]/Table32356789101112132343210111213610[[#This Row],[total]]</f>
        <v>0</v>
      </c>
      <c r="P1229" s="12">
        <v>0</v>
      </c>
      <c r="Q1229" s="14">
        <f>Table32356789101112132343210111213610[[#This Row],[hawaiian_or_islander]]/Table32356789101112132343210111213610[[#This Row],[total]]</f>
        <v>0</v>
      </c>
      <c r="R1229" s="12">
        <v>0</v>
      </c>
      <c r="S1229" s="14">
        <f>Table32356789101112132343210111213610[[#This Row],[white]]/Table32356789101112132343210111213610[[#This Row],[total]]</f>
        <v>0</v>
      </c>
      <c r="T1229" s="12">
        <v>0</v>
      </c>
      <c r="U1229" s="14">
        <f>Table32356789101112132343210111213610[[#This Row],[muti_racial]]/Table32356789101112132343210111213610[[#This Row],[total]]</f>
        <v>0</v>
      </c>
      <c r="V1229" s="12">
        <v>2</v>
      </c>
      <c r="W1229" s="14">
        <f>Table32356789101112132343210111213610[[#This Row],[international]]/Table32356789101112132343210111213610[[#This Row],[total]]</f>
        <v>0.66666666666666663</v>
      </c>
      <c r="X12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30" spans="1:25" ht="20" customHeight="1">
      <c r="A1230" s="1">
        <v>138293</v>
      </c>
      <c r="B1230" s="1" t="s">
        <v>857</v>
      </c>
      <c r="C1230" s="1">
        <v>3</v>
      </c>
      <c r="D1230" s="1">
        <v>3</v>
      </c>
      <c r="E1230" s="8">
        <f>Table32356789101112132343210111213610[[#This Row],[men]]/Table32356789101112132343210111213610[[#This Row],[total]]</f>
        <v>1</v>
      </c>
      <c r="F1230" s="1">
        <v>0</v>
      </c>
      <c r="G1230" s="8">
        <f>Table32356789101112132343210111213610[[#This Row],[women]]/Table32356789101112132343210111213610[[#This Row],[total]]</f>
        <v>0</v>
      </c>
      <c r="H1230" s="1">
        <v>0</v>
      </c>
      <c r="I1230" s="8">
        <f>Table32356789101112132343210111213610[[#This Row],[alaskan_or_native]]/Table32356789101112132343210111213610[[#This Row],[total]]</f>
        <v>0</v>
      </c>
      <c r="J1230" s="1">
        <v>0</v>
      </c>
      <c r="K1230" s="8">
        <f>Table32356789101112132343210111213610[[#This Row],[asian_american]]/Table32356789101112132343210111213610[[#This Row],[total]]</f>
        <v>0</v>
      </c>
      <c r="L1230" s="1">
        <v>1</v>
      </c>
      <c r="M1230" s="8">
        <f>Table32356789101112132343210111213610[[#This Row],[african_amercian]]/Table32356789101112132343210111213610[[#This Row],[total]]</f>
        <v>0.33333333333333331</v>
      </c>
      <c r="N1230" s="1">
        <v>0</v>
      </c>
      <c r="O1230" s="8">
        <f>Table32356789101112132343210111213610[[#This Row],[hispanic_american]]/Table32356789101112132343210111213610[[#This Row],[total]]</f>
        <v>0</v>
      </c>
      <c r="P1230" s="1">
        <v>0</v>
      </c>
      <c r="Q1230" s="8">
        <f>Table32356789101112132343210111213610[[#This Row],[hawaiian_or_islander]]/Table32356789101112132343210111213610[[#This Row],[total]]</f>
        <v>0</v>
      </c>
      <c r="R1230" s="1">
        <v>1</v>
      </c>
      <c r="S1230" s="8">
        <f>Table32356789101112132343210111213610[[#This Row],[white]]/Table32356789101112132343210111213610[[#This Row],[total]]</f>
        <v>0.33333333333333331</v>
      </c>
      <c r="T1230" s="1">
        <v>0</v>
      </c>
      <c r="U1230" s="8">
        <f>Table32356789101112132343210111213610[[#This Row],[muti_racial]]/Table32356789101112132343210111213610[[#This Row],[total]]</f>
        <v>0</v>
      </c>
      <c r="V1230" s="1">
        <v>1</v>
      </c>
      <c r="W1230" s="8">
        <f>Table32356789101112132343210111213610[[#This Row],[international]]/Table32356789101112132343210111213610[[#This Row],[total]]</f>
        <v>0.33333333333333331</v>
      </c>
      <c r="X12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31" spans="1:25" ht="20" customHeight="1">
      <c r="A1231" s="12">
        <v>140252</v>
      </c>
      <c r="B1231" s="12" t="s">
        <v>1234</v>
      </c>
      <c r="C1231" s="12">
        <v>3</v>
      </c>
      <c r="D1231" s="12">
        <v>3</v>
      </c>
      <c r="E1231" s="14">
        <f>Table32356789101112132343210111213610[[#This Row],[men]]/Table32356789101112132343210111213610[[#This Row],[total]]</f>
        <v>1</v>
      </c>
      <c r="F1231" s="12">
        <v>0</v>
      </c>
      <c r="G1231" s="14">
        <f>Table32356789101112132343210111213610[[#This Row],[women]]/Table32356789101112132343210111213610[[#This Row],[total]]</f>
        <v>0</v>
      </c>
      <c r="H1231" s="12">
        <v>0</v>
      </c>
      <c r="I1231" s="14">
        <f>Table32356789101112132343210111213610[[#This Row],[alaskan_or_native]]/Table32356789101112132343210111213610[[#This Row],[total]]</f>
        <v>0</v>
      </c>
      <c r="J1231" s="12">
        <v>0</v>
      </c>
      <c r="K1231" s="14">
        <f>Table32356789101112132343210111213610[[#This Row],[asian_american]]/Table32356789101112132343210111213610[[#This Row],[total]]</f>
        <v>0</v>
      </c>
      <c r="L1231" s="12">
        <v>2</v>
      </c>
      <c r="M1231" s="14">
        <f>Table32356789101112132343210111213610[[#This Row],[african_amercian]]/Table32356789101112132343210111213610[[#This Row],[total]]</f>
        <v>0.66666666666666663</v>
      </c>
      <c r="N1231" s="12">
        <v>0</v>
      </c>
      <c r="O1231" s="14">
        <f>Table32356789101112132343210111213610[[#This Row],[hispanic_american]]/Table32356789101112132343210111213610[[#This Row],[total]]</f>
        <v>0</v>
      </c>
      <c r="P1231" s="12">
        <v>0</v>
      </c>
      <c r="Q1231" s="14">
        <f>Table32356789101112132343210111213610[[#This Row],[hawaiian_or_islander]]/Table32356789101112132343210111213610[[#This Row],[total]]</f>
        <v>0</v>
      </c>
      <c r="R1231" s="12">
        <v>0</v>
      </c>
      <c r="S1231" s="14">
        <f>Table32356789101112132343210111213610[[#This Row],[white]]/Table32356789101112132343210111213610[[#This Row],[total]]</f>
        <v>0</v>
      </c>
      <c r="T1231" s="12">
        <v>0</v>
      </c>
      <c r="U1231" s="14">
        <f>Table32356789101112132343210111213610[[#This Row],[muti_racial]]/Table32356789101112132343210111213610[[#This Row],[total]]</f>
        <v>0</v>
      </c>
      <c r="V1231" s="12">
        <v>0</v>
      </c>
      <c r="W1231" s="14">
        <f>Table32356789101112132343210111213610[[#This Row],[international]]/Table32356789101112132343210111213610[[#This Row],[total]]</f>
        <v>0</v>
      </c>
      <c r="X12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32" spans="1:25" ht="20" customHeight="1">
      <c r="A1232" s="1">
        <v>140988</v>
      </c>
      <c r="B1232" s="1" t="s">
        <v>863</v>
      </c>
      <c r="C1232" s="1">
        <v>3</v>
      </c>
      <c r="D1232" s="1">
        <v>2</v>
      </c>
      <c r="E1232" s="8">
        <f>Table32356789101112132343210111213610[[#This Row],[men]]/Table32356789101112132343210111213610[[#This Row],[total]]</f>
        <v>0.66666666666666663</v>
      </c>
      <c r="F1232" s="1">
        <v>1</v>
      </c>
      <c r="G1232" s="8">
        <f>Table32356789101112132343210111213610[[#This Row],[women]]/Table32356789101112132343210111213610[[#This Row],[total]]</f>
        <v>0.33333333333333331</v>
      </c>
      <c r="H1232" s="1">
        <v>0</v>
      </c>
      <c r="I1232" s="8">
        <f>Table32356789101112132343210111213610[[#This Row],[alaskan_or_native]]/Table32356789101112132343210111213610[[#This Row],[total]]</f>
        <v>0</v>
      </c>
      <c r="J1232" s="1">
        <v>1</v>
      </c>
      <c r="K1232" s="8">
        <f>Table32356789101112132343210111213610[[#This Row],[asian_american]]/Table32356789101112132343210111213610[[#This Row],[total]]</f>
        <v>0.33333333333333331</v>
      </c>
      <c r="L1232" s="1">
        <v>1</v>
      </c>
      <c r="M1232" s="8">
        <f>Table32356789101112132343210111213610[[#This Row],[african_amercian]]/Table32356789101112132343210111213610[[#This Row],[total]]</f>
        <v>0.33333333333333331</v>
      </c>
      <c r="N1232" s="1">
        <v>0</v>
      </c>
      <c r="O1232" s="8">
        <f>Table32356789101112132343210111213610[[#This Row],[hispanic_american]]/Table32356789101112132343210111213610[[#This Row],[total]]</f>
        <v>0</v>
      </c>
      <c r="P1232" s="1">
        <v>0</v>
      </c>
      <c r="Q1232" s="8">
        <f>Table32356789101112132343210111213610[[#This Row],[hawaiian_or_islander]]/Table32356789101112132343210111213610[[#This Row],[total]]</f>
        <v>0</v>
      </c>
      <c r="R1232" s="1">
        <v>1</v>
      </c>
      <c r="S1232" s="8">
        <f>Table32356789101112132343210111213610[[#This Row],[white]]/Table32356789101112132343210111213610[[#This Row],[total]]</f>
        <v>0.33333333333333331</v>
      </c>
      <c r="T1232" s="1">
        <v>0</v>
      </c>
      <c r="U1232" s="8">
        <f>Table32356789101112132343210111213610[[#This Row],[muti_racial]]/Table32356789101112132343210111213610[[#This Row],[total]]</f>
        <v>0</v>
      </c>
      <c r="V1232" s="1">
        <v>0</v>
      </c>
      <c r="W1232" s="8">
        <f>Table32356789101112132343210111213610[[#This Row],[international]]/Table32356789101112132343210111213610[[#This Row],[total]]</f>
        <v>0</v>
      </c>
      <c r="X12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33" spans="1:25" ht="20" customHeight="1">
      <c r="A1233" s="12">
        <v>147341</v>
      </c>
      <c r="B1233" s="12" t="s">
        <v>739</v>
      </c>
      <c r="C1233" s="12">
        <v>3</v>
      </c>
      <c r="D1233" s="12">
        <v>2</v>
      </c>
      <c r="E1233" s="14">
        <f>Table32356789101112132343210111213610[[#This Row],[men]]/Table32356789101112132343210111213610[[#This Row],[total]]</f>
        <v>0.66666666666666663</v>
      </c>
      <c r="F1233" s="12">
        <v>1</v>
      </c>
      <c r="G1233" s="14">
        <f>Table32356789101112132343210111213610[[#This Row],[women]]/Table32356789101112132343210111213610[[#This Row],[total]]</f>
        <v>0.33333333333333331</v>
      </c>
      <c r="H1233" s="12">
        <v>0</v>
      </c>
      <c r="I1233" s="14">
        <f>Table32356789101112132343210111213610[[#This Row],[alaskan_or_native]]/Table32356789101112132343210111213610[[#This Row],[total]]</f>
        <v>0</v>
      </c>
      <c r="J1233" s="12">
        <v>1</v>
      </c>
      <c r="K1233" s="14">
        <f>Table32356789101112132343210111213610[[#This Row],[asian_american]]/Table32356789101112132343210111213610[[#This Row],[total]]</f>
        <v>0.33333333333333331</v>
      </c>
      <c r="L1233" s="12">
        <v>0</v>
      </c>
      <c r="M1233" s="14">
        <f>Table32356789101112132343210111213610[[#This Row],[african_amercian]]/Table32356789101112132343210111213610[[#This Row],[total]]</f>
        <v>0</v>
      </c>
      <c r="N1233" s="12">
        <v>1</v>
      </c>
      <c r="O1233" s="14">
        <f>Table32356789101112132343210111213610[[#This Row],[hispanic_american]]/Table32356789101112132343210111213610[[#This Row],[total]]</f>
        <v>0.33333333333333331</v>
      </c>
      <c r="P1233" s="12">
        <v>0</v>
      </c>
      <c r="Q1233" s="14">
        <f>Table32356789101112132343210111213610[[#This Row],[hawaiian_or_islander]]/Table32356789101112132343210111213610[[#This Row],[total]]</f>
        <v>0</v>
      </c>
      <c r="R1233" s="12">
        <v>1</v>
      </c>
      <c r="S1233" s="14">
        <f>Table32356789101112132343210111213610[[#This Row],[white]]/Table32356789101112132343210111213610[[#This Row],[total]]</f>
        <v>0.33333333333333331</v>
      </c>
      <c r="T1233" s="12">
        <v>0</v>
      </c>
      <c r="U1233" s="14">
        <f>Table32356789101112132343210111213610[[#This Row],[muti_racial]]/Table32356789101112132343210111213610[[#This Row],[total]]</f>
        <v>0</v>
      </c>
      <c r="V1233" s="12">
        <v>0</v>
      </c>
      <c r="W1233" s="14">
        <f>Table32356789101112132343210111213610[[#This Row],[international]]/Table32356789101112132343210111213610[[#This Row],[total]]</f>
        <v>0</v>
      </c>
      <c r="X12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34" spans="1:25" ht="20" customHeight="1">
      <c r="A1234" s="1">
        <v>151777</v>
      </c>
      <c r="B1234" s="1" t="s">
        <v>742</v>
      </c>
      <c r="C1234" s="1">
        <v>3</v>
      </c>
      <c r="D1234" s="1">
        <v>3</v>
      </c>
      <c r="E1234" s="8">
        <f>Table32356789101112132343210111213610[[#This Row],[men]]/Table32356789101112132343210111213610[[#This Row],[total]]</f>
        <v>1</v>
      </c>
      <c r="F1234" s="1">
        <v>0</v>
      </c>
      <c r="G1234" s="8">
        <f>Table32356789101112132343210111213610[[#This Row],[women]]/Table32356789101112132343210111213610[[#This Row],[total]]</f>
        <v>0</v>
      </c>
      <c r="H1234" s="1">
        <v>0</v>
      </c>
      <c r="I1234" s="8">
        <f>Table32356789101112132343210111213610[[#This Row],[alaskan_or_native]]/Table32356789101112132343210111213610[[#This Row],[total]]</f>
        <v>0</v>
      </c>
      <c r="J1234" s="1">
        <v>0</v>
      </c>
      <c r="K1234" s="8">
        <f>Table32356789101112132343210111213610[[#This Row],[asian_american]]/Table32356789101112132343210111213610[[#This Row],[total]]</f>
        <v>0</v>
      </c>
      <c r="L1234" s="1">
        <v>0</v>
      </c>
      <c r="M1234" s="8">
        <f>Table32356789101112132343210111213610[[#This Row],[african_amercian]]/Table32356789101112132343210111213610[[#This Row],[total]]</f>
        <v>0</v>
      </c>
      <c r="N1234" s="1">
        <v>0</v>
      </c>
      <c r="O1234" s="8">
        <f>Table32356789101112132343210111213610[[#This Row],[hispanic_american]]/Table32356789101112132343210111213610[[#This Row],[total]]</f>
        <v>0</v>
      </c>
      <c r="P1234" s="1">
        <v>0</v>
      </c>
      <c r="Q1234" s="8">
        <f>Table32356789101112132343210111213610[[#This Row],[hawaiian_or_islander]]/Table32356789101112132343210111213610[[#This Row],[total]]</f>
        <v>0</v>
      </c>
      <c r="R1234" s="1">
        <v>2</v>
      </c>
      <c r="S1234" s="8">
        <f>Table32356789101112132343210111213610[[#This Row],[white]]/Table32356789101112132343210111213610[[#This Row],[total]]</f>
        <v>0.66666666666666663</v>
      </c>
      <c r="T1234" s="1">
        <v>0</v>
      </c>
      <c r="U1234" s="8">
        <f>Table32356789101112132343210111213610[[#This Row],[muti_racial]]/Table32356789101112132343210111213610[[#This Row],[total]]</f>
        <v>0</v>
      </c>
      <c r="V1234" s="1">
        <v>1</v>
      </c>
      <c r="W1234" s="8">
        <f>Table32356789101112132343210111213610[[#This Row],[international]]/Table32356789101112132343210111213610[[#This Row],[total]]</f>
        <v>0.33333333333333331</v>
      </c>
      <c r="X12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35" spans="1:25" ht="20" customHeight="1">
      <c r="A1235" s="12">
        <v>153250</v>
      </c>
      <c r="B1235" s="12" t="s">
        <v>1318</v>
      </c>
      <c r="C1235" s="12">
        <v>3</v>
      </c>
      <c r="D1235" s="12">
        <v>3</v>
      </c>
      <c r="E1235" s="14">
        <f>Table32356789101112132343210111213610[[#This Row],[men]]/Table32356789101112132343210111213610[[#This Row],[total]]</f>
        <v>1</v>
      </c>
      <c r="F1235" s="12">
        <v>0</v>
      </c>
      <c r="G1235" s="14">
        <f>Table32356789101112132343210111213610[[#This Row],[women]]/Table32356789101112132343210111213610[[#This Row],[total]]</f>
        <v>0</v>
      </c>
      <c r="H1235" s="12">
        <v>0</v>
      </c>
      <c r="I1235" s="14">
        <f>Table32356789101112132343210111213610[[#This Row],[alaskan_or_native]]/Table32356789101112132343210111213610[[#This Row],[total]]</f>
        <v>0</v>
      </c>
      <c r="J1235" s="12">
        <v>0</v>
      </c>
      <c r="K1235" s="14">
        <f>Table32356789101112132343210111213610[[#This Row],[asian_american]]/Table32356789101112132343210111213610[[#This Row],[total]]</f>
        <v>0</v>
      </c>
      <c r="L1235" s="12">
        <v>0</v>
      </c>
      <c r="M1235" s="14">
        <f>Table32356789101112132343210111213610[[#This Row],[african_amercian]]/Table32356789101112132343210111213610[[#This Row],[total]]</f>
        <v>0</v>
      </c>
      <c r="N1235" s="12">
        <v>0</v>
      </c>
      <c r="O1235" s="14">
        <f>Table32356789101112132343210111213610[[#This Row],[hispanic_american]]/Table32356789101112132343210111213610[[#This Row],[total]]</f>
        <v>0</v>
      </c>
      <c r="P1235" s="12">
        <v>0</v>
      </c>
      <c r="Q1235" s="14">
        <f>Table32356789101112132343210111213610[[#This Row],[hawaiian_or_islander]]/Table32356789101112132343210111213610[[#This Row],[total]]</f>
        <v>0</v>
      </c>
      <c r="R1235" s="12">
        <v>3</v>
      </c>
      <c r="S1235" s="14">
        <f>Table32356789101112132343210111213610[[#This Row],[white]]/Table32356789101112132343210111213610[[#This Row],[total]]</f>
        <v>1</v>
      </c>
      <c r="T1235" s="12">
        <v>0</v>
      </c>
      <c r="U1235" s="14">
        <f>Table32356789101112132343210111213610[[#This Row],[muti_racial]]/Table32356789101112132343210111213610[[#This Row],[total]]</f>
        <v>0</v>
      </c>
      <c r="V1235" s="12">
        <v>0</v>
      </c>
      <c r="W1235" s="14">
        <f>Table32356789101112132343210111213610[[#This Row],[international]]/Table32356789101112132343210111213610[[#This Row],[total]]</f>
        <v>0</v>
      </c>
      <c r="X12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36" spans="1:25" ht="20" customHeight="1">
      <c r="A1236" s="1">
        <v>154101</v>
      </c>
      <c r="B1236" s="1" t="s">
        <v>770</v>
      </c>
      <c r="C1236" s="1">
        <v>3</v>
      </c>
      <c r="D1236" s="1">
        <v>3</v>
      </c>
      <c r="E1236" s="8">
        <f>Table32356789101112132343210111213610[[#This Row],[men]]/Table32356789101112132343210111213610[[#This Row],[total]]</f>
        <v>1</v>
      </c>
      <c r="F1236" s="1">
        <v>0</v>
      </c>
      <c r="G1236" s="8">
        <f>Table32356789101112132343210111213610[[#This Row],[women]]/Table32356789101112132343210111213610[[#This Row],[total]]</f>
        <v>0</v>
      </c>
      <c r="H1236" s="1">
        <v>0</v>
      </c>
      <c r="I1236" s="8">
        <f>Table32356789101112132343210111213610[[#This Row],[alaskan_or_native]]/Table32356789101112132343210111213610[[#This Row],[total]]</f>
        <v>0</v>
      </c>
      <c r="J1236" s="1">
        <v>0</v>
      </c>
      <c r="K1236" s="8">
        <f>Table32356789101112132343210111213610[[#This Row],[asian_american]]/Table32356789101112132343210111213610[[#This Row],[total]]</f>
        <v>0</v>
      </c>
      <c r="L1236" s="1">
        <v>0</v>
      </c>
      <c r="M1236" s="8">
        <f>Table32356789101112132343210111213610[[#This Row],[african_amercian]]/Table32356789101112132343210111213610[[#This Row],[total]]</f>
        <v>0</v>
      </c>
      <c r="N1236" s="1">
        <v>0</v>
      </c>
      <c r="O1236" s="8">
        <f>Table32356789101112132343210111213610[[#This Row],[hispanic_american]]/Table32356789101112132343210111213610[[#This Row],[total]]</f>
        <v>0</v>
      </c>
      <c r="P1236" s="1">
        <v>0</v>
      </c>
      <c r="Q1236" s="8">
        <f>Table32356789101112132343210111213610[[#This Row],[hawaiian_or_islander]]/Table32356789101112132343210111213610[[#This Row],[total]]</f>
        <v>0</v>
      </c>
      <c r="R1236" s="1">
        <v>2</v>
      </c>
      <c r="S1236" s="8">
        <f>Table32356789101112132343210111213610[[#This Row],[white]]/Table32356789101112132343210111213610[[#This Row],[total]]</f>
        <v>0.66666666666666663</v>
      </c>
      <c r="T1236" s="1">
        <v>0</v>
      </c>
      <c r="U1236" s="8">
        <f>Table32356789101112132343210111213610[[#This Row],[muti_racial]]/Table32356789101112132343210111213610[[#This Row],[total]]</f>
        <v>0</v>
      </c>
      <c r="V1236" s="1">
        <v>0</v>
      </c>
      <c r="W1236" s="8">
        <f>Table32356789101112132343210111213610[[#This Row],[international]]/Table32356789101112132343210111213610[[#This Row],[total]]</f>
        <v>0</v>
      </c>
      <c r="X12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37" spans="1:25" ht="20" customHeight="1">
      <c r="A1237" s="12">
        <v>155007</v>
      </c>
      <c r="B1237" s="12" t="s">
        <v>892</v>
      </c>
      <c r="C1237" s="12">
        <v>3</v>
      </c>
      <c r="D1237" s="12">
        <v>2</v>
      </c>
      <c r="E1237" s="14">
        <f>Table32356789101112132343210111213610[[#This Row],[men]]/Table32356789101112132343210111213610[[#This Row],[total]]</f>
        <v>0.66666666666666663</v>
      </c>
      <c r="F1237" s="12">
        <v>1</v>
      </c>
      <c r="G1237" s="14">
        <f>Table32356789101112132343210111213610[[#This Row],[women]]/Table32356789101112132343210111213610[[#This Row],[total]]</f>
        <v>0.33333333333333331</v>
      </c>
      <c r="H1237" s="12">
        <v>0</v>
      </c>
      <c r="I1237" s="14">
        <f>Table32356789101112132343210111213610[[#This Row],[alaskan_or_native]]/Table32356789101112132343210111213610[[#This Row],[total]]</f>
        <v>0</v>
      </c>
      <c r="J1237" s="12">
        <v>0</v>
      </c>
      <c r="K1237" s="14">
        <f>Table32356789101112132343210111213610[[#This Row],[asian_american]]/Table32356789101112132343210111213610[[#This Row],[total]]</f>
        <v>0</v>
      </c>
      <c r="L1237" s="12">
        <v>0</v>
      </c>
      <c r="M1237" s="14">
        <f>Table32356789101112132343210111213610[[#This Row],[african_amercian]]/Table32356789101112132343210111213610[[#This Row],[total]]</f>
        <v>0</v>
      </c>
      <c r="N1237" s="12">
        <v>2</v>
      </c>
      <c r="O1237" s="14">
        <f>Table32356789101112132343210111213610[[#This Row],[hispanic_american]]/Table32356789101112132343210111213610[[#This Row],[total]]</f>
        <v>0.66666666666666663</v>
      </c>
      <c r="P1237" s="12">
        <v>0</v>
      </c>
      <c r="Q1237" s="14">
        <f>Table32356789101112132343210111213610[[#This Row],[hawaiian_or_islander]]/Table32356789101112132343210111213610[[#This Row],[total]]</f>
        <v>0</v>
      </c>
      <c r="R1237" s="12">
        <v>1</v>
      </c>
      <c r="S1237" s="14">
        <f>Table32356789101112132343210111213610[[#This Row],[white]]/Table32356789101112132343210111213610[[#This Row],[total]]</f>
        <v>0.33333333333333331</v>
      </c>
      <c r="T1237" s="12">
        <v>0</v>
      </c>
      <c r="U1237" s="14">
        <f>Table32356789101112132343210111213610[[#This Row],[muti_racial]]/Table32356789101112132343210111213610[[#This Row],[total]]</f>
        <v>0</v>
      </c>
      <c r="V1237" s="12">
        <v>0</v>
      </c>
      <c r="W1237" s="14">
        <f>Table32356789101112132343210111213610[[#This Row],[international]]/Table32356789101112132343210111213610[[#This Row],[total]]</f>
        <v>0</v>
      </c>
      <c r="X12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38" spans="1:25" ht="20" customHeight="1">
      <c r="A1238" s="1">
        <v>156356</v>
      </c>
      <c r="B1238" s="1" t="s">
        <v>898</v>
      </c>
      <c r="C1238" s="1">
        <v>3</v>
      </c>
      <c r="D1238" s="1">
        <v>2</v>
      </c>
      <c r="E1238" s="8">
        <f>Table32356789101112132343210111213610[[#This Row],[men]]/Table32356789101112132343210111213610[[#This Row],[total]]</f>
        <v>0.66666666666666663</v>
      </c>
      <c r="F1238" s="1">
        <v>1</v>
      </c>
      <c r="G1238" s="8">
        <f>Table32356789101112132343210111213610[[#This Row],[women]]/Table32356789101112132343210111213610[[#This Row],[total]]</f>
        <v>0.33333333333333331</v>
      </c>
      <c r="H1238" s="1">
        <v>0</v>
      </c>
      <c r="I1238" s="8">
        <f>Table32356789101112132343210111213610[[#This Row],[alaskan_or_native]]/Table32356789101112132343210111213610[[#This Row],[total]]</f>
        <v>0</v>
      </c>
      <c r="J1238" s="1">
        <v>0</v>
      </c>
      <c r="K1238" s="8">
        <f>Table32356789101112132343210111213610[[#This Row],[asian_american]]/Table32356789101112132343210111213610[[#This Row],[total]]</f>
        <v>0</v>
      </c>
      <c r="L1238" s="1">
        <v>1</v>
      </c>
      <c r="M1238" s="8">
        <f>Table32356789101112132343210111213610[[#This Row],[african_amercian]]/Table32356789101112132343210111213610[[#This Row],[total]]</f>
        <v>0.33333333333333331</v>
      </c>
      <c r="N1238" s="1">
        <v>0</v>
      </c>
      <c r="O1238" s="8">
        <f>Table32356789101112132343210111213610[[#This Row],[hispanic_american]]/Table32356789101112132343210111213610[[#This Row],[total]]</f>
        <v>0</v>
      </c>
      <c r="P1238" s="1">
        <v>0</v>
      </c>
      <c r="Q1238" s="8">
        <f>Table32356789101112132343210111213610[[#This Row],[hawaiian_or_islander]]/Table32356789101112132343210111213610[[#This Row],[total]]</f>
        <v>0</v>
      </c>
      <c r="R1238" s="1">
        <v>2</v>
      </c>
      <c r="S1238" s="8">
        <f>Table32356789101112132343210111213610[[#This Row],[white]]/Table32356789101112132343210111213610[[#This Row],[total]]</f>
        <v>0.66666666666666663</v>
      </c>
      <c r="T1238" s="1">
        <v>0</v>
      </c>
      <c r="U1238" s="8">
        <f>Table32356789101112132343210111213610[[#This Row],[muti_racial]]/Table32356789101112132343210111213610[[#This Row],[total]]</f>
        <v>0</v>
      </c>
      <c r="V1238" s="1">
        <v>0</v>
      </c>
      <c r="W1238" s="8">
        <f>Table32356789101112132343210111213610[[#This Row],[international]]/Table32356789101112132343210111213610[[#This Row],[total]]</f>
        <v>0</v>
      </c>
      <c r="X12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39" spans="1:25" ht="20" customHeight="1">
      <c r="A1239" s="12">
        <v>157535</v>
      </c>
      <c r="B1239" s="12" t="s">
        <v>905</v>
      </c>
      <c r="C1239" s="12">
        <v>3</v>
      </c>
      <c r="D1239" s="12">
        <v>3</v>
      </c>
      <c r="E1239" s="14">
        <f>Table32356789101112132343210111213610[[#This Row],[men]]/Table32356789101112132343210111213610[[#This Row],[total]]</f>
        <v>1</v>
      </c>
      <c r="F1239" s="12">
        <v>0</v>
      </c>
      <c r="G1239" s="14">
        <f>Table32356789101112132343210111213610[[#This Row],[women]]/Table32356789101112132343210111213610[[#This Row],[total]]</f>
        <v>0</v>
      </c>
      <c r="H1239" s="12">
        <v>0</v>
      </c>
      <c r="I1239" s="14">
        <f>Table32356789101112132343210111213610[[#This Row],[alaskan_or_native]]/Table32356789101112132343210111213610[[#This Row],[total]]</f>
        <v>0</v>
      </c>
      <c r="J1239" s="12">
        <v>0</v>
      </c>
      <c r="K1239" s="14">
        <f>Table32356789101112132343210111213610[[#This Row],[asian_american]]/Table32356789101112132343210111213610[[#This Row],[total]]</f>
        <v>0</v>
      </c>
      <c r="L1239" s="12">
        <v>0</v>
      </c>
      <c r="M1239" s="14">
        <f>Table32356789101112132343210111213610[[#This Row],[african_amercian]]/Table32356789101112132343210111213610[[#This Row],[total]]</f>
        <v>0</v>
      </c>
      <c r="N1239" s="12">
        <v>0</v>
      </c>
      <c r="O1239" s="14">
        <f>Table32356789101112132343210111213610[[#This Row],[hispanic_american]]/Table32356789101112132343210111213610[[#This Row],[total]]</f>
        <v>0</v>
      </c>
      <c r="P1239" s="12">
        <v>0</v>
      </c>
      <c r="Q1239" s="14">
        <f>Table32356789101112132343210111213610[[#This Row],[hawaiian_or_islander]]/Table32356789101112132343210111213610[[#This Row],[total]]</f>
        <v>0</v>
      </c>
      <c r="R1239" s="12">
        <v>3</v>
      </c>
      <c r="S1239" s="14">
        <f>Table32356789101112132343210111213610[[#This Row],[white]]/Table32356789101112132343210111213610[[#This Row],[total]]</f>
        <v>1</v>
      </c>
      <c r="T1239" s="12">
        <v>0</v>
      </c>
      <c r="U1239" s="14">
        <f>Table32356789101112132343210111213610[[#This Row],[muti_racial]]/Table32356789101112132343210111213610[[#This Row],[total]]</f>
        <v>0</v>
      </c>
      <c r="V1239" s="12">
        <v>0</v>
      </c>
      <c r="W1239" s="14">
        <f>Table32356789101112132343210111213610[[#This Row],[international]]/Table32356789101112132343210111213610[[#This Row],[total]]</f>
        <v>0</v>
      </c>
      <c r="X12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40" spans="1:25" ht="20" customHeight="1">
      <c r="A1240" s="1">
        <v>157809</v>
      </c>
      <c r="B1240" s="1" t="s">
        <v>907</v>
      </c>
      <c r="C1240" s="1">
        <v>3</v>
      </c>
      <c r="D1240" s="1">
        <v>3</v>
      </c>
      <c r="E1240" s="8">
        <f>Table32356789101112132343210111213610[[#This Row],[men]]/Table32356789101112132343210111213610[[#This Row],[total]]</f>
        <v>1</v>
      </c>
      <c r="F1240" s="1">
        <v>0</v>
      </c>
      <c r="G1240" s="8">
        <f>Table32356789101112132343210111213610[[#This Row],[women]]/Table32356789101112132343210111213610[[#This Row],[total]]</f>
        <v>0</v>
      </c>
      <c r="H1240" s="1">
        <v>0</v>
      </c>
      <c r="I1240" s="8">
        <f>Table32356789101112132343210111213610[[#This Row],[alaskan_or_native]]/Table32356789101112132343210111213610[[#This Row],[total]]</f>
        <v>0</v>
      </c>
      <c r="J1240" s="1">
        <v>0</v>
      </c>
      <c r="K1240" s="8">
        <f>Table32356789101112132343210111213610[[#This Row],[asian_american]]/Table32356789101112132343210111213610[[#This Row],[total]]</f>
        <v>0</v>
      </c>
      <c r="L1240" s="1">
        <v>0</v>
      </c>
      <c r="M1240" s="8">
        <f>Table32356789101112132343210111213610[[#This Row],[african_amercian]]/Table32356789101112132343210111213610[[#This Row],[total]]</f>
        <v>0</v>
      </c>
      <c r="N1240" s="1">
        <v>0</v>
      </c>
      <c r="O1240" s="8">
        <f>Table32356789101112132343210111213610[[#This Row],[hispanic_american]]/Table32356789101112132343210111213610[[#This Row],[total]]</f>
        <v>0</v>
      </c>
      <c r="P1240" s="1">
        <v>0</v>
      </c>
      <c r="Q1240" s="8">
        <f>Table32356789101112132343210111213610[[#This Row],[hawaiian_or_islander]]/Table32356789101112132343210111213610[[#This Row],[total]]</f>
        <v>0</v>
      </c>
      <c r="R1240" s="1">
        <v>3</v>
      </c>
      <c r="S1240" s="8">
        <f>Table32356789101112132343210111213610[[#This Row],[white]]/Table32356789101112132343210111213610[[#This Row],[total]]</f>
        <v>1</v>
      </c>
      <c r="T1240" s="1">
        <v>0</v>
      </c>
      <c r="U1240" s="8">
        <f>Table32356789101112132343210111213610[[#This Row],[muti_racial]]/Table32356789101112132343210111213610[[#This Row],[total]]</f>
        <v>0</v>
      </c>
      <c r="V1240" s="1">
        <v>0</v>
      </c>
      <c r="W1240" s="8">
        <f>Table32356789101112132343210111213610[[#This Row],[international]]/Table32356789101112132343210111213610[[#This Row],[total]]</f>
        <v>0</v>
      </c>
      <c r="X12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41" spans="1:25" ht="20" customHeight="1">
      <c r="A1241" s="12">
        <v>162681</v>
      </c>
      <c r="B1241" s="12" t="s">
        <v>916</v>
      </c>
      <c r="C1241" s="12">
        <v>3</v>
      </c>
      <c r="D1241" s="12">
        <v>3</v>
      </c>
      <c r="E1241" s="14">
        <f>Table32356789101112132343210111213610[[#This Row],[men]]/Table32356789101112132343210111213610[[#This Row],[total]]</f>
        <v>1</v>
      </c>
      <c r="F1241" s="12">
        <v>0</v>
      </c>
      <c r="G1241" s="14">
        <f>Table32356789101112132343210111213610[[#This Row],[women]]/Table32356789101112132343210111213610[[#This Row],[total]]</f>
        <v>0</v>
      </c>
      <c r="H1241" s="12">
        <v>0</v>
      </c>
      <c r="I1241" s="14">
        <f>Table32356789101112132343210111213610[[#This Row],[alaskan_or_native]]/Table32356789101112132343210111213610[[#This Row],[total]]</f>
        <v>0</v>
      </c>
      <c r="J1241" s="12">
        <v>0</v>
      </c>
      <c r="K1241" s="14">
        <f>Table32356789101112132343210111213610[[#This Row],[asian_american]]/Table32356789101112132343210111213610[[#This Row],[total]]</f>
        <v>0</v>
      </c>
      <c r="L1241" s="12">
        <v>0</v>
      </c>
      <c r="M1241" s="14">
        <f>Table32356789101112132343210111213610[[#This Row],[african_amercian]]/Table32356789101112132343210111213610[[#This Row],[total]]</f>
        <v>0</v>
      </c>
      <c r="N1241" s="12">
        <v>0</v>
      </c>
      <c r="O1241" s="14">
        <f>Table32356789101112132343210111213610[[#This Row],[hispanic_american]]/Table32356789101112132343210111213610[[#This Row],[total]]</f>
        <v>0</v>
      </c>
      <c r="P1241" s="12">
        <v>0</v>
      </c>
      <c r="Q1241" s="14">
        <f>Table32356789101112132343210111213610[[#This Row],[hawaiian_or_islander]]/Table32356789101112132343210111213610[[#This Row],[total]]</f>
        <v>0</v>
      </c>
      <c r="R1241" s="12">
        <v>3</v>
      </c>
      <c r="S1241" s="14">
        <f>Table32356789101112132343210111213610[[#This Row],[white]]/Table32356789101112132343210111213610[[#This Row],[total]]</f>
        <v>1</v>
      </c>
      <c r="T1241" s="12">
        <v>0</v>
      </c>
      <c r="U1241" s="14">
        <f>Table32356789101112132343210111213610[[#This Row],[muti_racial]]/Table32356789101112132343210111213610[[#This Row],[total]]</f>
        <v>0</v>
      </c>
      <c r="V1241" s="12">
        <v>0</v>
      </c>
      <c r="W1241" s="14">
        <f>Table32356789101112132343210111213610[[#This Row],[international]]/Table32356789101112132343210111213610[[#This Row],[total]]</f>
        <v>0</v>
      </c>
      <c r="X12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42" spans="1:25" ht="20" customHeight="1">
      <c r="A1242" s="1">
        <v>164641</v>
      </c>
      <c r="B1242" s="1" t="s">
        <v>923</v>
      </c>
      <c r="C1242" s="1">
        <v>3</v>
      </c>
      <c r="D1242" s="1">
        <v>3</v>
      </c>
      <c r="E1242" s="8">
        <f>Table32356789101112132343210111213610[[#This Row],[men]]/Table32356789101112132343210111213610[[#This Row],[total]]</f>
        <v>1</v>
      </c>
      <c r="F1242" s="1">
        <v>0</v>
      </c>
      <c r="G1242" s="8">
        <f>Table32356789101112132343210111213610[[#This Row],[women]]/Table32356789101112132343210111213610[[#This Row],[total]]</f>
        <v>0</v>
      </c>
      <c r="H1242" s="1">
        <v>0</v>
      </c>
      <c r="I1242" s="8">
        <f>Table32356789101112132343210111213610[[#This Row],[alaskan_or_native]]/Table32356789101112132343210111213610[[#This Row],[total]]</f>
        <v>0</v>
      </c>
      <c r="J1242" s="1">
        <v>0</v>
      </c>
      <c r="K1242" s="8">
        <f>Table32356789101112132343210111213610[[#This Row],[asian_american]]/Table32356789101112132343210111213610[[#This Row],[total]]</f>
        <v>0</v>
      </c>
      <c r="L1242" s="1">
        <v>1</v>
      </c>
      <c r="M1242" s="8">
        <f>Table32356789101112132343210111213610[[#This Row],[african_amercian]]/Table32356789101112132343210111213610[[#This Row],[total]]</f>
        <v>0.33333333333333331</v>
      </c>
      <c r="N1242" s="1">
        <v>0</v>
      </c>
      <c r="O1242" s="8">
        <f>Table32356789101112132343210111213610[[#This Row],[hispanic_american]]/Table32356789101112132343210111213610[[#This Row],[total]]</f>
        <v>0</v>
      </c>
      <c r="P1242" s="1">
        <v>0</v>
      </c>
      <c r="Q1242" s="8">
        <f>Table32356789101112132343210111213610[[#This Row],[hawaiian_or_islander]]/Table32356789101112132343210111213610[[#This Row],[total]]</f>
        <v>0</v>
      </c>
      <c r="R1242" s="1">
        <v>1</v>
      </c>
      <c r="S1242" s="8">
        <f>Table32356789101112132343210111213610[[#This Row],[white]]/Table32356789101112132343210111213610[[#This Row],[total]]</f>
        <v>0.33333333333333331</v>
      </c>
      <c r="T1242" s="1">
        <v>0</v>
      </c>
      <c r="U1242" s="8">
        <f>Table32356789101112132343210111213610[[#This Row],[muti_racial]]/Table32356789101112132343210111213610[[#This Row],[total]]</f>
        <v>0</v>
      </c>
      <c r="V1242" s="1">
        <v>1</v>
      </c>
      <c r="W1242" s="8">
        <f>Table32356789101112132343210111213610[[#This Row],[international]]/Table32356789101112132343210111213610[[#This Row],[total]]</f>
        <v>0.33333333333333331</v>
      </c>
      <c r="X12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43" spans="1:25" ht="20" customHeight="1">
      <c r="A1243" s="12">
        <v>167899</v>
      </c>
      <c r="B1243" s="12" t="s">
        <v>932</v>
      </c>
      <c r="C1243" s="12">
        <v>3</v>
      </c>
      <c r="D1243" s="12">
        <v>3</v>
      </c>
      <c r="E1243" s="14">
        <f>Table32356789101112132343210111213610[[#This Row],[men]]/Table32356789101112132343210111213610[[#This Row],[total]]</f>
        <v>1</v>
      </c>
      <c r="F1243" s="12">
        <v>0</v>
      </c>
      <c r="G1243" s="14">
        <f>Table32356789101112132343210111213610[[#This Row],[women]]/Table32356789101112132343210111213610[[#This Row],[total]]</f>
        <v>0</v>
      </c>
      <c r="H1243" s="12">
        <v>0</v>
      </c>
      <c r="I1243" s="14">
        <f>Table32356789101112132343210111213610[[#This Row],[alaskan_or_native]]/Table32356789101112132343210111213610[[#This Row],[total]]</f>
        <v>0</v>
      </c>
      <c r="J1243" s="12">
        <v>0</v>
      </c>
      <c r="K1243" s="14">
        <f>Table32356789101112132343210111213610[[#This Row],[asian_american]]/Table32356789101112132343210111213610[[#This Row],[total]]</f>
        <v>0</v>
      </c>
      <c r="L1243" s="12">
        <v>0</v>
      </c>
      <c r="M1243" s="14">
        <f>Table32356789101112132343210111213610[[#This Row],[african_amercian]]/Table32356789101112132343210111213610[[#This Row],[total]]</f>
        <v>0</v>
      </c>
      <c r="N1243" s="12">
        <v>1</v>
      </c>
      <c r="O1243" s="14">
        <f>Table32356789101112132343210111213610[[#This Row],[hispanic_american]]/Table32356789101112132343210111213610[[#This Row],[total]]</f>
        <v>0.33333333333333331</v>
      </c>
      <c r="P1243" s="12">
        <v>0</v>
      </c>
      <c r="Q1243" s="14">
        <f>Table32356789101112132343210111213610[[#This Row],[hawaiian_or_islander]]/Table32356789101112132343210111213610[[#This Row],[total]]</f>
        <v>0</v>
      </c>
      <c r="R1243" s="12">
        <v>2</v>
      </c>
      <c r="S1243" s="14">
        <f>Table32356789101112132343210111213610[[#This Row],[white]]/Table32356789101112132343210111213610[[#This Row],[total]]</f>
        <v>0.66666666666666663</v>
      </c>
      <c r="T1243" s="12">
        <v>0</v>
      </c>
      <c r="U1243" s="14">
        <f>Table32356789101112132343210111213610[[#This Row],[muti_racial]]/Table32356789101112132343210111213610[[#This Row],[total]]</f>
        <v>0</v>
      </c>
      <c r="V1243" s="12">
        <v>0</v>
      </c>
      <c r="W1243" s="14">
        <f>Table32356789101112132343210111213610[[#This Row],[international]]/Table32356789101112132343210111213610[[#This Row],[total]]</f>
        <v>0</v>
      </c>
      <c r="X12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44" spans="1:25" ht="20" customHeight="1">
      <c r="A1244" s="1">
        <v>170842</v>
      </c>
      <c r="B1244" s="1" t="s">
        <v>938</v>
      </c>
      <c r="C1244" s="1">
        <v>3</v>
      </c>
      <c r="D1244" s="1">
        <v>2</v>
      </c>
      <c r="E1244" s="8">
        <f>Table32356789101112132343210111213610[[#This Row],[men]]/Table32356789101112132343210111213610[[#This Row],[total]]</f>
        <v>0.66666666666666663</v>
      </c>
      <c r="F1244" s="1">
        <v>1</v>
      </c>
      <c r="G1244" s="8">
        <f>Table32356789101112132343210111213610[[#This Row],[women]]/Table32356789101112132343210111213610[[#This Row],[total]]</f>
        <v>0.33333333333333331</v>
      </c>
      <c r="H1244" s="1">
        <v>0</v>
      </c>
      <c r="I1244" s="8">
        <f>Table32356789101112132343210111213610[[#This Row],[alaskan_or_native]]/Table32356789101112132343210111213610[[#This Row],[total]]</f>
        <v>0</v>
      </c>
      <c r="J1244" s="1">
        <v>0</v>
      </c>
      <c r="K1244" s="8">
        <f>Table32356789101112132343210111213610[[#This Row],[asian_american]]/Table32356789101112132343210111213610[[#This Row],[total]]</f>
        <v>0</v>
      </c>
      <c r="L1244" s="1">
        <v>0</v>
      </c>
      <c r="M1244" s="8">
        <f>Table32356789101112132343210111213610[[#This Row],[african_amercian]]/Table32356789101112132343210111213610[[#This Row],[total]]</f>
        <v>0</v>
      </c>
      <c r="N1244" s="1">
        <v>1</v>
      </c>
      <c r="O1244" s="8">
        <f>Table32356789101112132343210111213610[[#This Row],[hispanic_american]]/Table32356789101112132343210111213610[[#This Row],[total]]</f>
        <v>0.33333333333333331</v>
      </c>
      <c r="P1244" s="1">
        <v>0</v>
      </c>
      <c r="Q1244" s="8">
        <f>Table32356789101112132343210111213610[[#This Row],[hawaiian_or_islander]]/Table32356789101112132343210111213610[[#This Row],[total]]</f>
        <v>0</v>
      </c>
      <c r="R1244" s="1">
        <v>1</v>
      </c>
      <c r="S1244" s="8">
        <f>Table32356789101112132343210111213610[[#This Row],[white]]/Table32356789101112132343210111213610[[#This Row],[total]]</f>
        <v>0.33333333333333331</v>
      </c>
      <c r="T1244" s="1">
        <v>1</v>
      </c>
      <c r="U1244" s="8">
        <f>Table32356789101112132343210111213610[[#This Row],[muti_racial]]/Table32356789101112132343210111213610[[#This Row],[total]]</f>
        <v>0.33333333333333331</v>
      </c>
      <c r="V1244" s="1">
        <v>0</v>
      </c>
      <c r="W1244" s="8">
        <f>Table32356789101112132343210111213610[[#This Row],[international]]/Table32356789101112132343210111213610[[#This Row],[total]]</f>
        <v>0</v>
      </c>
      <c r="X12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45" spans="1:25" ht="20" customHeight="1">
      <c r="A1245" s="12">
        <v>172334</v>
      </c>
      <c r="B1245" s="12" t="s">
        <v>745</v>
      </c>
      <c r="C1245" s="12">
        <v>3</v>
      </c>
      <c r="D1245" s="12">
        <v>3</v>
      </c>
      <c r="E1245" s="14">
        <f>Table32356789101112132343210111213610[[#This Row],[men]]/Table32356789101112132343210111213610[[#This Row],[total]]</f>
        <v>1</v>
      </c>
      <c r="F1245" s="12">
        <v>0</v>
      </c>
      <c r="G1245" s="14">
        <f>Table32356789101112132343210111213610[[#This Row],[women]]/Table32356789101112132343210111213610[[#This Row],[total]]</f>
        <v>0</v>
      </c>
      <c r="H1245" s="12">
        <v>0</v>
      </c>
      <c r="I1245" s="14">
        <f>Table32356789101112132343210111213610[[#This Row],[alaskan_or_native]]/Table32356789101112132343210111213610[[#This Row],[total]]</f>
        <v>0</v>
      </c>
      <c r="J1245" s="12">
        <v>0</v>
      </c>
      <c r="K1245" s="14">
        <f>Table32356789101112132343210111213610[[#This Row],[asian_american]]/Table32356789101112132343210111213610[[#This Row],[total]]</f>
        <v>0</v>
      </c>
      <c r="L1245" s="12">
        <v>0</v>
      </c>
      <c r="M1245" s="14">
        <f>Table32356789101112132343210111213610[[#This Row],[african_amercian]]/Table32356789101112132343210111213610[[#This Row],[total]]</f>
        <v>0</v>
      </c>
      <c r="N1245" s="12">
        <v>0</v>
      </c>
      <c r="O1245" s="14">
        <f>Table32356789101112132343210111213610[[#This Row],[hispanic_american]]/Table32356789101112132343210111213610[[#This Row],[total]]</f>
        <v>0</v>
      </c>
      <c r="P1245" s="12">
        <v>0</v>
      </c>
      <c r="Q1245" s="14">
        <f>Table32356789101112132343210111213610[[#This Row],[hawaiian_or_islander]]/Table32356789101112132343210111213610[[#This Row],[total]]</f>
        <v>0</v>
      </c>
      <c r="R1245" s="12">
        <v>3</v>
      </c>
      <c r="S1245" s="14">
        <f>Table32356789101112132343210111213610[[#This Row],[white]]/Table32356789101112132343210111213610[[#This Row],[total]]</f>
        <v>1</v>
      </c>
      <c r="T1245" s="12">
        <v>0</v>
      </c>
      <c r="U1245" s="14">
        <f>Table32356789101112132343210111213610[[#This Row],[muti_racial]]/Table32356789101112132343210111213610[[#This Row],[total]]</f>
        <v>0</v>
      </c>
      <c r="V1245" s="12">
        <v>0</v>
      </c>
      <c r="W1245" s="14">
        <f>Table32356789101112132343210111213610[[#This Row],[international]]/Table32356789101112132343210111213610[[#This Row],[total]]</f>
        <v>0</v>
      </c>
      <c r="X12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46" spans="1:25" ht="20" customHeight="1">
      <c r="A1246" s="1">
        <v>175227</v>
      </c>
      <c r="B1246" s="1" t="s">
        <v>746</v>
      </c>
      <c r="C1246" s="1">
        <v>3</v>
      </c>
      <c r="D1246" s="1">
        <v>3</v>
      </c>
      <c r="E1246" s="8">
        <f>Table32356789101112132343210111213610[[#This Row],[men]]/Table32356789101112132343210111213610[[#This Row],[total]]</f>
        <v>1</v>
      </c>
      <c r="F1246" s="1">
        <v>0</v>
      </c>
      <c r="G1246" s="8">
        <f>Table32356789101112132343210111213610[[#This Row],[women]]/Table32356789101112132343210111213610[[#This Row],[total]]</f>
        <v>0</v>
      </c>
      <c r="H1246" s="1">
        <v>0</v>
      </c>
      <c r="I1246" s="8">
        <f>Table32356789101112132343210111213610[[#This Row],[alaskan_or_native]]/Table32356789101112132343210111213610[[#This Row],[total]]</f>
        <v>0</v>
      </c>
      <c r="J1246" s="1">
        <v>1</v>
      </c>
      <c r="K1246" s="8">
        <f>Table32356789101112132343210111213610[[#This Row],[asian_american]]/Table32356789101112132343210111213610[[#This Row],[total]]</f>
        <v>0.33333333333333331</v>
      </c>
      <c r="L1246" s="1">
        <v>0</v>
      </c>
      <c r="M1246" s="8">
        <f>Table32356789101112132343210111213610[[#This Row],[african_amercian]]/Table32356789101112132343210111213610[[#This Row],[total]]</f>
        <v>0</v>
      </c>
      <c r="N1246" s="1">
        <v>0</v>
      </c>
      <c r="O1246" s="8">
        <f>Table32356789101112132343210111213610[[#This Row],[hispanic_american]]/Table32356789101112132343210111213610[[#This Row],[total]]</f>
        <v>0</v>
      </c>
      <c r="P1246" s="1">
        <v>0</v>
      </c>
      <c r="Q1246" s="8">
        <f>Table32356789101112132343210111213610[[#This Row],[hawaiian_or_islander]]/Table32356789101112132343210111213610[[#This Row],[total]]</f>
        <v>0</v>
      </c>
      <c r="R1246" s="1">
        <v>2</v>
      </c>
      <c r="S1246" s="8">
        <f>Table32356789101112132343210111213610[[#This Row],[white]]/Table32356789101112132343210111213610[[#This Row],[total]]</f>
        <v>0.66666666666666663</v>
      </c>
      <c r="T1246" s="1">
        <v>0</v>
      </c>
      <c r="U1246" s="8">
        <f>Table32356789101112132343210111213610[[#This Row],[muti_racial]]/Table32356789101112132343210111213610[[#This Row],[total]]</f>
        <v>0</v>
      </c>
      <c r="V1246" s="1">
        <v>0</v>
      </c>
      <c r="W1246" s="8">
        <f>Table32356789101112132343210111213610[[#This Row],[international]]/Table32356789101112132343210111213610[[#This Row],[total]]</f>
        <v>0</v>
      </c>
      <c r="X12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47" spans="1:25" ht="20" customHeight="1">
      <c r="A1247" s="12">
        <v>177418</v>
      </c>
      <c r="B1247" s="12" t="s">
        <v>953</v>
      </c>
      <c r="C1247" s="12">
        <v>3</v>
      </c>
      <c r="D1247" s="12">
        <v>1</v>
      </c>
      <c r="E1247" s="14">
        <f>Table32356789101112132343210111213610[[#This Row],[men]]/Table32356789101112132343210111213610[[#This Row],[total]]</f>
        <v>0.33333333333333331</v>
      </c>
      <c r="F1247" s="12">
        <v>2</v>
      </c>
      <c r="G1247" s="14">
        <f>Table32356789101112132343210111213610[[#This Row],[women]]/Table32356789101112132343210111213610[[#This Row],[total]]</f>
        <v>0.66666666666666663</v>
      </c>
      <c r="H1247" s="12">
        <v>0</v>
      </c>
      <c r="I1247" s="14">
        <f>Table32356789101112132343210111213610[[#This Row],[alaskan_or_native]]/Table32356789101112132343210111213610[[#This Row],[total]]</f>
        <v>0</v>
      </c>
      <c r="J1247" s="12">
        <v>0</v>
      </c>
      <c r="K1247" s="14">
        <f>Table32356789101112132343210111213610[[#This Row],[asian_american]]/Table32356789101112132343210111213610[[#This Row],[total]]</f>
        <v>0</v>
      </c>
      <c r="L1247" s="12">
        <v>1</v>
      </c>
      <c r="M1247" s="14">
        <f>Table32356789101112132343210111213610[[#This Row],[african_amercian]]/Table32356789101112132343210111213610[[#This Row],[total]]</f>
        <v>0.33333333333333331</v>
      </c>
      <c r="N1247" s="12">
        <v>0</v>
      </c>
      <c r="O1247" s="14">
        <f>Table32356789101112132343210111213610[[#This Row],[hispanic_american]]/Table32356789101112132343210111213610[[#This Row],[total]]</f>
        <v>0</v>
      </c>
      <c r="P1247" s="12">
        <v>0</v>
      </c>
      <c r="Q1247" s="14">
        <f>Table32356789101112132343210111213610[[#This Row],[hawaiian_or_islander]]/Table32356789101112132343210111213610[[#This Row],[total]]</f>
        <v>0</v>
      </c>
      <c r="R1247" s="12">
        <v>2</v>
      </c>
      <c r="S1247" s="14">
        <f>Table32356789101112132343210111213610[[#This Row],[white]]/Table32356789101112132343210111213610[[#This Row],[total]]</f>
        <v>0.66666666666666663</v>
      </c>
      <c r="T1247" s="12">
        <v>0</v>
      </c>
      <c r="U1247" s="14">
        <f>Table32356789101112132343210111213610[[#This Row],[muti_racial]]/Table32356789101112132343210111213610[[#This Row],[total]]</f>
        <v>0</v>
      </c>
      <c r="V1247" s="12">
        <v>0</v>
      </c>
      <c r="W1247" s="14">
        <f>Table32356789101112132343210111213610[[#This Row],[international]]/Table32356789101112132343210111213610[[#This Row],[total]]</f>
        <v>0</v>
      </c>
      <c r="X12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48" spans="1:25" ht="20" customHeight="1">
      <c r="A1248" s="1">
        <v>178244</v>
      </c>
      <c r="B1248" s="1" t="s">
        <v>956</v>
      </c>
      <c r="C1248" s="1">
        <v>3</v>
      </c>
      <c r="D1248" s="1">
        <v>2</v>
      </c>
      <c r="E1248" s="8">
        <f>Table32356789101112132343210111213610[[#This Row],[men]]/Table32356789101112132343210111213610[[#This Row],[total]]</f>
        <v>0.66666666666666663</v>
      </c>
      <c r="F1248" s="1">
        <v>1</v>
      </c>
      <c r="G1248" s="8">
        <f>Table32356789101112132343210111213610[[#This Row],[women]]/Table32356789101112132343210111213610[[#This Row],[total]]</f>
        <v>0.33333333333333331</v>
      </c>
      <c r="H1248" s="1">
        <v>0</v>
      </c>
      <c r="I1248" s="8">
        <f>Table32356789101112132343210111213610[[#This Row],[alaskan_or_native]]/Table32356789101112132343210111213610[[#This Row],[total]]</f>
        <v>0</v>
      </c>
      <c r="J1248" s="1">
        <v>0</v>
      </c>
      <c r="K1248" s="8">
        <f>Table32356789101112132343210111213610[[#This Row],[asian_american]]/Table32356789101112132343210111213610[[#This Row],[total]]</f>
        <v>0</v>
      </c>
      <c r="L1248" s="1">
        <v>2</v>
      </c>
      <c r="M1248" s="8">
        <f>Table32356789101112132343210111213610[[#This Row],[african_amercian]]/Table32356789101112132343210111213610[[#This Row],[total]]</f>
        <v>0.66666666666666663</v>
      </c>
      <c r="N1248" s="1">
        <v>1</v>
      </c>
      <c r="O1248" s="8">
        <f>Table32356789101112132343210111213610[[#This Row],[hispanic_american]]/Table32356789101112132343210111213610[[#This Row],[total]]</f>
        <v>0.33333333333333331</v>
      </c>
      <c r="P1248" s="1">
        <v>0</v>
      </c>
      <c r="Q1248" s="8">
        <f>Table32356789101112132343210111213610[[#This Row],[hawaiian_or_islander]]/Table32356789101112132343210111213610[[#This Row],[total]]</f>
        <v>0</v>
      </c>
      <c r="R1248" s="1">
        <v>0</v>
      </c>
      <c r="S1248" s="8">
        <f>Table32356789101112132343210111213610[[#This Row],[white]]/Table32356789101112132343210111213610[[#This Row],[total]]</f>
        <v>0</v>
      </c>
      <c r="T1248" s="1">
        <v>0</v>
      </c>
      <c r="U1248" s="8">
        <f>Table32356789101112132343210111213610[[#This Row],[muti_racial]]/Table32356789101112132343210111213610[[#This Row],[total]]</f>
        <v>0</v>
      </c>
      <c r="V1248" s="1">
        <v>0</v>
      </c>
      <c r="W1248" s="8">
        <f>Table32356789101112132343210111213610[[#This Row],[international]]/Table32356789101112132343210111213610[[#This Row],[total]]</f>
        <v>0</v>
      </c>
      <c r="X12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49" spans="1:25" ht="20" customHeight="1">
      <c r="A1249" s="12">
        <v>182306</v>
      </c>
      <c r="B1249" s="12" t="s">
        <v>1238</v>
      </c>
      <c r="C1249" s="12">
        <v>3</v>
      </c>
      <c r="D1249" s="12">
        <v>1</v>
      </c>
      <c r="E1249" s="14">
        <f>Table32356789101112132343210111213610[[#This Row],[men]]/Table32356789101112132343210111213610[[#This Row],[total]]</f>
        <v>0.33333333333333331</v>
      </c>
      <c r="F1249" s="12">
        <v>2</v>
      </c>
      <c r="G1249" s="14">
        <f>Table32356789101112132343210111213610[[#This Row],[women]]/Table32356789101112132343210111213610[[#This Row],[total]]</f>
        <v>0.66666666666666663</v>
      </c>
      <c r="H1249" s="12">
        <v>0</v>
      </c>
      <c r="I1249" s="14">
        <f>Table32356789101112132343210111213610[[#This Row],[alaskan_or_native]]/Table32356789101112132343210111213610[[#This Row],[total]]</f>
        <v>0</v>
      </c>
      <c r="J1249" s="12">
        <v>1</v>
      </c>
      <c r="K1249" s="14">
        <f>Table32356789101112132343210111213610[[#This Row],[asian_american]]/Table32356789101112132343210111213610[[#This Row],[total]]</f>
        <v>0.33333333333333331</v>
      </c>
      <c r="L1249" s="12">
        <v>0</v>
      </c>
      <c r="M1249" s="14">
        <f>Table32356789101112132343210111213610[[#This Row],[african_amercian]]/Table32356789101112132343210111213610[[#This Row],[total]]</f>
        <v>0</v>
      </c>
      <c r="N1249" s="12">
        <v>1</v>
      </c>
      <c r="O1249" s="14">
        <f>Table32356789101112132343210111213610[[#This Row],[hispanic_american]]/Table32356789101112132343210111213610[[#This Row],[total]]</f>
        <v>0.33333333333333331</v>
      </c>
      <c r="P1249" s="12">
        <v>0</v>
      </c>
      <c r="Q1249" s="14">
        <f>Table32356789101112132343210111213610[[#This Row],[hawaiian_or_islander]]/Table32356789101112132343210111213610[[#This Row],[total]]</f>
        <v>0</v>
      </c>
      <c r="R1249" s="12">
        <v>1</v>
      </c>
      <c r="S1249" s="14">
        <f>Table32356789101112132343210111213610[[#This Row],[white]]/Table32356789101112132343210111213610[[#This Row],[total]]</f>
        <v>0.33333333333333331</v>
      </c>
      <c r="T1249" s="12">
        <v>0</v>
      </c>
      <c r="U1249" s="14">
        <f>Table32356789101112132343210111213610[[#This Row],[muti_racial]]/Table32356789101112132343210111213610[[#This Row],[total]]</f>
        <v>0</v>
      </c>
      <c r="V1249" s="12">
        <v>0</v>
      </c>
      <c r="W1249" s="14">
        <f>Table32356789101112132343210111213610[[#This Row],[international]]/Table32356789101112132343210111213610[[#This Row],[total]]</f>
        <v>0</v>
      </c>
      <c r="X12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50" spans="1:25" ht="20" customHeight="1">
      <c r="A1250" s="1">
        <v>186618</v>
      </c>
      <c r="B1250" s="1" t="s">
        <v>748</v>
      </c>
      <c r="C1250" s="1">
        <v>3</v>
      </c>
      <c r="D1250" s="1">
        <v>0</v>
      </c>
      <c r="E1250" s="8">
        <f>Table32356789101112132343210111213610[[#This Row],[men]]/Table32356789101112132343210111213610[[#This Row],[total]]</f>
        <v>0</v>
      </c>
      <c r="F1250" s="1">
        <v>3</v>
      </c>
      <c r="G1250" s="8">
        <f>Table32356789101112132343210111213610[[#This Row],[women]]/Table32356789101112132343210111213610[[#This Row],[total]]</f>
        <v>1</v>
      </c>
      <c r="H1250" s="1">
        <v>0</v>
      </c>
      <c r="I1250" s="8">
        <f>Table32356789101112132343210111213610[[#This Row],[alaskan_or_native]]/Table32356789101112132343210111213610[[#This Row],[total]]</f>
        <v>0</v>
      </c>
      <c r="J1250" s="1">
        <v>0</v>
      </c>
      <c r="K1250" s="8">
        <f>Table32356789101112132343210111213610[[#This Row],[asian_american]]/Table32356789101112132343210111213610[[#This Row],[total]]</f>
        <v>0</v>
      </c>
      <c r="L1250" s="1">
        <v>1</v>
      </c>
      <c r="M1250" s="8">
        <f>Table32356789101112132343210111213610[[#This Row],[african_amercian]]/Table32356789101112132343210111213610[[#This Row],[total]]</f>
        <v>0.33333333333333331</v>
      </c>
      <c r="N1250" s="1">
        <v>1</v>
      </c>
      <c r="O1250" s="8">
        <f>Table32356789101112132343210111213610[[#This Row],[hispanic_american]]/Table32356789101112132343210111213610[[#This Row],[total]]</f>
        <v>0.33333333333333331</v>
      </c>
      <c r="P1250" s="1">
        <v>0</v>
      </c>
      <c r="Q1250" s="8">
        <f>Table32356789101112132343210111213610[[#This Row],[hawaiian_or_islander]]/Table32356789101112132343210111213610[[#This Row],[total]]</f>
        <v>0</v>
      </c>
      <c r="R1250" s="1">
        <v>0</v>
      </c>
      <c r="S1250" s="8">
        <f>Table32356789101112132343210111213610[[#This Row],[white]]/Table32356789101112132343210111213610[[#This Row],[total]]</f>
        <v>0</v>
      </c>
      <c r="T1250" s="1">
        <v>0</v>
      </c>
      <c r="U1250" s="8">
        <f>Table32356789101112132343210111213610[[#This Row],[muti_racial]]/Table32356789101112132343210111213610[[#This Row],[total]]</f>
        <v>0</v>
      </c>
      <c r="V1250" s="1">
        <v>1</v>
      </c>
      <c r="W1250" s="8">
        <f>Table32356789101112132343210111213610[[#This Row],[international]]/Table32356789101112132343210111213610[[#This Row],[total]]</f>
        <v>0.33333333333333331</v>
      </c>
      <c r="X12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51" spans="1:25" ht="20" customHeight="1">
      <c r="A1251" s="12">
        <v>195164</v>
      </c>
      <c r="B1251" s="12" t="s">
        <v>1004</v>
      </c>
      <c r="C1251" s="12">
        <v>3</v>
      </c>
      <c r="D1251" s="12">
        <v>3</v>
      </c>
      <c r="E1251" s="14">
        <f>Table32356789101112132343210111213610[[#This Row],[men]]/Table32356789101112132343210111213610[[#This Row],[total]]</f>
        <v>1</v>
      </c>
      <c r="F1251" s="12">
        <v>0</v>
      </c>
      <c r="G1251" s="14">
        <f>Table32356789101112132343210111213610[[#This Row],[women]]/Table32356789101112132343210111213610[[#This Row],[total]]</f>
        <v>0</v>
      </c>
      <c r="H1251" s="12">
        <v>0</v>
      </c>
      <c r="I1251" s="14">
        <f>Table32356789101112132343210111213610[[#This Row],[alaskan_or_native]]/Table32356789101112132343210111213610[[#This Row],[total]]</f>
        <v>0</v>
      </c>
      <c r="J1251" s="12">
        <v>1</v>
      </c>
      <c r="K1251" s="14">
        <f>Table32356789101112132343210111213610[[#This Row],[asian_american]]/Table32356789101112132343210111213610[[#This Row],[total]]</f>
        <v>0.33333333333333331</v>
      </c>
      <c r="L1251" s="12">
        <v>0</v>
      </c>
      <c r="M1251" s="14">
        <f>Table32356789101112132343210111213610[[#This Row],[african_amercian]]/Table32356789101112132343210111213610[[#This Row],[total]]</f>
        <v>0</v>
      </c>
      <c r="N1251" s="12">
        <v>0</v>
      </c>
      <c r="O1251" s="14">
        <f>Table32356789101112132343210111213610[[#This Row],[hispanic_american]]/Table32356789101112132343210111213610[[#This Row],[total]]</f>
        <v>0</v>
      </c>
      <c r="P1251" s="12">
        <v>0</v>
      </c>
      <c r="Q1251" s="14">
        <f>Table32356789101112132343210111213610[[#This Row],[hawaiian_or_islander]]/Table32356789101112132343210111213610[[#This Row],[total]]</f>
        <v>0</v>
      </c>
      <c r="R1251" s="12">
        <v>1</v>
      </c>
      <c r="S1251" s="14">
        <f>Table32356789101112132343210111213610[[#This Row],[white]]/Table32356789101112132343210111213610[[#This Row],[total]]</f>
        <v>0.33333333333333331</v>
      </c>
      <c r="T1251" s="12">
        <v>0</v>
      </c>
      <c r="U1251" s="14">
        <f>Table32356789101112132343210111213610[[#This Row],[muti_racial]]/Table32356789101112132343210111213610[[#This Row],[total]]</f>
        <v>0</v>
      </c>
      <c r="V1251" s="12">
        <v>0</v>
      </c>
      <c r="W1251" s="14">
        <f>Table32356789101112132343210111213610[[#This Row],[international]]/Table32356789101112132343210111213610[[#This Row],[total]]</f>
        <v>0</v>
      </c>
      <c r="X12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52" spans="1:25" ht="20" customHeight="1">
      <c r="A1252" s="1">
        <v>197197</v>
      </c>
      <c r="B1252" s="1" t="s">
        <v>805</v>
      </c>
      <c r="C1252" s="1">
        <v>3</v>
      </c>
      <c r="D1252" s="1">
        <v>3</v>
      </c>
      <c r="E1252" s="8">
        <f>Table32356789101112132343210111213610[[#This Row],[men]]/Table32356789101112132343210111213610[[#This Row],[total]]</f>
        <v>1</v>
      </c>
      <c r="F1252" s="1">
        <v>0</v>
      </c>
      <c r="G1252" s="8">
        <f>Table32356789101112132343210111213610[[#This Row],[women]]/Table32356789101112132343210111213610[[#This Row],[total]]</f>
        <v>0</v>
      </c>
      <c r="H1252" s="1">
        <v>0</v>
      </c>
      <c r="I1252" s="8">
        <f>Table32356789101112132343210111213610[[#This Row],[alaskan_or_native]]/Table32356789101112132343210111213610[[#This Row],[total]]</f>
        <v>0</v>
      </c>
      <c r="J1252" s="1">
        <v>0</v>
      </c>
      <c r="K1252" s="8">
        <f>Table32356789101112132343210111213610[[#This Row],[asian_american]]/Table32356789101112132343210111213610[[#This Row],[total]]</f>
        <v>0</v>
      </c>
      <c r="L1252" s="1">
        <v>0</v>
      </c>
      <c r="M1252" s="8">
        <f>Table32356789101112132343210111213610[[#This Row],[african_amercian]]/Table32356789101112132343210111213610[[#This Row],[total]]</f>
        <v>0</v>
      </c>
      <c r="N1252" s="1">
        <v>2</v>
      </c>
      <c r="O1252" s="8">
        <f>Table32356789101112132343210111213610[[#This Row],[hispanic_american]]/Table32356789101112132343210111213610[[#This Row],[total]]</f>
        <v>0.66666666666666663</v>
      </c>
      <c r="P1252" s="1">
        <v>0</v>
      </c>
      <c r="Q1252" s="8">
        <f>Table32356789101112132343210111213610[[#This Row],[hawaiian_or_islander]]/Table32356789101112132343210111213610[[#This Row],[total]]</f>
        <v>0</v>
      </c>
      <c r="R1252" s="1">
        <v>1</v>
      </c>
      <c r="S1252" s="8">
        <f>Table32356789101112132343210111213610[[#This Row],[white]]/Table32356789101112132343210111213610[[#This Row],[total]]</f>
        <v>0.33333333333333331</v>
      </c>
      <c r="T1252" s="1">
        <v>0</v>
      </c>
      <c r="U1252" s="8">
        <f>Table32356789101112132343210111213610[[#This Row],[muti_racial]]/Table32356789101112132343210111213610[[#This Row],[total]]</f>
        <v>0</v>
      </c>
      <c r="V1252" s="1">
        <v>0</v>
      </c>
      <c r="W1252" s="8">
        <f>Table32356789101112132343210111213610[[#This Row],[international]]/Table32356789101112132343210111213610[[#This Row],[total]]</f>
        <v>0</v>
      </c>
      <c r="X12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53" spans="1:25" ht="20" customHeight="1">
      <c r="A1253" s="12">
        <v>197993</v>
      </c>
      <c r="B1253" s="12" t="s">
        <v>1021</v>
      </c>
      <c r="C1253" s="12">
        <v>3</v>
      </c>
      <c r="D1253" s="12">
        <v>0</v>
      </c>
      <c r="E1253" s="14">
        <f>Table32356789101112132343210111213610[[#This Row],[men]]/Table32356789101112132343210111213610[[#This Row],[total]]</f>
        <v>0</v>
      </c>
      <c r="F1253" s="12">
        <v>3</v>
      </c>
      <c r="G1253" s="14">
        <f>Table32356789101112132343210111213610[[#This Row],[women]]/Table32356789101112132343210111213610[[#This Row],[total]]</f>
        <v>1</v>
      </c>
      <c r="H1253" s="12">
        <v>0</v>
      </c>
      <c r="I1253" s="14">
        <f>Table32356789101112132343210111213610[[#This Row],[alaskan_or_native]]/Table32356789101112132343210111213610[[#This Row],[total]]</f>
        <v>0</v>
      </c>
      <c r="J1253" s="12">
        <v>0</v>
      </c>
      <c r="K1253" s="14">
        <f>Table32356789101112132343210111213610[[#This Row],[asian_american]]/Table32356789101112132343210111213610[[#This Row],[total]]</f>
        <v>0</v>
      </c>
      <c r="L1253" s="12">
        <v>1</v>
      </c>
      <c r="M1253" s="14">
        <f>Table32356789101112132343210111213610[[#This Row],[african_amercian]]/Table32356789101112132343210111213610[[#This Row],[total]]</f>
        <v>0.33333333333333331</v>
      </c>
      <c r="N1253" s="12">
        <v>0</v>
      </c>
      <c r="O1253" s="14">
        <f>Table32356789101112132343210111213610[[#This Row],[hispanic_american]]/Table32356789101112132343210111213610[[#This Row],[total]]</f>
        <v>0</v>
      </c>
      <c r="P1253" s="12">
        <v>0</v>
      </c>
      <c r="Q1253" s="14">
        <f>Table32356789101112132343210111213610[[#This Row],[hawaiian_or_islander]]/Table32356789101112132343210111213610[[#This Row],[total]]</f>
        <v>0</v>
      </c>
      <c r="R1253" s="12">
        <v>0</v>
      </c>
      <c r="S1253" s="14">
        <f>Table32356789101112132343210111213610[[#This Row],[white]]/Table32356789101112132343210111213610[[#This Row],[total]]</f>
        <v>0</v>
      </c>
      <c r="T1253" s="12">
        <v>0</v>
      </c>
      <c r="U1253" s="14">
        <f>Table32356789101112132343210111213610[[#This Row],[muti_racial]]/Table32356789101112132343210111213610[[#This Row],[total]]</f>
        <v>0</v>
      </c>
      <c r="V1253" s="12">
        <v>0</v>
      </c>
      <c r="W1253" s="14">
        <f>Table32356789101112132343210111213610[[#This Row],[international]]/Table32356789101112132343210111213610[[#This Row],[total]]</f>
        <v>0</v>
      </c>
      <c r="X12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54" spans="1:25" ht="20" customHeight="1">
      <c r="A1254" s="1">
        <v>199069</v>
      </c>
      <c r="B1254" s="1" t="s">
        <v>1331</v>
      </c>
      <c r="C1254" s="1">
        <v>3</v>
      </c>
      <c r="D1254" s="1">
        <v>2</v>
      </c>
      <c r="E1254" s="8">
        <f>Table32356789101112132343210111213610[[#This Row],[men]]/Table32356789101112132343210111213610[[#This Row],[total]]</f>
        <v>0.66666666666666663</v>
      </c>
      <c r="F1254" s="1">
        <v>1</v>
      </c>
      <c r="G1254" s="8">
        <f>Table32356789101112132343210111213610[[#This Row],[women]]/Table32356789101112132343210111213610[[#This Row],[total]]</f>
        <v>0.33333333333333331</v>
      </c>
      <c r="H1254" s="1">
        <v>0</v>
      </c>
      <c r="I1254" s="8">
        <f>Table32356789101112132343210111213610[[#This Row],[alaskan_or_native]]/Table32356789101112132343210111213610[[#This Row],[total]]</f>
        <v>0</v>
      </c>
      <c r="J1254" s="1">
        <v>0</v>
      </c>
      <c r="K1254" s="8">
        <f>Table32356789101112132343210111213610[[#This Row],[asian_american]]/Table32356789101112132343210111213610[[#This Row],[total]]</f>
        <v>0</v>
      </c>
      <c r="L1254" s="1">
        <v>0</v>
      </c>
      <c r="M1254" s="8">
        <f>Table32356789101112132343210111213610[[#This Row],[african_amercian]]/Table32356789101112132343210111213610[[#This Row],[total]]</f>
        <v>0</v>
      </c>
      <c r="N1254" s="1">
        <v>0</v>
      </c>
      <c r="O1254" s="8">
        <f>Table32356789101112132343210111213610[[#This Row],[hispanic_american]]/Table32356789101112132343210111213610[[#This Row],[total]]</f>
        <v>0</v>
      </c>
      <c r="P1254" s="1">
        <v>0</v>
      </c>
      <c r="Q1254" s="8">
        <f>Table32356789101112132343210111213610[[#This Row],[hawaiian_or_islander]]/Table32356789101112132343210111213610[[#This Row],[total]]</f>
        <v>0</v>
      </c>
      <c r="R1254" s="1">
        <v>3</v>
      </c>
      <c r="S1254" s="8">
        <f>Table32356789101112132343210111213610[[#This Row],[white]]/Table32356789101112132343210111213610[[#This Row],[total]]</f>
        <v>1</v>
      </c>
      <c r="T1254" s="1">
        <v>0</v>
      </c>
      <c r="U1254" s="8">
        <f>Table32356789101112132343210111213610[[#This Row],[muti_racial]]/Table32356789101112132343210111213610[[#This Row],[total]]</f>
        <v>0</v>
      </c>
      <c r="V1254" s="1">
        <v>0</v>
      </c>
      <c r="W1254" s="8">
        <f>Table32356789101112132343210111213610[[#This Row],[international]]/Table32356789101112132343210111213610[[#This Row],[total]]</f>
        <v>0</v>
      </c>
      <c r="X12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55" spans="1:25" ht="20" customHeight="1">
      <c r="A1255" s="12">
        <v>199582</v>
      </c>
      <c r="B1255" s="12" t="s">
        <v>334</v>
      </c>
      <c r="C1255" s="12">
        <v>3</v>
      </c>
      <c r="D1255" s="12">
        <v>3</v>
      </c>
      <c r="E1255" s="14">
        <f>Table32356789101112132343210111213610[[#This Row],[men]]/Table32356789101112132343210111213610[[#This Row],[total]]</f>
        <v>1</v>
      </c>
      <c r="F1255" s="12">
        <v>0</v>
      </c>
      <c r="G1255" s="14">
        <f>Table32356789101112132343210111213610[[#This Row],[women]]/Table32356789101112132343210111213610[[#This Row],[total]]</f>
        <v>0</v>
      </c>
      <c r="H1255" s="12">
        <v>0</v>
      </c>
      <c r="I1255" s="14">
        <f>Table32356789101112132343210111213610[[#This Row],[alaskan_or_native]]/Table32356789101112132343210111213610[[#This Row],[total]]</f>
        <v>0</v>
      </c>
      <c r="J1255" s="12">
        <v>0</v>
      </c>
      <c r="K1255" s="14">
        <f>Table32356789101112132343210111213610[[#This Row],[asian_american]]/Table32356789101112132343210111213610[[#This Row],[total]]</f>
        <v>0</v>
      </c>
      <c r="L1255" s="12">
        <v>3</v>
      </c>
      <c r="M1255" s="14">
        <f>Table32356789101112132343210111213610[[#This Row],[african_amercian]]/Table32356789101112132343210111213610[[#This Row],[total]]</f>
        <v>1</v>
      </c>
      <c r="N1255" s="12">
        <v>0</v>
      </c>
      <c r="O1255" s="14">
        <f>Table32356789101112132343210111213610[[#This Row],[hispanic_american]]/Table32356789101112132343210111213610[[#This Row],[total]]</f>
        <v>0</v>
      </c>
      <c r="P1255" s="12">
        <v>0</v>
      </c>
      <c r="Q1255" s="14">
        <f>Table32356789101112132343210111213610[[#This Row],[hawaiian_or_islander]]/Table32356789101112132343210111213610[[#This Row],[total]]</f>
        <v>0</v>
      </c>
      <c r="R1255" s="12">
        <v>0</v>
      </c>
      <c r="S1255" s="14">
        <f>Table32356789101112132343210111213610[[#This Row],[white]]/Table32356789101112132343210111213610[[#This Row],[total]]</f>
        <v>0</v>
      </c>
      <c r="T1255" s="12">
        <v>0</v>
      </c>
      <c r="U1255" s="14">
        <f>Table32356789101112132343210111213610[[#This Row],[muti_racial]]/Table32356789101112132343210111213610[[#This Row],[total]]</f>
        <v>0</v>
      </c>
      <c r="V1255" s="12">
        <v>0</v>
      </c>
      <c r="W1255" s="14">
        <f>Table32356789101112132343210111213610[[#This Row],[international]]/Table32356789101112132343210111213610[[#This Row],[total]]</f>
        <v>0</v>
      </c>
      <c r="X12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56" spans="1:25" ht="20" customHeight="1">
      <c r="A1256" s="1">
        <v>201104</v>
      </c>
      <c r="B1256" s="1" t="s">
        <v>749</v>
      </c>
      <c r="C1256" s="1">
        <v>3</v>
      </c>
      <c r="D1256" s="1">
        <v>3</v>
      </c>
      <c r="E1256" s="8">
        <f>Table32356789101112132343210111213610[[#This Row],[men]]/Table32356789101112132343210111213610[[#This Row],[total]]</f>
        <v>1</v>
      </c>
      <c r="F1256" s="1">
        <v>0</v>
      </c>
      <c r="G1256" s="8">
        <f>Table32356789101112132343210111213610[[#This Row],[women]]/Table32356789101112132343210111213610[[#This Row],[total]]</f>
        <v>0</v>
      </c>
      <c r="H1256" s="1">
        <v>0</v>
      </c>
      <c r="I1256" s="8">
        <f>Table32356789101112132343210111213610[[#This Row],[alaskan_or_native]]/Table32356789101112132343210111213610[[#This Row],[total]]</f>
        <v>0</v>
      </c>
      <c r="J1256" s="1">
        <v>0</v>
      </c>
      <c r="K1256" s="8">
        <f>Table32356789101112132343210111213610[[#This Row],[asian_american]]/Table32356789101112132343210111213610[[#This Row],[total]]</f>
        <v>0</v>
      </c>
      <c r="L1256" s="1">
        <v>0</v>
      </c>
      <c r="M1256" s="8">
        <f>Table32356789101112132343210111213610[[#This Row],[african_amercian]]/Table32356789101112132343210111213610[[#This Row],[total]]</f>
        <v>0</v>
      </c>
      <c r="N1256" s="1">
        <v>1</v>
      </c>
      <c r="O1256" s="8">
        <f>Table32356789101112132343210111213610[[#This Row],[hispanic_american]]/Table32356789101112132343210111213610[[#This Row],[total]]</f>
        <v>0.33333333333333331</v>
      </c>
      <c r="P1256" s="1">
        <v>0</v>
      </c>
      <c r="Q1256" s="8">
        <f>Table32356789101112132343210111213610[[#This Row],[hawaiian_or_islander]]/Table32356789101112132343210111213610[[#This Row],[total]]</f>
        <v>0</v>
      </c>
      <c r="R1256" s="1">
        <v>2</v>
      </c>
      <c r="S1256" s="8">
        <f>Table32356789101112132343210111213610[[#This Row],[white]]/Table32356789101112132343210111213610[[#This Row],[total]]</f>
        <v>0.66666666666666663</v>
      </c>
      <c r="T1256" s="1">
        <v>0</v>
      </c>
      <c r="U1256" s="8">
        <f>Table32356789101112132343210111213610[[#This Row],[muti_racial]]/Table32356789101112132343210111213610[[#This Row],[total]]</f>
        <v>0</v>
      </c>
      <c r="V1256" s="1">
        <v>0</v>
      </c>
      <c r="W1256" s="8">
        <f>Table32356789101112132343210111213610[[#This Row],[international]]/Table32356789101112132343210111213610[[#This Row],[total]]</f>
        <v>0</v>
      </c>
      <c r="X12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57" spans="1:25" ht="20" customHeight="1">
      <c r="A1257" s="12">
        <v>203775</v>
      </c>
      <c r="B1257" s="12" t="s">
        <v>750</v>
      </c>
      <c r="C1257" s="12">
        <v>3</v>
      </c>
      <c r="D1257" s="12">
        <v>3</v>
      </c>
      <c r="E1257" s="14">
        <f>Table32356789101112132343210111213610[[#This Row],[men]]/Table32356789101112132343210111213610[[#This Row],[total]]</f>
        <v>1</v>
      </c>
      <c r="F1257" s="12">
        <v>0</v>
      </c>
      <c r="G1257" s="14">
        <f>Table32356789101112132343210111213610[[#This Row],[women]]/Table32356789101112132343210111213610[[#This Row],[total]]</f>
        <v>0</v>
      </c>
      <c r="H1257" s="12">
        <v>0</v>
      </c>
      <c r="I1257" s="14">
        <f>Table32356789101112132343210111213610[[#This Row],[alaskan_or_native]]/Table32356789101112132343210111213610[[#This Row],[total]]</f>
        <v>0</v>
      </c>
      <c r="J1257" s="12">
        <v>0</v>
      </c>
      <c r="K1257" s="14">
        <f>Table32356789101112132343210111213610[[#This Row],[asian_american]]/Table32356789101112132343210111213610[[#This Row],[total]]</f>
        <v>0</v>
      </c>
      <c r="L1257" s="12">
        <v>0</v>
      </c>
      <c r="M1257" s="14">
        <f>Table32356789101112132343210111213610[[#This Row],[african_amercian]]/Table32356789101112132343210111213610[[#This Row],[total]]</f>
        <v>0</v>
      </c>
      <c r="N1257" s="12">
        <v>0</v>
      </c>
      <c r="O1257" s="14">
        <f>Table32356789101112132343210111213610[[#This Row],[hispanic_american]]/Table32356789101112132343210111213610[[#This Row],[total]]</f>
        <v>0</v>
      </c>
      <c r="P1257" s="12">
        <v>0</v>
      </c>
      <c r="Q1257" s="14">
        <f>Table32356789101112132343210111213610[[#This Row],[hawaiian_or_islander]]/Table32356789101112132343210111213610[[#This Row],[total]]</f>
        <v>0</v>
      </c>
      <c r="R1257" s="12">
        <v>2</v>
      </c>
      <c r="S1257" s="14">
        <f>Table32356789101112132343210111213610[[#This Row],[white]]/Table32356789101112132343210111213610[[#This Row],[total]]</f>
        <v>0.66666666666666663</v>
      </c>
      <c r="T1257" s="12">
        <v>0</v>
      </c>
      <c r="U1257" s="14">
        <f>Table32356789101112132343210111213610[[#This Row],[muti_racial]]/Table32356789101112132343210111213610[[#This Row],[total]]</f>
        <v>0</v>
      </c>
      <c r="V1257" s="12">
        <v>1</v>
      </c>
      <c r="W1257" s="14">
        <f>Table32356789101112132343210111213610[[#This Row],[international]]/Table32356789101112132343210111213610[[#This Row],[total]]</f>
        <v>0.33333333333333331</v>
      </c>
      <c r="X12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58" spans="1:25" ht="20" customHeight="1">
      <c r="A1258" s="1">
        <v>204909</v>
      </c>
      <c r="B1258" s="1" t="s">
        <v>751</v>
      </c>
      <c r="C1258" s="1">
        <v>3</v>
      </c>
      <c r="D1258" s="1">
        <v>3</v>
      </c>
      <c r="E1258" s="8">
        <f>Table32356789101112132343210111213610[[#This Row],[men]]/Table32356789101112132343210111213610[[#This Row],[total]]</f>
        <v>1</v>
      </c>
      <c r="F1258" s="1">
        <v>0</v>
      </c>
      <c r="G1258" s="8">
        <f>Table32356789101112132343210111213610[[#This Row],[women]]/Table32356789101112132343210111213610[[#This Row],[total]]</f>
        <v>0</v>
      </c>
      <c r="H1258" s="1">
        <v>0</v>
      </c>
      <c r="I1258" s="8">
        <f>Table32356789101112132343210111213610[[#This Row],[alaskan_or_native]]/Table32356789101112132343210111213610[[#This Row],[total]]</f>
        <v>0</v>
      </c>
      <c r="J1258" s="1">
        <v>1</v>
      </c>
      <c r="K1258" s="8">
        <f>Table32356789101112132343210111213610[[#This Row],[asian_american]]/Table32356789101112132343210111213610[[#This Row],[total]]</f>
        <v>0.33333333333333331</v>
      </c>
      <c r="L1258" s="1">
        <v>0</v>
      </c>
      <c r="M1258" s="8">
        <f>Table32356789101112132343210111213610[[#This Row],[african_amercian]]/Table32356789101112132343210111213610[[#This Row],[total]]</f>
        <v>0</v>
      </c>
      <c r="N1258" s="1">
        <v>0</v>
      </c>
      <c r="O1258" s="8">
        <f>Table32356789101112132343210111213610[[#This Row],[hispanic_american]]/Table32356789101112132343210111213610[[#This Row],[total]]</f>
        <v>0</v>
      </c>
      <c r="P1258" s="1">
        <v>0</v>
      </c>
      <c r="Q1258" s="8">
        <f>Table32356789101112132343210111213610[[#This Row],[hawaiian_or_islander]]/Table32356789101112132343210111213610[[#This Row],[total]]</f>
        <v>0</v>
      </c>
      <c r="R1258" s="1">
        <v>1</v>
      </c>
      <c r="S1258" s="8">
        <f>Table32356789101112132343210111213610[[#This Row],[white]]/Table32356789101112132343210111213610[[#This Row],[total]]</f>
        <v>0.33333333333333331</v>
      </c>
      <c r="T1258" s="1">
        <v>0</v>
      </c>
      <c r="U1258" s="8">
        <f>Table32356789101112132343210111213610[[#This Row],[muti_racial]]/Table32356789101112132343210111213610[[#This Row],[total]]</f>
        <v>0</v>
      </c>
      <c r="V1258" s="1">
        <v>1</v>
      </c>
      <c r="W1258" s="8">
        <f>Table32356789101112132343210111213610[[#This Row],[international]]/Table32356789101112132343210111213610[[#This Row],[total]]</f>
        <v>0.33333333333333331</v>
      </c>
      <c r="X12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59" spans="1:25" ht="20" customHeight="1">
      <c r="A1259" s="12">
        <v>205203</v>
      </c>
      <c r="B1259" s="12" t="s">
        <v>752</v>
      </c>
      <c r="C1259" s="12">
        <v>3</v>
      </c>
      <c r="D1259" s="12">
        <v>3</v>
      </c>
      <c r="E1259" s="14">
        <f>Table32356789101112132343210111213610[[#This Row],[men]]/Table32356789101112132343210111213610[[#This Row],[total]]</f>
        <v>1</v>
      </c>
      <c r="F1259" s="12">
        <v>0</v>
      </c>
      <c r="G1259" s="14">
        <f>Table32356789101112132343210111213610[[#This Row],[women]]/Table32356789101112132343210111213610[[#This Row],[total]]</f>
        <v>0</v>
      </c>
      <c r="H1259" s="12">
        <v>0</v>
      </c>
      <c r="I1259" s="14">
        <f>Table32356789101112132343210111213610[[#This Row],[alaskan_or_native]]/Table32356789101112132343210111213610[[#This Row],[total]]</f>
        <v>0</v>
      </c>
      <c r="J1259" s="12">
        <v>0</v>
      </c>
      <c r="K1259" s="14">
        <f>Table32356789101112132343210111213610[[#This Row],[asian_american]]/Table32356789101112132343210111213610[[#This Row],[total]]</f>
        <v>0</v>
      </c>
      <c r="L1259" s="12">
        <v>1</v>
      </c>
      <c r="M1259" s="14">
        <f>Table32356789101112132343210111213610[[#This Row],[african_amercian]]/Table32356789101112132343210111213610[[#This Row],[total]]</f>
        <v>0.33333333333333331</v>
      </c>
      <c r="N1259" s="12">
        <v>1</v>
      </c>
      <c r="O1259" s="14">
        <f>Table32356789101112132343210111213610[[#This Row],[hispanic_american]]/Table32356789101112132343210111213610[[#This Row],[total]]</f>
        <v>0.33333333333333331</v>
      </c>
      <c r="P1259" s="12">
        <v>0</v>
      </c>
      <c r="Q1259" s="14">
        <f>Table32356789101112132343210111213610[[#This Row],[hawaiian_or_islander]]/Table32356789101112132343210111213610[[#This Row],[total]]</f>
        <v>0</v>
      </c>
      <c r="R1259" s="12">
        <v>1</v>
      </c>
      <c r="S1259" s="14">
        <f>Table32356789101112132343210111213610[[#This Row],[white]]/Table32356789101112132343210111213610[[#This Row],[total]]</f>
        <v>0.33333333333333331</v>
      </c>
      <c r="T1259" s="12">
        <v>0</v>
      </c>
      <c r="U1259" s="14">
        <f>Table32356789101112132343210111213610[[#This Row],[muti_racial]]/Table32356789101112132343210111213610[[#This Row],[total]]</f>
        <v>0</v>
      </c>
      <c r="V1259" s="12">
        <v>0</v>
      </c>
      <c r="W1259" s="14">
        <f>Table32356789101112132343210111213610[[#This Row],[international]]/Table32356789101112132343210111213610[[#This Row],[total]]</f>
        <v>0</v>
      </c>
      <c r="X12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60" spans="1:25" ht="20" customHeight="1">
      <c r="A1260" s="1">
        <v>207661</v>
      </c>
      <c r="B1260" s="1" t="s">
        <v>1398</v>
      </c>
      <c r="C1260" s="1">
        <v>3</v>
      </c>
      <c r="D1260" s="1">
        <v>2</v>
      </c>
      <c r="E1260" s="8">
        <f>Table32356789101112132343210111213610[[#This Row],[men]]/Table32356789101112132343210111213610[[#This Row],[total]]</f>
        <v>0.66666666666666663</v>
      </c>
      <c r="F1260" s="1">
        <v>1</v>
      </c>
      <c r="G1260" s="8">
        <f>Table32356789101112132343210111213610[[#This Row],[women]]/Table32356789101112132343210111213610[[#This Row],[total]]</f>
        <v>0.33333333333333331</v>
      </c>
      <c r="H1260" s="1">
        <v>0</v>
      </c>
      <c r="I1260" s="8">
        <f>Table32356789101112132343210111213610[[#This Row],[alaskan_or_native]]/Table32356789101112132343210111213610[[#This Row],[total]]</f>
        <v>0</v>
      </c>
      <c r="J1260" s="1">
        <v>0</v>
      </c>
      <c r="K1260" s="8">
        <f>Table32356789101112132343210111213610[[#This Row],[asian_american]]/Table32356789101112132343210111213610[[#This Row],[total]]</f>
        <v>0</v>
      </c>
      <c r="L1260" s="1">
        <v>1</v>
      </c>
      <c r="M1260" s="8">
        <f>Table32356789101112132343210111213610[[#This Row],[african_amercian]]/Table32356789101112132343210111213610[[#This Row],[total]]</f>
        <v>0.33333333333333331</v>
      </c>
      <c r="N1260" s="1">
        <v>0</v>
      </c>
      <c r="O1260" s="8">
        <f>Table32356789101112132343210111213610[[#This Row],[hispanic_american]]/Table32356789101112132343210111213610[[#This Row],[total]]</f>
        <v>0</v>
      </c>
      <c r="P1260" s="1">
        <v>0</v>
      </c>
      <c r="Q1260" s="8">
        <f>Table32356789101112132343210111213610[[#This Row],[hawaiian_or_islander]]/Table32356789101112132343210111213610[[#This Row],[total]]</f>
        <v>0</v>
      </c>
      <c r="R1260" s="1">
        <v>2</v>
      </c>
      <c r="S1260" s="8">
        <f>Table32356789101112132343210111213610[[#This Row],[white]]/Table32356789101112132343210111213610[[#This Row],[total]]</f>
        <v>0.66666666666666663</v>
      </c>
      <c r="T1260" s="1">
        <v>0</v>
      </c>
      <c r="U1260" s="8">
        <f>Table32356789101112132343210111213610[[#This Row],[muti_racial]]/Table32356789101112132343210111213610[[#This Row],[total]]</f>
        <v>0</v>
      </c>
      <c r="V1260" s="1">
        <v>0</v>
      </c>
      <c r="W1260" s="8">
        <f>Table32356789101112132343210111213610[[#This Row],[international]]/Table32356789101112132343210111213610[[#This Row],[total]]</f>
        <v>0</v>
      </c>
      <c r="X12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61" spans="1:25" ht="20" customHeight="1">
      <c r="A1261" s="12">
        <v>209612</v>
      </c>
      <c r="B1261" s="12" t="s">
        <v>753</v>
      </c>
      <c r="C1261" s="12">
        <v>3</v>
      </c>
      <c r="D1261" s="12">
        <v>3</v>
      </c>
      <c r="E1261" s="14">
        <f>Table32356789101112132343210111213610[[#This Row],[men]]/Table32356789101112132343210111213610[[#This Row],[total]]</f>
        <v>1</v>
      </c>
      <c r="F1261" s="12">
        <v>0</v>
      </c>
      <c r="G1261" s="14">
        <f>Table32356789101112132343210111213610[[#This Row],[women]]/Table32356789101112132343210111213610[[#This Row],[total]]</f>
        <v>0</v>
      </c>
      <c r="H1261" s="12">
        <v>0</v>
      </c>
      <c r="I1261" s="14">
        <f>Table32356789101112132343210111213610[[#This Row],[alaskan_or_native]]/Table32356789101112132343210111213610[[#This Row],[total]]</f>
        <v>0</v>
      </c>
      <c r="J1261" s="12">
        <v>0</v>
      </c>
      <c r="K1261" s="14">
        <f>Table32356789101112132343210111213610[[#This Row],[asian_american]]/Table32356789101112132343210111213610[[#This Row],[total]]</f>
        <v>0</v>
      </c>
      <c r="L1261" s="12">
        <v>0</v>
      </c>
      <c r="M1261" s="14">
        <f>Table32356789101112132343210111213610[[#This Row],[african_amercian]]/Table32356789101112132343210111213610[[#This Row],[total]]</f>
        <v>0</v>
      </c>
      <c r="N1261" s="12">
        <v>0</v>
      </c>
      <c r="O1261" s="14">
        <f>Table32356789101112132343210111213610[[#This Row],[hispanic_american]]/Table32356789101112132343210111213610[[#This Row],[total]]</f>
        <v>0</v>
      </c>
      <c r="P1261" s="12">
        <v>0</v>
      </c>
      <c r="Q1261" s="14">
        <f>Table32356789101112132343210111213610[[#This Row],[hawaiian_or_islander]]/Table32356789101112132343210111213610[[#This Row],[total]]</f>
        <v>0</v>
      </c>
      <c r="R1261" s="12">
        <v>2</v>
      </c>
      <c r="S1261" s="14">
        <f>Table32356789101112132343210111213610[[#This Row],[white]]/Table32356789101112132343210111213610[[#This Row],[total]]</f>
        <v>0.66666666666666663</v>
      </c>
      <c r="T1261" s="12">
        <v>1</v>
      </c>
      <c r="U1261" s="14">
        <f>Table32356789101112132343210111213610[[#This Row],[muti_racial]]/Table32356789101112132343210111213610[[#This Row],[total]]</f>
        <v>0.33333333333333331</v>
      </c>
      <c r="V1261" s="12">
        <v>0</v>
      </c>
      <c r="W1261" s="14">
        <f>Table32356789101112132343210111213610[[#This Row],[international]]/Table32356789101112132343210111213610[[#This Row],[total]]</f>
        <v>0</v>
      </c>
      <c r="X12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62" spans="1:25" ht="20" customHeight="1">
      <c r="A1262" s="1">
        <v>210076</v>
      </c>
      <c r="B1262" s="1" t="s">
        <v>1052</v>
      </c>
      <c r="C1262" s="1">
        <v>3</v>
      </c>
      <c r="D1262" s="1">
        <v>3</v>
      </c>
      <c r="E1262" s="8">
        <f>Table32356789101112132343210111213610[[#This Row],[men]]/Table32356789101112132343210111213610[[#This Row],[total]]</f>
        <v>1</v>
      </c>
      <c r="F1262" s="1">
        <v>0</v>
      </c>
      <c r="G1262" s="8">
        <f>Table32356789101112132343210111213610[[#This Row],[women]]/Table32356789101112132343210111213610[[#This Row],[total]]</f>
        <v>0</v>
      </c>
      <c r="H1262" s="1">
        <v>0</v>
      </c>
      <c r="I1262" s="8">
        <f>Table32356789101112132343210111213610[[#This Row],[alaskan_or_native]]/Table32356789101112132343210111213610[[#This Row],[total]]</f>
        <v>0</v>
      </c>
      <c r="J1262" s="1">
        <v>0</v>
      </c>
      <c r="K1262" s="8">
        <f>Table32356789101112132343210111213610[[#This Row],[asian_american]]/Table32356789101112132343210111213610[[#This Row],[total]]</f>
        <v>0</v>
      </c>
      <c r="L1262" s="1">
        <v>0</v>
      </c>
      <c r="M1262" s="8">
        <f>Table32356789101112132343210111213610[[#This Row],[african_amercian]]/Table32356789101112132343210111213610[[#This Row],[total]]</f>
        <v>0</v>
      </c>
      <c r="N1262" s="1">
        <v>0</v>
      </c>
      <c r="O1262" s="8">
        <f>Table32356789101112132343210111213610[[#This Row],[hispanic_american]]/Table32356789101112132343210111213610[[#This Row],[total]]</f>
        <v>0</v>
      </c>
      <c r="P1262" s="1">
        <v>1</v>
      </c>
      <c r="Q1262" s="8">
        <f>Table32356789101112132343210111213610[[#This Row],[hawaiian_or_islander]]/Table32356789101112132343210111213610[[#This Row],[total]]</f>
        <v>0.33333333333333331</v>
      </c>
      <c r="R1262" s="1">
        <v>2</v>
      </c>
      <c r="S1262" s="8">
        <f>Table32356789101112132343210111213610[[#This Row],[white]]/Table32356789101112132343210111213610[[#This Row],[total]]</f>
        <v>0.66666666666666663</v>
      </c>
      <c r="T1262" s="1">
        <v>0</v>
      </c>
      <c r="U1262" s="8">
        <f>Table32356789101112132343210111213610[[#This Row],[muti_racial]]/Table32356789101112132343210111213610[[#This Row],[total]]</f>
        <v>0</v>
      </c>
      <c r="V1262" s="1">
        <v>0</v>
      </c>
      <c r="W1262" s="8">
        <f>Table32356789101112132343210111213610[[#This Row],[international]]/Table32356789101112132343210111213610[[#This Row],[total]]</f>
        <v>0</v>
      </c>
      <c r="X12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63" spans="1:25" ht="20" customHeight="1">
      <c r="A1263" s="12">
        <v>213321</v>
      </c>
      <c r="B1263" s="12" t="s">
        <v>780</v>
      </c>
      <c r="C1263" s="12">
        <v>3</v>
      </c>
      <c r="D1263" s="12">
        <v>3</v>
      </c>
      <c r="E1263" s="14">
        <f>Table32356789101112132343210111213610[[#This Row],[men]]/Table32356789101112132343210111213610[[#This Row],[total]]</f>
        <v>1</v>
      </c>
      <c r="F1263" s="12">
        <v>0</v>
      </c>
      <c r="G1263" s="14">
        <f>Table32356789101112132343210111213610[[#This Row],[women]]/Table32356789101112132343210111213610[[#This Row],[total]]</f>
        <v>0</v>
      </c>
      <c r="H1263" s="12">
        <v>0</v>
      </c>
      <c r="I1263" s="14">
        <f>Table32356789101112132343210111213610[[#This Row],[alaskan_or_native]]/Table32356789101112132343210111213610[[#This Row],[total]]</f>
        <v>0</v>
      </c>
      <c r="J1263" s="12">
        <v>0</v>
      </c>
      <c r="K1263" s="14">
        <f>Table32356789101112132343210111213610[[#This Row],[asian_american]]/Table32356789101112132343210111213610[[#This Row],[total]]</f>
        <v>0</v>
      </c>
      <c r="L1263" s="12">
        <v>0</v>
      </c>
      <c r="M1263" s="14">
        <f>Table32356789101112132343210111213610[[#This Row],[african_amercian]]/Table32356789101112132343210111213610[[#This Row],[total]]</f>
        <v>0</v>
      </c>
      <c r="N1263" s="12">
        <v>0</v>
      </c>
      <c r="O1263" s="14">
        <f>Table32356789101112132343210111213610[[#This Row],[hispanic_american]]/Table32356789101112132343210111213610[[#This Row],[total]]</f>
        <v>0</v>
      </c>
      <c r="P1263" s="12">
        <v>0</v>
      </c>
      <c r="Q1263" s="14">
        <f>Table32356789101112132343210111213610[[#This Row],[hawaiian_or_islander]]/Table32356789101112132343210111213610[[#This Row],[total]]</f>
        <v>0</v>
      </c>
      <c r="R1263" s="12">
        <v>3</v>
      </c>
      <c r="S1263" s="14">
        <f>Table32356789101112132343210111213610[[#This Row],[white]]/Table32356789101112132343210111213610[[#This Row],[total]]</f>
        <v>1</v>
      </c>
      <c r="T1263" s="12">
        <v>0</v>
      </c>
      <c r="U1263" s="14">
        <f>Table32356789101112132343210111213610[[#This Row],[muti_racial]]/Table32356789101112132343210111213610[[#This Row],[total]]</f>
        <v>0</v>
      </c>
      <c r="V1263" s="12">
        <v>0</v>
      </c>
      <c r="W1263" s="14">
        <f>Table32356789101112132343210111213610[[#This Row],[international]]/Table32356789101112132343210111213610[[#This Row],[total]]</f>
        <v>0</v>
      </c>
      <c r="X12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64" spans="1:25" ht="20" customHeight="1">
      <c r="A1264" s="1">
        <v>214175</v>
      </c>
      <c r="B1264" s="1" t="s">
        <v>1078</v>
      </c>
      <c r="C1264" s="1">
        <v>3</v>
      </c>
      <c r="D1264" s="1">
        <v>2</v>
      </c>
      <c r="E1264" s="8">
        <f>Table32356789101112132343210111213610[[#This Row],[men]]/Table32356789101112132343210111213610[[#This Row],[total]]</f>
        <v>0.66666666666666663</v>
      </c>
      <c r="F1264" s="1">
        <v>1</v>
      </c>
      <c r="G1264" s="8">
        <f>Table32356789101112132343210111213610[[#This Row],[women]]/Table32356789101112132343210111213610[[#This Row],[total]]</f>
        <v>0.33333333333333331</v>
      </c>
      <c r="H1264" s="1">
        <v>0</v>
      </c>
      <c r="I1264" s="8">
        <f>Table32356789101112132343210111213610[[#This Row],[alaskan_or_native]]/Table32356789101112132343210111213610[[#This Row],[total]]</f>
        <v>0</v>
      </c>
      <c r="J1264" s="1">
        <v>0</v>
      </c>
      <c r="K1264" s="8">
        <f>Table32356789101112132343210111213610[[#This Row],[asian_american]]/Table32356789101112132343210111213610[[#This Row],[total]]</f>
        <v>0</v>
      </c>
      <c r="L1264" s="1">
        <v>1</v>
      </c>
      <c r="M1264" s="8">
        <f>Table32356789101112132343210111213610[[#This Row],[african_amercian]]/Table32356789101112132343210111213610[[#This Row],[total]]</f>
        <v>0.33333333333333331</v>
      </c>
      <c r="N1264" s="1">
        <v>0</v>
      </c>
      <c r="O1264" s="8">
        <f>Table32356789101112132343210111213610[[#This Row],[hispanic_american]]/Table32356789101112132343210111213610[[#This Row],[total]]</f>
        <v>0</v>
      </c>
      <c r="P1264" s="1">
        <v>0</v>
      </c>
      <c r="Q1264" s="8">
        <f>Table32356789101112132343210111213610[[#This Row],[hawaiian_or_islander]]/Table32356789101112132343210111213610[[#This Row],[total]]</f>
        <v>0</v>
      </c>
      <c r="R1264" s="1">
        <v>1</v>
      </c>
      <c r="S1264" s="8">
        <f>Table32356789101112132343210111213610[[#This Row],[white]]/Table32356789101112132343210111213610[[#This Row],[total]]</f>
        <v>0.33333333333333331</v>
      </c>
      <c r="T1264" s="1">
        <v>0</v>
      </c>
      <c r="U1264" s="8">
        <f>Table32356789101112132343210111213610[[#This Row],[muti_racial]]/Table32356789101112132343210111213610[[#This Row],[total]]</f>
        <v>0</v>
      </c>
      <c r="V1264" s="1">
        <v>0</v>
      </c>
      <c r="W1264" s="8">
        <f>Table32356789101112132343210111213610[[#This Row],[international]]/Table32356789101112132343210111213610[[#This Row],[total]]</f>
        <v>0</v>
      </c>
      <c r="X12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65" spans="1:25" ht="20" customHeight="1">
      <c r="A1265" s="12">
        <v>217873</v>
      </c>
      <c r="B1265" s="12" t="s">
        <v>435</v>
      </c>
      <c r="C1265" s="12">
        <v>3</v>
      </c>
      <c r="D1265" s="12">
        <v>2</v>
      </c>
      <c r="E1265" s="14">
        <f>Table32356789101112132343210111213610[[#This Row],[men]]/Table32356789101112132343210111213610[[#This Row],[total]]</f>
        <v>0.66666666666666663</v>
      </c>
      <c r="F1265" s="12">
        <v>1</v>
      </c>
      <c r="G1265" s="14">
        <f>Table32356789101112132343210111213610[[#This Row],[women]]/Table32356789101112132343210111213610[[#This Row],[total]]</f>
        <v>0.33333333333333331</v>
      </c>
      <c r="H1265" s="12">
        <v>0</v>
      </c>
      <c r="I1265" s="14">
        <f>Table32356789101112132343210111213610[[#This Row],[alaskan_or_native]]/Table32356789101112132343210111213610[[#This Row],[total]]</f>
        <v>0</v>
      </c>
      <c r="J1265" s="12">
        <v>1</v>
      </c>
      <c r="K1265" s="14">
        <f>Table32356789101112132343210111213610[[#This Row],[asian_american]]/Table32356789101112132343210111213610[[#This Row],[total]]</f>
        <v>0.33333333333333331</v>
      </c>
      <c r="L1265" s="12">
        <v>1</v>
      </c>
      <c r="M1265" s="14">
        <f>Table32356789101112132343210111213610[[#This Row],[african_amercian]]/Table32356789101112132343210111213610[[#This Row],[total]]</f>
        <v>0.33333333333333331</v>
      </c>
      <c r="N1265" s="12">
        <v>0</v>
      </c>
      <c r="O1265" s="14">
        <f>Table32356789101112132343210111213610[[#This Row],[hispanic_american]]/Table32356789101112132343210111213610[[#This Row],[total]]</f>
        <v>0</v>
      </c>
      <c r="P1265" s="12">
        <v>0</v>
      </c>
      <c r="Q1265" s="14">
        <f>Table32356789101112132343210111213610[[#This Row],[hawaiian_or_islander]]/Table32356789101112132343210111213610[[#This Row],[total]]</f>
        <v>0</v>
      </c>
      <c r="R1265" s="12">
        <v>0</v>
      </c>
      <c r="S1265" s="14">
        <f>Table32356789101112132343210111213610[[#This Row],[white]]/Table32356789101112132343210111213610[[#This Row],[total]]</f>
        <v>0</v>
      </c>
      <c r="T1265" s="12">
        <v>0</v>
      </c>
      <c r="U1265" s="14">
        <f>Table32356789101112132343210111213610[[#This Row],[muti_racial]]/Table32356789101112132343210111213610[[#This Row],[total]]</f>
        <v>0</v>
      </c>
      <c r="V1265" s="12">
        <v>0</v>
      </c>
      <c r="W1265" s="14">
        <f>Table32356789101112132343210111213610[[#This Row],[international]]/Table32356789101112132343210111213610[[#This Row],[total]]</f>
        <v>0</v>
      </c>
      <c r="X12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66" spans="1:25" ht="20" customHeight="1">
      <c r="A1266" s="1">
        <v>226383</v>
      </c>
      <c r="B1266" s="1" t="s">
        <v>1115</v>
      </c>
      <c r="C1266" s="1">
        <v>3</v>
      </c>
      <c r="D1266" s="1">
        <v>3</v>
      </c>
      <c r="E1266" s="8">
        <f>Table32356789101112132343210111213610[[#This Row],[men]]/Table32356789101112132343210111213610[[#This Row],[total]]</f>
        <v>1</v>
      </c>
      <c r="F1266" s="1">
        <v>0</v>
      </c>
      <c r="G1266" s="8">
        <f>Table32356789101112132343210111213610[[#This Row],[women]]/Table32356789101112132343210111213610[[#This Row],[total]]</f>
        <v>0</v>
      </c>
      <c r="H1266" s="1">
        <v>0</v>
      </c>
      <c r="I1266" s="8">
        <f>Table32356789101112132343210111213610[[#This Row],[alaskan_or_native]]/Table32356789101112132343210111213610[[#This Row],[total]]</f>
        <v>0</v>
      </c>
      <c r="J1266" s="1">
        <v>0</v>
      </c>
      <c r="K1266" s="8">
        <f>Table32356789101112132343210111213610[[#This Row],[asian_american]]/Table32356789101112132343210111213610[[#This Row],[total]]</f>
        <v>0</v>
      </c>
      <c r="L1266" s="1">
        <v>0</v>
      </c>
      <c r="M1266" s="8">
        <f>Table32356789101112132343210111213610[[#This Row],[african_amercian]]/Table32356789101112132343210111213610[[#This Row],[total]]</f>
        <v>0</v>
      </c>
      <c r="N1266" s="1">
        <v>1</v>
      </c>
      <c r="O1266" s="8">
        <f>Table32356789101112132343210111213610[[#This Row],[hispanic_american]]/Table32356789101112132343210111213610[[#This Row],[total]]</f>
        <v>0.33333333333333331</v>
      </c>
      <c r="P1266" s="1">
        <v>0</v>
      </c>
      <c r="Q1266" s="8">
        <f>Table32356789101112132343210111213610[[#This Row],[hawaiian_or_islander]]/Table32356789101112132343210111213610[[#This Row],[total]]</f>
        <v>0</v>
      </c>
      <c r="R1266" s="1">
        <v>1</v>
      </c>
      <c r="S1266" s="8">
        <f>Table32356789101112132343210111213610[[#This Row],[white]]/Table32356789101112132343210111213610[[#This Row],[total]]</f>
        <v>0.33333333333333331</v>
      </c>
      <c r="T1266" s="1">
        <v>0</v>
      </c>
      <c r="U1266" s="8">
        <f>Table32356789101112132343210111213610[[#This Row],[muti_racial]]/Table32356789101112132343210111213610[[#This Row],[total]]</f>
        <v>0</v>
      </c>
      <c r="V1266" s="1">
        <v>1</v>
      </c>
      <c r="W1266" s="8">
        <f>Table32356789101112132343210111213610[[#This Row],[international]]/Table32356789101112132343210111213610[[#This Row],[total]]</f>
        <v>0.33333333333333331</v>
      </c>
      <c r="X12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67" spans="1:25" ht="20" customHeight="1">
      <c r="A1267" s="12">
        <v>228884</v>
      </c>
      <c r="B1267" s="12" t="s">
        <v>755</v>
      </c>
      <c r="C1267" s="12">
        <v>3</v>
      </c>
      <c r="D1267" s="12">
        <v>3</v>
      </c>
      <c r="E1267" s="14">
        <f>Table32356789101112132343210111213610[[#This Row],[men]]/Table32356789101112132343210111213610[[#This Row],[total]]</f>
        <v>1</v>
      </c>
      <c r="F1267" s="12">
        <v>0</v>
      </c>
      <c r="G1267" s="14">
        <f>Table32356789101112132343210111213610[[#This Row],[women]]/Table32356789101112132343210111213610[[#This Row],[total]]</f>
        <v>0</v>
      </c>
      <c r="H1267" s="12">
        <v>0</v>
      </c>
      <c r="I1267" s="14">
        <f>Table32356789101112132343210111213610[[#This Row],[alaskan_or_native]]/Table32356789101112132343210111213610[[#This Row],[total]]</f>
        <v>0</v>
      </c>
      <c r="J1267" s="12">
        <v>0</v>
      </c>
      <c r="K1267" s="14">
        <f>Table32356789101112132343210111213610[[#This Row],[asian_american]]/Table32356789101112132343210111213610[[#This Row],[total]]</f>
        <v>0</v>
      </c>
      <c r="L1267" s="12">
        <v>2</v>
      </c>
      <c r="M1267" s="14">
        <f>Table32356789101112132343210111213610[[#This Row],[african_amercian]]/Table32356789101112132343210111213610[[#This Row],[total]]</f>
        <v>0.66666666666666663</v>
      </c>
      <c r="N1267" s="12">
        <v>1</v>
      </c>
      <c r="O1267" s="14">
        <f>Table32356789101112132343210111213610[[#This Row],[hispanic_american]]/Table32356789101112132343210111213610[[#This Row],[total]]</f>
        <v>0.33333333333333331</v>
      </c>
      <c r="P1267" s="12">
        <v>0</v>
      </c>
      <c r="Q1267" s="14">
        <f>Table32356789101112132343210111213610[[#This Row],[hawaiian_or_islander]]/Table32356789101112132343210111213610[[#This Row],[total]]</f>
        <v>0</v>
      </c>
      <c r="R1267" s="12">
        <v>0</v>
      </c>
      <c r="S1267" s="14">
        <f>Table32356789101112132343210111213610[[#This Row],[white]]/Table32356789101112132343210111213610[[#This Row],[total]]</f>
        <v>0</v>
      </c>
      <c r="T1267" s="12">
        <v>0</v>
      </c>
      <c r="U1267" s="14">
        <f>Table32356789101112132343210111213610[[#This Row],[muti_racial]]/Table32356789101112132343210111213610[[#This Row],[total]]</f>
        <v>0</v>
      </c>
      <c r="V1267" s="12">
        <v>0</v>
      </c>
      <c r="W1267" s="14">
        <f>Table32356789101112132343210111213610[[#This Row],[international]]/Table32356789101112132343210111213610[[#This Row],[total]]</f>
        <v>0</v>
      </c>
      <c r="X12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68" spans="1:25" ht="20" customHeight="1">
      <c r="A1268" s="1">
        <v>229780</v>
      </c>
      <c r="B1268" s="1" t="s">
        <v>786</v>
      </c>
      <c r="C1268" s="1">
        <v>3</v>
      </c>
      <c r="D1268" s="1">
        <v>3</v>
      </c>
      <c r="E1268" s="8">
        <f>Table32356789101112132343210111213610[[#This Row],[men]]/Table32356789101112132343210111213610[[#This Row],[total]]</f>
        <v>1</v>
      </c>
      <c r="F1268" s="1">
        <v>0</v>
      </c>
      <c r="G1268" s="8">
        <f>Table32356789101112132343210111213610[[#This Row],[women]]/Table32356789101112132343210111213610[[#This Row],[total]]</f>
        <v>0</v>
      </c>
      <c r="H1268" s="1">
        <v>0</v>
      </c>
      <c r="I1268" s="8">
        <f>Table32356789101112132343210111213610[[#This Row],[alaskan_or_native]]/Table32356789101112132343210111213610[[#This Row],[total]]</f>
        <v>0</v>
      </c>
      <c r="J1268" s="1">
        <v>0</v>
      </c>
      <c r="K1268" s="8">
        <f>Table32356789101112132343210111213610[[#This Row],[asian_american]]/Table32356789101112132343210111213610[[#This Row],[total]]</f>
        <v>0</v>
      </c>
      <c r="L1268" s="1">
        <v>0</v>
      </c>
      <c r="M1268" s="8">
        <f>Table32356789101112132343210111213610[[#This Row],[african_amercian]]/Table32356789101112132343210111213610[[#This Row],[total]]</f>
        <v>0</v>
      </c>
      <c r="N1268" s="1">
        <v>1</v>
      </c>
      <c r="O1268" s="8">
        <f>Table32356789101112132343210111213610[[#This Row],[hispanic_american]]/Table32356789101112132343210111213610[[#This Row],[total]]</f>
        <v>0.33333333333333331</v>
      </c>
      <c r="P1268" s="1">
        <v>0</v>
      </c>
      <c r="Q1268" s="8">
        <f>Table32356789101112132343210111213610[[#This Row],[hawaiian_or_islander]]/Table32356789101112132343210111213610[[#This Row],[total]]</f>
        <v>0</v>
      </c>
      <c r="R1268" s="1">
        <v>1</v>
      </c>
      <c r="S1268" s="8">
        <f>Table32356789101112132343210111213610[[#This Row],[white]]/Table32356789101112132343210111213610[[#This Row],[total]]</f>
        <v>0.33333333333333331</v>
      </c>
      <c r="T1268" s="1">
        <v>1</v>
      </c>
      <c r="U1268" s="8">
        <f>Table32356789101112132343210111213610[[#This Row],[muti_racial]]/Table32356789101112132343210111213610[[#This Row],[total]]</f>
        <v>0.33333333333333331</v>
      </c>
      <c r="V1268" s="1">
        <v>0</v>
      </c>
      <c r="W1268" s="8">
        <f>Table32356789101112132343210111213610[[#This Row],[international]]/Table32356789101112132343210111213610[[#This Row],[total]]</f>
        <v>0</v>
      </c>
      <c r="X12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69" spans="1:25" ht="20" customHeight="1">
      <c r="A1269" s="12">
        <v>230834</v>
      </c>
      <c r="B1269" s="12" t="s">
        <v>1364</v>
      </c>
      <c r="C1269" s="12">
        <v>3</v>
      </c>
      <c r="D1269" s="12">
        <v>3</v>
      </c>
      <c r="E1269" s="14">
        <f>Table32356789101112132343210111213610[[#This Row],[men]]/Table32356789101112132343210111213610[[#This Row],[total]]</f>
        <v>1</v>
      </c>
      <c r="F1269" s="12">
        <v>0</v>
      </c>
      <c r="G1269" s="14">
        <f>Table32356789101112132343210111213610[[#This Row],[women]]/Table32356789101112132343210111213610[[#This Row],[total]]</f>
        <v>0</v>
      </c>
      <c r="H1269" s="12">
        <v>0</v>
      </c>
      <c r="I1269" s="14">
        <f>Table32356789101112132343210111213610[[#This Row],[alaskan_or_native]]/Table32356789101112132343210111213610[[#This Row],[total]]</f>
        <v>0</v>
      </c>
      <c r="J1269" s="12">
        <v>0</v>
      </c>
      <c r="K1269" s="14">
        <f>Table32356789101112132343210111213610[[#This Row],[asian_american]]/Table32356789101112132343210111213610[[#This Row],[total]]</f>
        <v>0</v>
      </c>
      <c r="L1269" s="12">
        <v>0</v>
      </c>
      <c r="M1269" s="14">
        <f>Table32356789101112132343210111213610[[#This Row],[african_amercian]]/Table32356789101112132343210111213610[[#This Row],[total]]</f>
        <v>0</v>
      </c>
      <c r="N1269" s="12">
        <v>0</v>
      </c>
      <c r="O1269" s="14">
        <f>Table32356789101112132343210111213610[[#This Row],[hispanic_american]]/Table32356789101112132343210111213610[[#This Row],[total]]</f>
        <v>0</v>
      </c>
      <c r="P1269" s="12">
        <v>0</v>
      </c>
      <c r="Q1269" s="14">
        <f>Table32356789101112132343210111213610[[#This Row],[hawaiian_or_islander]]/Table32356789101112132343210111213610[[#This Row],[total]]</f>
        <v>0</v>
      </c>
      <c r="R1269" s="12">
        <v>2</v>
      </c>
      <c r="S1269" s="14">
        <f>Table32356789101112132343210111213610[[#This Row],[white]]/Table32356789101112132343210111213610[[#This Row],[total]]</f>
        <v>0.66666666666666663</v>
      </c>
      <c r="T1269" s="12">
        <v>0</v>
      </c>
      <c r="U1269" s="14">
        <f>Table32356789101112132343210111213610[[#This Row],[muti_racial]]/Table32356789101112132343210111213610[[#This Row],[total]]</f>
        <v>0</v>
      </c>
      <c r="V1269" s="12">
        <v>1</v>
      </c>
      <c r="W1269" s="14">
        <f>Table32356789101112132343210111213610[[#This Row],[international]]/Table32356789101112132343210111213610[[#This Row],[total]]</f>
        <v>0.33333333333333331</v>
      </c>
      <c r="X12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70" spans="1:25" ht="20" customHeight="1">
      <c r="A1270" s="1">
        <v>232043</v>
      </c>
      <c r="B1270" s="1" t="s">
        <v>756</v>
      </c>
      <c r="C1270" s="1">
        <v>3</v>
      </c>
      <c r="D1270" s="1">
        <v>3</v>
      </c>
      <c r="E1270" s="8">
        <f>Table32356789101112132343210111213610[[#This Row],[men]]/Table32356789101112132343210111213610[[#This Row],[total]]</f>
        <v>1</v>
      </c>
      <c r="F1270" s="1">
        <v>0</v>
      </c>
      <c r="G1270" s="8">
        <f>Table32356789101112132343210111213610[[#This Row],[women]]/Table32356789101112132343210111213610[[#This Row],[total]]</f>
        <v>0</v>
      </c>
      <c r="H1270" s="1">
        <v>0</v>
      </c>
      <c r="I1270" s="8">
        <f>Table32356789101112132343210111213610[[#This Row],[alaskan_or_native]]/Table32356789101112132343210111213610[[#This Row],[total]]</f>
        <v>0</v>
      </c>
      <c r="J1270" s="1">
        <v>0</v>
      </c>
      <c r="K1270" s="8">
        <f>Table32356789101112132343210111213610[[#This Row],[asian_american]]/Table32356789101112132343210111213610[[#This Row],[total]]</f>
        <v>0</v>
      </c>
      <c r="L1270" s="1">
        <v>1</v>
      </c>
      <c r="M1270" s="8">
        <f>Table32356789101112132343210111213610[[#This Row],[african_amercian]]/Table32356789101112132343210111213610[[#This Row],[total]]</f>
        <v>0.33333333333333331</v>
      </c>
      <c r="N1270" s="1">
        <v>0</v>
      </c>
      <c r="O1270" s="8">
        <f>Table32356789101112132343210111213610[[#This Row],[hispanic_american]]/Table32356789101112132343210111213610[[#This Row],[total]]</f>
        <v>0</v>
      </c>
      <c r="P1270" s="1">
        <v>0</v>
      </c>
      <c r="Q1270" s="8">
        <f>Table32356789101112132343210111213610[[#This Row],[hawaiian_or_islander]]/Table32356789101112132343210111213610[[#This Row],[total]]</f>
        <v>0</v>
      </c>
      <c r="R1270" s="1">
        <v>2</v>
      </c>
      <c r="S1270" s="8">
        <f>Table32356789101112132343210111213610[[#This Row],[white]]/Table32356789101112132343210111213610[[#This Row],[total]]</f>
        <v>0.66666666666666663</v>
      </c>
      <c r="T1270" s="1">
        <v>0</v>
      </c>
      <c r="U1270" s="8">
        <f>Table32356789101112132343210111213610[[#This Row],[muti_racial]]/Table32356789101112132343210111213610[[#This Row],[total]]</f>
        <v>0</v>
      </c>
      <c r="V1270" s="1">
        <v>0</v>
      </c>
      <c r="W1270" s="8">
        <f>Table32356789101112132343210111213610[[#This Row],[international]]/Table32356789101112132343210111213610[[#This Row],[total]]</f>
        <v>0</v>
      </c>
      <c r="X12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71" spans="1:25" ht="20" customHeight="1">
      <c r="A1271" s="12">
        <v>232256</v>
      </c>
      <c r="B1271" s="12" t="s">
        <v>757</v>
      </c>
      <c r="C1271" s="12">
        <v>3</v>
      </c>
      <c r="D1271" s="12">
        <v>3</v>
      </c>
      <c r="E1271" s="14">
        <f>Table32356789101112132343210111213610[[#This Row],[men]]/Table32356789101112132343210111213610[[#This Row],[total]]</f>
        <v>1</v>
      </c>
      <c r="F1271" s="12">
        <v>0</v>
      </c>
      <c r="G1271" s="14">
        <f>Table32356789101112132343210111213610[[#This Row],[women]]/Table32356789101112132343210111213610[[#This Row],[total]]</f>
        <v>0</v>
      </c>
      <c r="H1271" s="12">
        <v>0</v>
      </c>
      <c r="I1271" s="14">
        <f>Table32356789101112132343210111213610[[#This Row],[alaskan_or_native]]/Table32356789101112132343210111213610[[#This Row],[total]]</f>
        <v>0</v>
      </c>
      <c r="J1271" s="12">
        <v>0</v>
      </c>
      <c r="K1271" s="14">
        <f>Table32356789101112132343210111213610[[#This Row],[asian_american]]/Table32356789101112132343210111213610[[#This Row],[total]]</f>
        <v>0</v>
      </c>
      <c r="L1271" s="12">
        <v>0</v>
      </c>
      <c r="M1271" s="14">
        <f>Table32356789101112132343210111213610[[#This Row],[african_amercian]]/Table32356789101112132343210111213610[[#This Row],[total]]</f>
        <v>0</v>
      </c>
      <c r="N1271" s="12">
        <v>0</v>
      </c>
      <c r="O1271" s="14">
        <f>Table32356789101112132343210111213610[[#This Row],[hispanic_american]]/Table32356789101112132343210111213610[[#This Row],[total]]</f>
        <v>0</v>
      </c>
      <c r="P1271" s="12">
        <v>0</v>
      </c>
      <c r="Q1271" s="14">
        <f>Table32356789101112132343210111213610[[#This Row],[hawaiian_or_islander]]/Table32356789101112132343210111213610[[#This Row],[total]]</f>
        <v>0</v>
      </c>
      <c r="R1271" s="12">
        <v>3</v>
      </c>
      <c r="S1271" s="14">
        <f>Table32356789101112132343210111213610[[#This Row],[white]]/Table32356789101112132343210111213610[[#This Row],[total]]</f>
        <v>1</v>
      </c>
      <c r="T1271" s="12">
        <v>0</v>
      </c>
      <c r="U1271" s="14">
        <f>Table32356789101112132343210111213610[[#This Row],[muti_racial]]/Table32356789101112132343210111213610[[#This Row],[total]]</f>
        <v>0</v>
      </c>
      <c r="V1271" s="12">
        <v>0</v>
      </c>
      <c r="W1271" s="14">
        <f>Table32356789101112132343210111213610[[#This Row],[international]]/Table32356789101112132343210111213610[[#This Row],[total]]</f>
        <v>0</v>
      </c>
      <c r="X12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72" spans="1:25" ht="20" customHeight="1">
      <c r="A1272" s="1">
        <v>233611</v>
      </c>
      <c r="B1272" s="1" t="s">
        <v>1132</v>
      </c>
      <c r="C1272" s="1">
        <v>3</v>
      </c>
      <c r="D1272" s="1">
        <v>3</v>
      </c>
      <c r="E1272" s="8">
        <f>Table32356789101112132343210111213610[[#This Row],[men]]/Table32356789101112132343210111213610[[#This Row],[total]]</f>
        <v>1</v>
      </c>
      <c r="F1272" s="1">
        <v>0</v>
      </c>
      <c r="G1272" s="8">
        <f>Table32356789101112132343210111213610[[#This Row],[women]]/Table32356789101112132343210111213610[[#This Row],[total]]</f>
        <v>0</v>
      </c>
      <c r="H1272" s="1">
        <v>0</v>
      </c>
      <c r="I1272" s="8">
        <f>Table32356789101112132343210111213610[[#This Row],[alaskan_or_native]]/Table32356789101112132343210111213610[[#This Row],[total]]</f>
        <v>0</v>
      </c>
      <c r="J1272" s="1">
        <v>0</v>
      </c>
      <c r="K1272" s="8">
        <f>Table32356789101112132343210111213610[[#This Row],[asian_american]]/Table32356789101112132343210111213610[[#This Row],[total]]</f>
        <v>0</v>
      </c>
      <c r="L1272" s="1">
        <v>0</v>
      </c>
      <c r="M1272" s="8">
        <f>Table32356789101112132343210111213610[[#This Row],[african_amercian]]/Table32356789101112132343210111213610[[#This Row],[total]]</f>
        <v>0</v>
      </c>
      <c r="N1272" s="1">
        <v>1</v>
      </c>
      <c r="O1272" s="8">
        <f>Table32356789101112132343210111213610[[#This Row],[hispanic_american]]/Table32356789101112132343210111213610[[#This Row],[total]]</f>
        <v>0.33333333333333331</v>
      </c>
      <c r="P1272" s="1">
        <v>0</v>
      </c>
      <c r="Q1272" s="8">
        <f>Table32356789101112132343210111213610[[#This Row],[hawaiian_or_islander]]/Table32356789101112132343210111213610[[#This Row],[total]]</f>
        <v>0</v>
      </c>
      <c r="R1272" s="1">
        <v>1</v>
      </c>
      <c r="S1272" s="8">
        <f>Table32356789101112132343210111213610[[#This Row],[white]]/Table32356789101112132343210111213610[[#This Row],[total]]</f>
        <v>0.33333333333333331</v>
      </c>
      <c r="T1272" s="1">
        <v>1</v>
      </c>
      <c r="U1272" s="8">
        <f>Table32356789101112132343210111213610[[#This Row],[muti_racial]]/Table32356789101112132343210111213610[[#This Row],[total]]</f>
        <v>0.33333333333333331</v>
      </c>
      <c r="V1272" s="1">
        <v>0</v>
      </c>
      <c r="W1272" s="8">
        <f>Table32356789101112132343210111213610[[#This Row],[international]]/Table32356789101112132343210111213610[[#This Row],[total]]</f>
        <v>0</v>
      </c>
      <c r="X12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73" spans="1:25" ht="20" customHeight="1">
      <c r="A1273" s="12">
        <v>235422</v>
      </c>
      <c r="B1273" s="12" t="s">
        <v>758</v>
      </c>
      <c r="C1273" s="12">
        <v>3</v>
      </c>
      <c r="D1273" s="12">
        <v>3</v>
      </c>
      <c r="E1273" s="14">
        <f>Table32356789101112132343210111213610[[#This Row],[men]]/Table32356789101112132343210111213610[[#This Row],[total]]</f>
        <v>1</v>
      </c>
      <c r="F1273" s="12">
        <v>0</v>
      </c>
      <c r="G1273" s="14">
        <f>Table32356789101112132343210111213610[[#This Row],[women]]/Table32356789101112132343210111213610[[#This Row],[total]]</f>
        <v>0</v>
      </c>
      <c r="H1273" s="12">
        <v>0</v>
      </c>
      <c r="I1273" s="14">
        <f>Table32356789101112132343210111213610[[#This Row],[alaskan_or_native]]/Table32356789101112132343210111213610[[#This Row],[total]]</f>
        <v>0</v>
      </c>
      <c r="J1273" s="12">
        <v>0</v>
      </c>
      <c r="K1273" s="14">
        <f>Table32356789101112132343210111213610[[#This Row],[asian_american]]/Table32356789101112132343210111213610[[#This Row],[total]]</f>
        <v>0</v>
      </c>
      <c r="L1273" s="12">
        <v>0</v>
      </c>
      <c r="M1273" s="14">
        <f>Table32356789101112132343210111213610[[#This Row],[african_amercian]]/Table32356789101112132343210111213610[[#This Row],[total]]</f>
        <v>0</v>
      </c>
      <c r="N1273" s="12">
        <v>3</v>
      </c>
      <c r="O1273" s="14">
        <f>Table32356789101112132343210111213610[[#This Row],[hispanic_american]]/Table32356789101112132343210111213610[[#This Row],[total]]</f>
        <v>1</v>
      </c>
      <c r="P1273" s="12">
        <v>0</v>
      </c>
      <c r="Q1273" s="14">
        <f>Table32356789101112132343210111213610[[#This Row],[hawaiian_or_islander]]/Table32356789101112132343210111213610[[#This Row],[total]]</f>
        <v>0</v>
      </c>
      <c r="R1273" s="12">
        <v>0</v>
      </c>
      <c r="S1273" s="14">
        <f>Table32356789101112132343210111213610[[#This Row],[white]]/Table32356789101112132343210111213610[[#This Row],[total]]</f>
        <v>0</v>
      </c>
      <c r="T1273" s="12">
        <v>0</v>
      </c>
      <c r="U1273" s="14">
        <f>Table32356789101112132343210111213610[[#This Row],[muti_racial]]/Table32356789101112132343210111213610[[#This Row],[total]]</f>
        <v>0</v>
      </c>
      <c r="V1273" s="12">
        <v>0</v>
      </c>
      <c r="W1273" s="14">
        <f>Table32356789101112132343210111213610[[#This Row],[international]]/Table32356789101112132343210111213610[[#This Row],[total]]</f>
        <v>0</v>
      </c>
      <c r="X12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74" spans="1:25" ht="20" customHeight="1">
      <c r="A1274" s="1">
        <v>237057</v>
      </c>
      <c r="B1274" s="1" t="s">
        <v>362</v>
      </c>
      <c r="C1274" s="1">
        <v>3</v>
      </c>
      <c r="D1274" s="1">
        <v>2</v>
      </c>
      <c r="E1274" s="8">
        <f>Table32356789101112132343210111213610[[#This Row],[men]]/Table32356789101112132343210111213610[[#This Row],[total]]</f>
        <v>0.66666666666666663</v>
      </c>
      <c r="F1274" s="1">
        <v>1</v>
      </c>
      <c r="G1274" s="8">
        <f>Table32356789101112132343210111213610[[#This Row],[women]]/Table32356789101112132343210111213610[[#This Row],[total]]</f>
        <v>0.33333333333333331</v>
      </c>
      <c r="H1274" s="1">
        <v>0</v>
      </c>
      <c r="I1274" s="8">
        <f>Table32356789101112132343210111213610[[#This Row],[alaskan_or_native]]/Table32356789101112132343210111213610[[#This Row],[total]]</f>
        <v>0</v>
      </c>
      <c r="J1274" s="1">
        <v>0</v>
      </c>
      <c r="K1274" s="8">
        <f>Table32356789101112132343210111213610[[#This Row],[asian_american]]/Table32356789101112132343210111213610[[#This Row],[total]]</f>
        <v>0</v>
      </c>
      <c r="L1274" s="1">
        <v>0</v>
      </c>
      <c r="M1274" s="8">
        <f>Table32356789101112132343210111213610[[#This Row],[african_amercian]]/Table32356789101112132343210111213610[[#This Row],[total]]</f>
        <v>0</v>
      </c>
      <c r="N1274" s="1">
        <v>0</v>
      </c>
      <c r="O1274" s="8">
        <f>Table32356789101112132343210111213610[[#This Row],[hispanic_american]]/Table32356789101112132343210111213610[[#This Row],[total]]</f>
        <v>0</v>
      </c>
      <c r="P1274" s="1">
        <v>0</v>
      </c>
      <c r="Q1274" s="8">
        <f>Table32356789101112132343210111213610[[#This Row],[hawaiian_or_islander]]/Table32356789101112132343210111213610[[#This Row],[total]]</f>
        <v>0</v>
      </c>
      <c r="R1274" s="1">
        <v>3</v>
      </c>
      <c r="S1274" s="8">
        <f>Table32356789101112132343210111213610[[#This Row],[white]]/Table32356789101112132343210111213610[[#This Row],[total]]</f>
        <v>1</v>
      </c>
      <c r="T1274" s="1">
        <v>0</v>
      </c>
      <c r="U1274" s="8">
        <f>Table32356789101112132343210111213610[[#This Row],[muti_racial]]/Table32356789101112132343210111213610[[#This Row],[total]]</f>
        <v>0</v>
      </c>
      <c r="V1274" s="1">
        <v>0</v>
      </c>
      <c r="W1274" s="8">
        <f>Table32356789101112132343210111213610[[#This Row],[international]]/Table32356789101112132343210111213610[[#This Row],[total]]</f>
        <v>0</v>
      </c>
      <c r="X12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75" spans="1:25" ht="20" customHeight="1">
      <c r="A1275" s="12">
        <v>237181</v>
      </c>
      <c r="B1275" s="12" t="s">
        <v>759</v>
      </c>
      <c r="C1275" s="12">
        <v>3</v>
      </c>
      <c r="D1275" s="12">
        <v>2</v>
      </c>
      <c r="E1275" s="14">
        <f>Table32356789101112132343210111213610[[#This Row],[men]]/Table32356789101112132343210111213610[[#This Row],[total]]</f>
        <v>0.66666666666666663</v>
      </c>
      <c r="F1275" s="12">
        <v>1</v>
      </c>
      <c r="G1275" s="14">
        <f>Table32356789101112132343210111213610[[#This Row],[women]]/Table32356789101112132343210111213610[[#This Row],[total]]</f>
        <v>0.33333333333333331</v>
      </c>
      <c r="H1275" s="12">
        <v>0</v>
      </c>
      <c r="I1275" s="14">
        <f>Table32356789101112132343210111213610[[#This Row],[alaskan_or_native]]/Table32356789101112132343210111213610[[#This Row],[total]]</f>
        <v>0</v>
      </c>
      <c r="J1275" s="12">
        <v>0</v>
      </c>
      <c r="K1275" s="14">
        <f>Table32356789101112132343210111213610[[#This Row],[asian_american]]/Table32356789101112132343210111213610[[#This Row],[total]]</f>
        <v>0</v>
      </c>
      <c r="L1275" s="12">
        <v>0</v>
      </c>
      <c r="M1275" s="14">
        <f>Table32356789101112132343210111213610[[#This Row],[african_amercian]]/Table32356789101112132343210111213610[[#This Row],[total]]</f>
        <v>0</v>
      </c>
      <c r="N1275" s="12">
        <v>0</v>
      </c>
      <c r="O1275" s="14">
        <f>Table32356789101112132343210111213610[[#This Row],[hispanic_american]]/Table32356789101112132343210111213610[[#This Row],[total]]</f>
        <v>0</v>
      </c>
      <c r="P1275" s="12">
        <v>0</v>
      </c>
      <c r="Q1275" s="14">
        <f>Table32356789101112132343210111213610[[#This Row],[hawaiian_or_islander]]/Table32356789101112132343210111213610[[#This Row],[total]]</f>
        <v>0</v>
      </c>
      <c r="R1275" s="12">
        <v>3</v>
      </c>
      <c r="S1275" s="14">
        <f>Table32356789101112132343210111213610[[#This Row],[white]]/Table32356789101112132343210111213610[[#This Row],[total]]</f>
        <v>1</v>
      </c>
      <c r="T1275" s="12">
        <v>0</v>
      </c>
      <c r="U1275" s="14">
        <f>Table32356789101112132343210111213610[[#This Row],[muti_racial]]/Table32356789101112132343210111213610[[#This Row],[total]]</f>
        <v>0</v>
      </c>
      <c r="V1275" s="12">
        <v>0</v>
      </c>
      <c r="W1275" s="14">
        <f>Table32356789101112132343210111213610[[#This Row],[international]]/Table32356789101112132343210111213610[[#This Row],[total]]</f>
        <v>0</v>
      </c>
      <c r="X12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76" spans="1:25" ht="20" customHeight="1">
      <c r="A1276" s="1">
        <v>238078</v>
      </c>
      <c r="B1276" s="1" t="s">
        <v>1144</v>
      </c>
      <c r="C1276" s="1">
        <v>3</v>
      </c>
      <c r="D1276" s="1">
        <v>2</v>
      </c>
      <c r="E1276" s="8">
        <f>Table32356789101112132343210111213610[[#This Row],[men]]/Table32356789101112132343210111213610[[#This Row],[total]]</f>
        <v>0.66666666666666663</v>
      </c>
      <c r="F1276" s="1">
        <v>1</v>
      </c>
      <c r="G1276" s="8">
        <f>Table32356789101112132343210111213610[[#This Row],[women]]/Table32356789101112132343210111213610[[#This Row],[total]]</f>
        <v>0.33333333333333331</v>
      </c>
      <c r="H1276" s="1">
        <v>0</v>
      </c>
      <c r="I1276" s="8">
        <f>Table32356789101112132343210111213610[[#This Row],[alaskan_or_native]]/Table32356789101112132343210111213610[[#This Row],[total]]</f>
        <v>0</v>
      </c>
      <c r="J1276" s="1">
        <v>0</v>
      </c>
      <c r="K1276" s="8">
        <f>Table32356789101112132343210111213610[[#This Row],[asian_american]]/Table32356789101112132343210111213610[[#This Row],[total]]</f>
        <v>0</v>
      </c>
      <c r="L1276" s="1">
        <v>0</v>
      </c>
      <c r="M1276" s="8">
        <f>Table32356789101112132343210111213610[[#This Row],[african_amercian]]/Table32356789101112132343210111213610[[#This Row],[total]]</f>
        <v>0</v>
      </c>
      <c r="N1276" s="1">
        <v>0</v>
      </c>
      <c r="O1276" s="8">
        <f>Table32356789101112132343210111213610[[#This Row],[hispanic_american]]/Table32356789101112132343210111213610[[#This Row],[total]]</f>
        <v>0</v>
      </c>
      <c r="P1276" s="1">
        <v>0</v>
      </c>
      <c r="Q1276" s="8">
        <f>Table32356789101112132343210111213610[[#This Row],[hawaiian_or_islander]]/Table32356789101112132343210111213610[[#This Row],[total]]</f>
        <v>0</v>
      </c>
      <c r="R1276" s="1">
        <v>3</v>
      </c>
      <c r="S1276" s="8">
        <f>Table32356789101112132343210111213610[[#This Row],[white]]/Table32356789101112132343210111213610[[#This Row],[total]]</f>
        <v>1</v>
      </c>
      <c r="T1276" s="1">
        <v>0</v>
      </c>
      <c r="U1276" s="8">
        <f>Table32356789101112132343210111213610[[#This Row],[muti_racial]]/Table32356789101112132343210111213610[[#This Row],[total]]</f>
        <v>0</v>
      </c>
      <c r="V1276" s="1">
        <v>0</v>
      </c>
      <c r="W1276" s="8">
        <f>Table32356789101112132343210111213610[[#This Row],[international]]/Table32356789101112132343210111213610[[#This Row],[total]]</f>
        <v>0</v>
      </c>
      <c r="X12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77" spans="1:25" ht="20" customHeight="1">
      <c r="A1277" s="12">
        <v>238193</v>
      </c>
      <c r="B1277" s="12" t="s">
        <v>1145</v>
      </c>
      <c r="C1277" s="12">
        <v>3</v>
      </c>
      <c r="D1277" s="12">
        <v>0</v>
      </c>
      <c r="E1277" s="14">
        <f>Table32356789101112132343210111213610[[#This Row],[men]]/Table32356789101112132343210111213610[[#This Row],[total]]</f>
        <v>0</v>
      </c>
      <c r="F1277" s="12">
        <v>3</v>
      </c>
      <c r="G1277" s="14">
        <f>Table32356789101112132343210111213610[[#This Row],[women]]/Table32356789101112132343210111213610[[#This Row],[total]]</f>
        <v>1</v>
      </c>
      <c r="H1277" s="12">
        <v>0</v>
      </c>
      <c r="I1277" s="14">
        <f>Table32356789101112132343210111213610[[#This Row],[alaskan_or_native]]/Table32356789101112132343210111213610[[#This Row],[total]]</f>
        <v>0</v>
      </c>
      <c r="J1277" s="12">
        <v>0</v>
      </c>
      <c r="K1277" s="14">
        <f>Table32356789101112132343210111213610[[#This Row],[asian_american]]/Table32356789101112132343210111213610[[#This Row],[total]]</f>
        <v>0</v>
      </c>
      <c r="L1277" s="12">
        <v>0</v>
      </c>
      <c r="M1277" s="14">
        <f>Table32356789101112132343210111213610[[#This Row],[african_amercian]]/Table32356789101112132343210111213610[[#This Row],[total]]</f>
        <v>0</v>
      </c>
      <c r="N1277" s="12">
        <v>2</v>
      </c>
      <c r="O1277" s="14">
        <f>Table32356789101112132343210111213610[[#This Row],[hispanic_american]]/Table32356789101112132343210111213610[[#This Row],[total]]</f>
        <v>0.66666666666666663</v>
      </c>
      <c r="P1277" s="12">
        <v>0</v>
      </c>
      <c r="Q1277" s="14">
        <f>Table32356789101112132343210111213610[[#This Row],[hawaiian_or_islander]]/Table32356789101112132343210111213610[[#This Row],[total]]</f>
        <v>0</v>
      </c>
      <c r="R1277" s="12">
        <v>1</v>
      </c>
      <c r="S1277" s="14">
        <f>Table32356789101112132343210111213610[[#This Row],[white]]/Table32356789101112132343210111213610[[#This Row],[total]]</f>
        <v>0.33333333333333331</v>
      </c>
      <c r="T1277" s="12">
        <v>0</v>
      </c>
      <c r="U1277" s="14">
        <f>Table32356789101112132343210111213610[[#This Row],[muti_racial]]/Table32356789101112132343210111213610[[#This Row],[total]]</f>
        <v>0</v>
      </c>
      <c r="V1277" s="12">
        <v>0</v>
      </c>
      <c r="W1277" s="14">
        <f>Table32356789101112132343210111213610[[#This Row],[international]]/Table32356789101112132343210111213610[[#This Row],[total]]</f>
        <v>0</v>
      </c>
      <c r="X12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78" spans="1:25" ht="20" customHeight="1">
      <c r="A1278" s="1">
        <v>239628</v>
      </c>
      <c r="B1278" s="1" t="s">
        <v>760</v>
      </c>
      <c r="C1278" s="1">
        <v>3</v>
      </c>
      <c r="D1278" s="1">
        <v>3</v>
      </c>
      <c r="E1278" s="8">
        <f>Table32356789101112132343210111213610[[#This Row],[men]]/Table32356789101112132343210111213610[[#This Row],[total]]</f>
        <v>1</v>
      </c>
      <c r="F1278" s="1">
        <v>0</v>
      </c>
      <c r="G1278" s="8">
        <f>Table32356789101112132343210111213610[[#This Row],[women]]/Table32356789101112132343210111213610[[#This Row],[total]]</f>
        <v>0</v>
      </c>
      <c r="H1278" s="1">
        <v>0</v>
      </c>
      <c r="I1278" s="8">
        <f>Table32356789101112132343210111213610[[#This Row],[alaskan_or_native]]/Table32356789101112132343210111213610[[#This Row],[total]]</f>
        <v>0</v>
      </c>
      <c r="J1278" s="1">
        <v>0</v>
      </c>
      <c r="K1278" s="8">
        <f>Table32356789101112132343210111213610[[#This Row],[asian_american]]/Table32356789101112132343210111213610[[#This Row],[total]]</f>
        <v>0</v>
      </c>
      <c r="L1278" s="1">
        <v>0</v>
      </c>
      <c r="M1278" s="8">
        <f>Table32356789101112132343210111213610[[#This Row],[african_amercian]]/Table32356789101112132343210111213610[[#This Row],[total]]</f>
        <v>0</v>
      </c>
      <c r="N1278" s="1">
        <v>0</v>
      </c>
      <c r="O1278" s="8">
        <f>Table32356789101112132343210111213610[[#This Row],[hispanic_american]]/Table32356789101112132343210111213610[[#This Row],[total]]</f>
        <v>0</v>
      </c>
      <c r="P1278" s="1">
        <v>0</v>
      </c>
      <c r="Q1278" s="8">
        <f>Table32356789101112132343210111213610[[#This Row],[hawaiian_or_islander]]/Table32356789101112132343210111213610[[#This Row],[total]]</f>
        <v>0</v>
      </c>
      <c r="R1278" s="1">
        <v>3</v>
      </c>
      <c r="S1278" s="8">
        <f>Table32356789101112132343210111213610[[#This Row],[white]]/Table32356789101112132343210111213610[[#This Row],[total]]</f>
        <v>1</v>
      </c>
      <c r="T1278" s="1">
        <v>0</v>
      </c>
      <c r="U1278" s="8">
        <f>Table32356789101112132343210111213610[[#This Row],[muti_racial]]/Table32356789101112132343210111213610[[#This Row],[total]]</f>
        <v>0</v>
      </c>
      <c r="V1278" s="1">
        <v>0</v>
      </c>
      <c r="W1278" s="8">
        <f>Table32356789101112132343210111213610[[#This Row],[international]]/Table32356789101112132343210111213610[[#This Row],[total]]</f>
        <v>0</v>
      </c>
      <c r="X12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79" spans="1:25" ht="20" customHeight="1">
      <c r="A1279" s="12">
        <v>240338</v>
      </c>
      <c r="B1279" s="12" t="s">
        <v>761</v>
      </c>
      <c r="C1279" s="12">
        <v>3</v>
      </c>
      <c r="D1279" s="12">
        <v>3</v>
      </c>
      <c r="E1279" s="14">
        <f>Table32356789101112132343210111213610[[#This Row],[men]]/Table32356789101112132343210111213610[[#This Row],[total]]</f>
        <v>1</v>
      </c>
      <c r="F1279" s="12">
        <v>0</v>
      </c>
      <c r="G1279" s="14">
        <f>Table32356789101112132343210111213610[[#This Row],[women]]/Table32356789101112132343210111213610[[#This Row],[total]]</f>
        <v>0</v>
      </c>
      <c r="H1279" s="12">
        <v>0</v>
      </c>
      <c r="I1279" s="14">
        <f>Table32356789101112132343210111213610[[#This Row],[alaskan_or_native]]/Table32356789101112132343210111213610[[#This Row],[total]]</f>
        <v>0</v>
      </c>
      <c r="J1279" s="12">
        <v>0</v>
      </c>
      <c r="K1279" s="14">
        <f>Table32356789101112132343210111213610[[#This Row],[asian_american]]/Table32356789101112132343210111213610[[#This Row],[total]]</f>
        <v>0</v>
      </c>
      <c r="L1279" s="12">
        <v>0</v>
      </c>
      <c r="M1279" s="14">
        <f>Table32356789101112132343210111213610[[#This Row],[african_amercian]]/Table32356789101112132343210111213610[[#This Row],[total]]</f>
        <v>0</v>
      </c>
      <c r="N1279" s="12">
        <v>0</v>
      </c>
      <c r="O1279" s="14">
        <f>Table32356789101112132343210111213610[[#This Row],[hispanic_american]]/Table32356789101112132343210111213610[[#This Row],[total]]</f>
        <v>0</v>
      </c>
      <c r="P1279" s="12">
        <v>0</v>
      </c>
      <c r="Q1279" s="14">
        <f>Table32356789101112132343210111213610[[#This Row],[hawaiian_or_islander]]/Table32356789101112132343210111213610[[#This Row],[total]]</f>
        <v>0</v>
      </c>
      <c r="R1279" s="12">
        <v>3</v>
      </c>
      <c r="S1279" s="14">
        <f>Table32356789101112132343210111213610[[#This Row],[white]]/Table32356789101112132343210111213610[[#This Row],[total]]</f>
        <v>1</v>
      </c>
      <c r="T1279" s="12">
        <v>0</v>
      </c>
      <c r="U1279" s="14">
        <f>Table32356789101112132343210111213610[[#This Row],[muti_racial]]/Table32356789101112132343210111213610[[#This Row],[total]]</f>
        <v>0</v>
      </c>
      <c r="V1279" s="12">
        <v>0</v>
      </c>
      <c r="W1279" s="14">
        <f>Table32356789101112132343210111213610[[#This Row],[international]]/Table32356789101112132343210111213610[[#This Row],[total]]</f>
        <v>0</v>
      </c>
      <c r="X12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80" spans="1:25" ht="20" customHeight="1">
      <c r="A1280" s="1">
        <v>243823</v>
      </c>
      <c r="B1280" s="1" t="s">
        <v>1156</v>
      </c>
      <c r="C1280" s="1">
        <v>3</v>
      </c>
      <c r="D1280" s="1">
        <v>2</v>
      </c>
      <c r="E1280" s="8">
        <f>Table32356789101112132343210111213610[[#This Row],[men]]/Table32356789101112132343210111213610[[#This Row],[total]]</f>
        <v>0.66666666666666663</v>
      </c>
      <c r="F1280" s="1">
        <v>1</v>
      </c>
      <c r="G1280" s="8">
        <f>Table32356789101112132343210111213610[[#This Row],[women]]/Table32356789101112132343210111213610[[#This Row],[total]]</f>
        <v>0.33333333333333331</v>
      </c>
      <c r="H1280" s="1">
        <v>0</v>
      </c>
      <c r="I1280" s="8">
        <f>Table32356789101112132343210111213610[[#This Row],[alaskan_or_native]]/Table32356789101112132343210111213610[[#This Row],[total]]</f>
        <v>0</v>
      </c>
      <c r="J1280" s="1">
        <v>0</v>
      </c>
      <c r="K1280" s="8">
        <f>Table32356789101112132343210111213610[[#This Row],[asian_american]]/Table32356789101112132343210111213610[[#This Row],[total]]</f>
        <v>0</v>
      </c>
      <c r="L1280" s="1">
        <v>0</v>
      </c>
      <c r="M1280" s="8">
        <f>Table32356789101112132343210111213610[[#This Row],[african_amercian]]/Table32356789101112132343210111213610[[#This Row],[total]]</f>
        <v>0</v>
      </c>
      <c r="N1280" s="1">
        <v>1</v>
      </c>
      <c r="O1280" s="8">
        <f>Table32356789101112132343210111213610[[#This Row],[hispanic_american]]/Table32356789101112132343210111213610[[#This Row],[total]]</f>
        <v>0.33333333333333331</v>
      </c>
      <c r="P1280" s="1">
        <v>0</v>
      </c>
      <c r="Q1280" s="8">
        <f>Table32356789101112132343210111213610[[#This Row],[hawaiian_or_islander]]/Table32356789101112132343210111213610[[#This Row],[total]]</f>
        <v>0</v>
      </c>
      <c r="R1280" s="1">
        <v>2</v>
      </c>
      <c r="S1280" s="8">
        <f>Table32356789101112132343210111213610[[#This Row],[white]]/Table32356789101112132343210111213610[[#This Row],[total]]</f>
        <v>0.66666666666666663</v>
      </c>
      <c r="T1280" s="1">
        <v>0</v>
      </c>
      <c r="U1280" s="8">
        <f>Table32356789101112132343210111213610[[#This Row],[muti_racial]]/Table32356789101112132343210111213610[[#This Row],[total]]</f>
        <v>0</v>
      </c>
      <c r="V1280" s="1">
        <v>0</v>
      </c>
      <c r="W1280" s="8">
        <f>Table32356789101112132343210111213610[[#This Row],[international]]/Table32356789101112132343210111213610[[#This Row],[total]]</f>
        <v>0</v>
      </c>
      <c r="X12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  <c r="Y12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81" spans="1:25" ht="20" customHeight="1">
      <c r="A1281" s="12">
        <v>366748</v>
      </c>
      <c r="B1281" s="12" t="s">
        <v>1162</v>
      </c>
      <c r="C1281" s="12">
        <v>3</v>
      </c>
      <c r="D1281" s="12">
        <v>2</v>
      </c>
      <c r="E1281" s="14">
        <f>Table32356789101112132343210111213610[[#This Row],[men]]/Table32356789101112132343210111213610[[#This Row],[total]]</f>
        <v>0.66666666666666663</v>
      </c>
      <c r="F1281" s="12">
        <v>1</v>
      </c>
      <c r="G1281" s="14">
        <f>Table32356789101112132343210111213610[[#This Row],[women]]/Table32356789101112132343210111213610[[#This Row],[total]]</f>
        <v>0.33333333333333331</v>
      </c>
      <c r="H1281" s="12">
        <v>0</v>
      </c>
      <c r="I1281" s="14">
        <f>Table32356789101112132343210111213610[[#This Row],[alaskan_or_native]]/Table32356789101112132343210111213610[[#This Row],[total]]</f>
        <v>0</v>
      </c>
      <c r="J1281" s="12">
        <v>0</v>
      </c>
      <c r="K1281" s="14">
        <f>Table32356789101112132343210111213610[[#This Row],[asian_american]]/Table32356789101112132343210111213610[[#This Row],[total]]</f>
        <v>0</v>
      </c>
      <c r="L1281" s="12">
        <v>0</v>
      </c>
      <c r="M1281" s="14">
        <f>Table32356789101112132343210111213610[[#This Row],[african_amercian]]/Table32356789101112132343210111213610[[#This Row],[total]]</f>
        <v>0</v>
      </c>
      <c r="N1281" s="12">
        <v>1</v>
      </c>
      <c r="O1281" s="14">
        <f>Table32356789101112132343210111213610[[#This Row],[hispanic_american]]/Table32356789101112132343210111213610[[#This Row],[total]]</f>
        <v>0.33333333333333331</v>
      </c>
      <c r="P1281" s="12">
        <v>2</v>
      </c>
      <c r="Q1281" s="14">
        <f>Table32356789101112132343210111213610[[#This Row],[hawaiian_or_islander]]/Table32356789101112132343210111213610[[#This Row],[total]]</f>
        <v>0.66666666666666663</v>
      </c>
      <c r="R1281" s="12">
        <v>0</v>
      </c>
      <c r="S1281" s="14">
        <f>Table32356789101112132343210111213610[[#This Row],[white]]/Table32356789101112132343210111213610[[#This Row],[total]]</f>
        <v>0</v>
      </c>
      <c r="T1281" s="12">
        <v>0</v>
      </c>
      <c r="U1281" s="14">
        <f>Table32356789101112132343210111213610[[#This Row],[muti_racial]]/Table32356789101112132343210111213610[[#This Row],[total]]</f>
        <v>0</v>
      </c>
      <c r="V1281" s="12">
        <v>0</v>
      </c>
      <c r="W1281" s="14">
        <f>Table32356789101112132343210111213610[[#This Row],[international]]/Table32356789101112132343210111213610[[#This Row],[total]]</f>
        <v>0</v>
      </c>
      <c r="X12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82" spans="1:25" ht="20" customHeight="1">
      <c r="A1282" s="1">
        <v>436191</v>
      </c>
      <c r="B1282" s="1" t="s">
        <v>1269</v>
      </c>
      <c r="C1282" s="1">
        <v>3</v>
      </c>
      <c r="D1282" s="1">
        <v>3</v>
      </c>
      <c r="E1282" s="8">
        <f>Table32356789101112132343210111213610[[#This Row],[men]]/Table32356789101112132343210111213610[[#This Row],[total]]</f>
        <v>1</v>
      </c>
      <c r="F1282" s="1">
        <v>0</v>
      </c>
      <c r="G1282" s="8">
        <f>Table32356789101112132343210111213610[[#This Row],[women]]/Table32356789101112132343210111213610[[#This Row],[total]]</f>
        <v>0</v>
      </c>
      <c r="H1282" s="1">
        <v>0</v>
      </c>
      <c r="I1282" s="8">
        <f>Table32356789101112132343210111213610[[#This Row],[alaskan_or_native]]/Table32356789101112132343210111213610[[#This Row],[total]]</f>
        <v>0</v>
      </c>
      <c r="J1282" s="1">
        <v>0</v>
      </c>
      <c r="K1282" s="8">
        <f>Table32356789101112132343210111213610[[#This Row],[asian_american]]/Table32356789101112132343210111213610[[#This Row],[total]]</f>
        <v>0</v>
      </c>
      <c r="L1282" s="1">
        <v>0</v>
      </c>
      <c r="M1282" s="8">
        <f>Table32356789101112132343210111213610[[#This Row],[african_amercian]]/Table32356789101112132343210111213610[[#This Row],[total]]</f>
        <v>0</v>
      </c>
      <c r="N1282" s="1">
        <v>0</v>
      </c>
      <c r="O1282" s="8">
        <f>Table32356789101112132343210111213610[[#This Row],[hispanic_american]]/Table32356789101112132343210111213610[[#This Row],[total]]</f>
        <v>0</v>
      </c>
      <c r="P1282" s="1">
        <v>0</v>
      </c>
      <c r="Q1282" s="8">
        <f>Table32356789101112132343210111213610[[#This Row],[hawaiian_or_islander]]/Table32356789101112132343210111213610[[#This Row],[total]]</f>
        <v>0</v>
      </c>
      <c r="R1282" s="1">
        <v>2</v>
      </c>
      <c r="S1282" s="8">
        <f>Table32356789101112132343210111213610[[#This Row],[white]]/Table32356789101112132343210111213610[[#This Row],[total]]</f>
        <v>0.66666666666666663</v>
      </c>
      <c r="T1282" s="1">
        <v>0</v>
      </c>
      <c r="U1282" s="8">
        <f>Table32356789101112132343210111213610[[#This Row],[muti_racial]]/Table32356789101112132343210111213610[[#This Row],[total]]</f>
        <v>0</v>
      </c>
      <c r="V1282" s="1">
        <v>0</v>
      </c>
      <c r="W1282" s="8">
        <f>Table32356789101112132343210111213610[[#This Row],[international]]/Table32356789101112132343210111213610[[#This Row],[total]]</f>
        <v>0</v>
      </c>
      <c r="X12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83" spans="1:25" ht="20" customHeight="1">
      <c r="A1283" s="12">
        <v>450571</v>
      </c>
      <c r="B1283" s="12" t="s">
        <v>812</v>
      </c>
      <c r="C1283" s="12">
        <v>3</v>
      </c>
      <c r="D1283" s="12">
        <v>2</v>
      </c>
      <c r="E1283" s="14">
        <f>Table32356789101112132343210111213610[[#This Row],[men]]/Table32356789101112132343210111213610[[#This Row],[total]]</f>
        <v>0.66666666666666663</v>
      </c>
      <c r="F1283" s="12">
        <v>1</v>
      </c>
      <c r="G1283" s="14">
        <f>Table32356789101112132343210111213610[[#This Row],[women]]/Table32356789101112132343210111213610[[#This Row],[total]]</f>
        <v>0.33333333333333331</v>
      </c>
      <c r="H1283" s="12">
        <v>0</v>
      </c>
      <c r="I1283" s="14">
        <f>Table32356789101112132343210111213610[[#This Row],[alaskan_or_native]]/Table32356789101112132343210111213610[[#This Row],[total]]</f>
        <v>0</v>
      </c>
      <c r="J1283" s="12">
        <v>0</v>
      </c>
      <c r="K1283" s="14">
        <f>Table32356789101112132343210111213610[[#This Row],[asian_american]]/Table32356789101112132343210111213610[[#This Row],[total]]</f>
        <v>0</v>
      </c>
      <c r="L1283" s="12">
        <v>0</v>
      </c>
      <c r="M1283" s="14">
        <f>Table32356789101112132343210111213610[[#This Row],[african_amercian]]/Table32356789101112132343210111213610[[#This Row],[total]]</f>
        <v>0</v>
      </c>
      <c r="N1283" s="12">
        <v>0</v>
      </c>
      <c r="O1283" s="14">
        <f>Table32356789101112132343210111213610[[#This Row],[hispanic_american]]/Table32356789101112132343210111213610[[#This Row],[total]]</f>
        <v>0</v>
      </c>
      <c r="P1283" s="12">
        <v>0</v>
      </c>
      <c r="Q1283" s="14">
        <f>Table32356789101112132343210111213610[[#This Row],[hawaiian_or_islander]]/Table32356789101112132343210111213610[[#This Row],[total]]</f>
        <v>0</v>
      </c>
      <c r="R1283" s="12">
        <v>3</v>
      </c>
      <c r="S1283" s="14">
        <f>Table32356789101112132343210111213610[[#This Row],[white]]/Table32356789101112132343210111213610[[#This Row],[total]]</f>
        <v>1</v>
      </c>
      <c r="T1283" s="12">
        <v>0</v>
      </c>
      <c r="U1283" s="14">
        <f>Table32356789101112132343210111213610[[#This Row],[muti_racial]]/Table32356789101112132343210111213610[[#This Row],[total]]</f>
        <v>0</v>
      </c>
      <c r="V1283" s="12">
        <v>0</v>
      </c>
      <c r="W1283" s="14">
        <f>Table32356789101112132343210111213610[[#This Row],[international]]/Table32356789101112132343210111213610[[#This Row],[total]]</f>
        <v>0</v>
      </c>
      <c r="X12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84" spans="1:25" ht="20" customHeight="1">
      <c r="A1284" s="1">
        <v>453215</v>
      </c>
      <c r="B1284" s="1" t="s">
        <v>1353</v>
      </c>
      <c r="C1284" s="1">
        <v>3</v>
      </c>
      <c r="D1284" s="1">
        <v>3</v>
      </c>
      <c r="E1284" s="8">
        <f>Table32356789101112132343210111213610[[#This Row],[men]]/Table32356789101112132343210111213610[[#This Row],[total]]</f>
        <v>1</v>
      </c>
      <c r="F1284" s="1">
        <v>0</v>
      </c>
      <c r="G1284" s="8">
        <f>Table32356789101112132343210111213610[[#This Row],[women]]/Table32356789101112132343210111213610[[#This Row],[total]]</f>
        <v>0</v>
      </c>
      <c r="H1284" s="1">
        <v>1</v>
      </c>
      <c r="I1284" s="8">
        <f>Table32356789101112132343210111213610[[#This Row],[alaskan_or_native]]/Table32356789101112132343210111213610[[#This Row],[total]]</f>
        <v>0.33333333333333331</v>
      </c>
      <c r="J1284" s="1">
        <v>1</v>
      </c>
      <c r="K1284" s="8">
        <f>Table32356789101112132343210111213610[[#This Row],[asian_american]]/Table32356789101112132343210111213610[[#This Row],[total]]</f>
        <v>0.33333333333333331</v>
      </c>
      <c r="L1284" s="1">
        <v>0</v>
      </c>
      <c r="M1284" s="8">
        <f>Table32356789101112132343210111213610[[#This Row],[african_amercian]]/Table32356789101112132343210111213610[[#This Row],[total]]</f>
        <v>0</v>
      </c>
      <c r="N1284" s="1">
        <v>0</v>
      </c>
      <c r="O1284" s="8">
        <f>Table32356789101112132343210111213610[[#This Row],[hispanic_american]]/Table32356789101112132343210111213610[[#This Row],[total]]</f>
        <v>0</v>
      </c>
      <c r="P1284" s="1">
        <v>0</v>
      </c>
      <c r="Q1284" s="8">
        <f>Table32356789101112132343210111213610[[#This Row],[hawaiian_or_islander]]/Table32356789101112132343210111213610[[#This Row],[total]]</f>
        <v>0</v>
      </c>
      <c r="R1284" s="1">
        <v>0</v>
      </c>
      <c r="S1284" s="8">
        <f>Table32356789101112132343210111213610[[#This Row],[white]]/Table32356789101112132343210111213610[[#This Row],[total]]</f>
        <v>0</v>
      </c>
      <c r="T1284" s="1">
        <v>0</v>
      </c>
      <c r="U1284" s="8">
        <f>Table32356789101112132343210111213610[[#This Row],[muti_racial]]/Table32356789101112132343210111213610[[#This Row],[total]]</f>
        <v>0</v>
      </c>
      <c r="V1284" s="1">
        <v>0</v>
      </c>
      <c r="W1284" s="8">
        <f>Table32356789101112132343210111213610[[#This Row],[international]]/Table32356789101112132343210111213610[[#This Row],[total]]</f>
        <v>0</v>
      </c>
      <c r="X12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0.33333333333333331</v>
      </c>
    </row>
    <row r="1285" spans="1:25" ht="20" customHeight="1">
      <c r="A1285" s="12">
        <v>456481</v>
      </c>
      <c r="B1285" s="12" t="s">
        <v>1192</v>
      </c>
      <c r="C1285" s="12">
        <v>3</v>
      </c>
      <c r="D1285" s="12">
        <v>3</v>
      </c>
      <c r="E1285" s="14">
        <f>Table32356789101112132343210111213610[[#This Row],[men]]/Table32356789101112132343210111213610[[#This Row],[total]]</f>
        <v>1</v>
      </c>
      <c r="F1285" s="12">
        <v>0</v>
      </c>
      <c r="G1285" s="14">
        <f>Table32356789101112132343210111213610[[#This Row],[women]]/Table32356789101112132343210111213610[[#This Row],[total]]</f>
        <v>0</v>
      </c>
      <c r="H1285" s="12">
        <v>0</v>
      </c>
      <c r="I1285" s="14">
        <f>Table32356789101112132343210111213610[[#This Row],[alaskan_or_native]]/Table32356789101112132343210111213610[[#This Row],[total]]</f>
        <v>0</v>
      </c>
      <c r="J1285" s="12">
        <v>0</v>
      </c>
      <c r="K1285" s="14">
        <f>Table32356789101112132343210111213610[[#This Row],[asian_american]]/Table32356789101112132343210111213610[[#This Row],[total]]</f>
        <v>0</v>
      </c>
      <c r="L1285" s="12">
        <v>0</v>
      </c>
      <c r="M1285" s="14">
        <f>Table32356789101112132343210111213610[[#This Row],[african_amercian]]/Table32356789101112132343210111213610[[#This Row],[total]]</f>
        <v>0</v>
      </c>
      <c r="N1285" s="12">
        <v>3</v>
      </c>
      <c r="O1285" s="14">
        <f>Table32356789101112132343210111213610[[#This Row],[hispanic_american]]/Table32356789101112132343210111213610[[#This Row],[total]]</f>
        <v>1</v>
      </c>
      <c r="P1285" s="12">
        <v>0</v>
      </c>
      <c r="Q1285" s="14">
        <f>Table32356789101112132343210111213610[[#This Row],[hawaiian_or_islander]]/Table32356789101112132343210111213610[[#This Row],[total]]</f>
        <v>0</v>
      </c>
      <c r="R1285" s="12">
        <v>0</v>
      </c>
      <c r="S1285" s="14">
        <f>Table32356789101112132343210111213610[[#This Row],[white]]/Table32356789101112132343210111213610[[#This Row],[total]]</f>
        <v>0</v>
      </c>
      <c r="T1285" s="12">
        <v>0</v>
      </c>
      <c r="U1285" s="14">
        <f>Table32356789101112132343210111213610[[#This Row],[muti_racial]]/Table32356789101112132343210111213610[[#This Row],[total]]</f>
        <v>0</v>
      </c>
      <c r="V1285" s="12">
        <v>0</v>
      </c>
      <c r="W1285" s="14">
        <f>Table32356789101112132343210111213610[[#This Row],[international]]/Table32356789101112132343210111213610[[#This Row],[total]]</f>
        <v>0</v>
      </c>
      <c r="X12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86" spans="1:25" ht="20" customHeight="1">
      <c r="A1286" s="1">
        <v>478014</v>
      </c>
      <c r="B1286" s="1" t="s">
        <v>1204</v>
      </c>
      <c r="C1286" s="1">
        <v>3</v>
      </c>
      <c r="D1286" s="1">
        <v>3</v>
      </c>
      <c r="E1286" s="8">
        <f>Table32356789101112132343210111213610[[#This Row],[men]]/Table32356789101112132343210111213610[[#This Row],[total]]</f>
        <v>1</v>
      </c>
      <c r="F1286" s="1">
        <v>0</v>
      </c>
      <c r="G1286" s="8">
        <f>Table32356789101112132343210111213610[[#This Row],[women]]/Table32356789101112132343210111213610[[#This Row],[total]]</f>
        <v>0</v>
      </c>
      <c r="H1286" s="1">
        <v>0</v>
      </c>
      <c r="I1286" s="8">
        <f>Table32356789101112132343210111213610[[#This Row],[alaskan_or_native]]/Table32356789101112132343210111213610[[#This Row],[total]]</f>
        <v>0</v>
      </c>
      <c r="J1286" s="1">
        <v>0</v>
      </c>
      <c r="K1286" s="8">
        <f>Table32356789101112132343210111213610[[#This Row],[asian_american]]/Table32356789101112132343210111213610[[#This Row],[total]]</f>
        <v>0</v>
      </c>
      <c r="L1286" s="1">
        <v>0</v>
      </c>
      <c r="M1286" s="8">
        <f>Table32356789101112132343210111213610[[#This Row],[african_amercian]]/Table32356789101112132343210111213610[[#This Row],[total]]</f>
        <v>0</v>
      </c>
      <c r="N1286" s="1">
        <v>0</v>
      </c>
      <c r="O1286" s="8">
        <f>Table32356789101112132343210111213610[[#This Row],[hispanic_american]]/Table32356789101112132343210111213610[[#This Row],[total]]</f>
        <v>0</v>
      </c>
      <c r="P1286" s="1">
        <v>0</v>
      </c>
      <c r="Q1286" s="8">
        <f>Table32356789101112132343210111213610[[#This Row],[hawaiian_or_islander]]/Table32356789101112132343210111213610[[#This Row],[total]]</f>
        <v>0</v>
      </c>
      <c r="R1286" s="1">
        <v>3</v>
      </c>
      <c r="S1286" s="8">
        <f>Table32356789101112132343210111213610[[#This Row],[white]]/Table32356789101112132343210111213610[[#This Row],[total]]</f>
        <v>1</v>
      </c>
      <c r="T1286" s="1">
        <v>0</v>
      </c>
      <c r="U1286" s="8">
        <f>Table32356789101112132343210111213610[[#This Row],[muti_racial]]/Table32356789101112132343210111213610[[#This Row],[total]]</f>
        <v>0</v>
      </c>
      <c r="V1286" s="1">
        <v>0</v>
      </c>
      <c r="W1286" s="8">
        <f>Table32356789101112132343210111213610[[#This Row],[international]]/Table32356789101112132343210111213610[[#This Row],[total]]</f>
        <v>0</v>
      </c>
      <c r="X12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87" spans="1:25" ht="20" customHeight="1">
      <c r="A1287" s="12">
        <v>482325</v>
      </c>
      <c r="B1287" s="12" t="s">
        <v>1208</v>
      </c>
      <c r="C1287" s="12">
        <v>3</v>
      </c>
      <c r="D1287" s="12">
        <v>3</v>
      </c>
      <c r="E1287" s="14">
        <f>Table32356789101112132343210111213610[[#This Row],[men]]/Table32356789101112132343210111213610[[#This Row],[total]]</f>
        <v>1</v>
      </c>
      <c r="F1287" s="12">
        <v>0</v>
      </c>
      <c r="G1287" s="14">
        <f>Table32356789101112132343210111213610[[#This Row],[women]]/Table32356789101112132343210111213610[[#This Row],[total]]</f>
        <v>0</v>
      </c>
      <c r="H1287" s="12">
        <v>0</v>
      </c>
      <c r="I1287" s="14">
        <f>Table32356789101112132343210111213610[[#This Row],[alaskan_or_native]]/Table32356789101112132343210111213610[[#This Row],[total]]</f>
        <v>0</v>
      </c>
      <c r="J1287" s="12">
        <v>0</v>
      </c>
      <c r="K1287" s="14">
        <f>Table32356789101112132343210111213610[[#This Row],[asian_american]]/Table32356789101112132343210111213610[[#This Row],[total]]</f>
        <v>0</v>
      </c>
      <c r="L1287" s="12">
        <v>1</v>
      </c>
      <c r="M1287" s="14">
        <f>Table32356789101112132343210111213610[[#This Row],[african_amercian]]/Table32356789101112132343210111213610[[#This Row],[total]]</f>
        <v>0.33333333333333331</v>
      </c>
      <c r="N1287" s="12">
        <v>1</v>
      </c>
      <c r="O1287" s="14">
        <f>Table32356789101112132343210111213610[[#This Row],[hispanic_american]]/Table32356789101112132343210111213610[[#This Row],[total]]</f>
        <v>0.33333333333333331</v>
      </c>
      <c r="P1287" s="12">
        <v>0</v>
      </c>
      <c r="Q1287" s="14">
        <f>Table32356789101112132343210111213610[[#This Row],[hawaiian_or_islander]]/Table32356789101112132343210111213610[[#This Row],[total]]</f>
        <v>0</v>
      </c>
      <c r="R1287" s="12">
        <v>1</v>
      </c>
      <c r="S1287" s="14">
        <f>Table32356789101112132343210111213610[[#This Row],[white]]/Table32356789101112132343210111213610[[#This Row],[total]]</f>
        <v>0.33333333333333331</v>
      </c>
      <c r="T1287" s="12">
        <v>0</v>
      </c>
      <c r="U1287" s="14">
        <f>Table32356789101112132343210111213610[[#This Row],[muti_racial]]/Table32356789101112132343210111213610[[#This Row],[total]]</f>
        <v>0</v>
      </c>
      <c r="V1287" s="12">
        <v>0</v>
      </c>
      <c r="W1287" s="14">
        <f>Table32356789101112132343210111213610[[#This Row],[international]]/Table32356789101112132343210111213610[[#This Row],[total]]</f>
        <v>0</v>
      </c>
      <c r="X12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  <c r="Y12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0.66666666666666663</v>
      </c>
    </row>
    <row r="1288" spans="1:25" ht="20" customHeight="1">
      <c r="A1288" s="1">
        <v>490771</v>
      </c>
      <c r="B1288" s="1" t="s">
        <v>1225</v>
      </c>
      <c r="C1288" s="1">
        <v>3</v>
      </c>
      <c r="D1288" s="1">
        <v>2</v>
      </c>
      <c r="E1288" s="8">
        <f>Table32356789101112132343210111213610[[#This Row],[men]]/Table32356789101112132343210111213610[[#This Row],[total]]</f>
        <v>0.66666666666666663</v>
      </c>
      <c r="F1288" s="1">
        <v>1</v>
      </c>
      <c r="G1288" s="8">
        <f>Table32356789101112132343210111213610[[#This Row],[women]]/Table32356789101112132343210111213610[[#This Row],[total]]</f>
        <v>0.33333333333333331</v>
      </c>
      <c r="H1288" s="1">
        <v>0</v>
      </c>
      <c r="I1288" s="8">
        <f>Table32356789101112132343210111213610[[#This Row],[alaskan_or_native]]/Table32356789101112132343210111213610[[#This Row],[total]]</f>
        <v>0</v>
      </c>
      <c r="J1288" s="1">
        <v>0</v>
      </c>
      <c r="K1288" s="8">
        <f>Table32356789101112132343210111213610[[#This Row],[asian_american]]/Table32356789101112132343210111213610[[#This Row],[total]]</f>
        <v>0</v>
      </c>
      <c r="L1288" s="1">
        <v>0</v>
      </c>
      <c r="M1288" s="8">
        <f>Table32356789101112132343210111213610[[#This Row],[african_amercian]]/Table32356789101112132343210111213610[[#This Row],[total]]</f>
        <v>0</v>
      </c>
      <c r="N1288" s="1">
        <v>0</v>
      </c>
      <c r="O1288" s="8">
        <f>Table32356789101112132343210111213610[[#This Row],[hispanic_american]]/Table32356789101112132343210111213610[[#This Row],[total]]</f>
        <v>0</v>
      </c>
      <c r="P1288" s="1">
        <v>0</v>
      </c>
      <c r="Q1288" s="8">
        <f>Table32356789101112132343210111213610[[#This Row],[hawaiian_or_islander]]/Table32356789101112132343210111213610[[#This Row],[total]]</f>
        <v>0</v>
      </c>
      <c r="R1288" s="1">
        <v>2</v>
      </c>
      <c r="S1288" s="8">
        <f>Table32356789101112132343210111213610[[#This Row],[white]]/Table32356789101112132343210111213610[[#This Row],[total]]</f>
        <v>0.66666666666666663</v>
      </c>
      <c r="T1288" s="1">
        <v>0</v>
      </c>
      <c r="U1288" s="8">
        <f>Table32356789101112132343210111213610[[#This Row],[muti_racial]]/Table32356789101112132343210111213610[[#This Row],[total]]</f>
        <v>0</v>
      </c>
      <c r="V1288" s="1">
        <v>0</v>
      </c>
      <c r="W1288" s="8">
        <f>Table32356789101112132343210111213610[[#This Row],[international]]/Table32356789101112132343210111213610[[#This Row],[total]]</f>
        <v>0</v>
      </c>
      <c r="X12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89" spans="1:25" ht="20" customHeight="1">
      <c r="A1289" s="12">
        <v>120254</v>
      </c>
      <c r="B1289" s="12" t="s">
        <v>764</v>
      </c>
      <c r="C1289" s="12">
        <v>2</v>
      </c>
      <c r="D1289" s="12">
        <v>1</v>
      </c>
      <c r="E1289" s="14">
        <f>Table32356789101112132343210111213610[[#This Row],[men]]/Table32356789101112132343210111213610[[#This Row],[total]]</f>
        <v>0.5</v>
      </c>
      <c r="F1289" s="12">
        <v>1</v>
      </c>
      <c r="G1289" s="14">
        <f>Table32356789101112132343210111213610[[#This Row],[women]]/Table32356789101112132343210111213610[[#This Row],[total]]</f>
        <v>0.5</v>
      </c>
      <c r="H1289" s="12">
        <v>0</v>
      </c>
      <c r="I1289" s="14">
        <f>Table32356789101112132343210111213610[[#This Row],[alaskan_or_native]]/Table32356789101112132343210111213610[[#This Row],[total]]</f>
        <v>0</v>
      </c>
      <c r="J1289" s="12">
        <v>1</v>
      </c>
      <c r="K1289" s="14">
        <f>Table32356789101112132343210111213610[[#This Row],[asian_american]]/Table32356789101112132343210111213610[[#This Row],[total]]</f>
        <v>0.5</v>
      </c>
      <c r="L1289" s="12">
        <v>0</v>
      </c>
      <c r="M1289" s="14">
        <f>Table32356789101112132343210111213610[[#This Row],[african_amercian]]/Table32356789101112132343210111213610[[#This Row],[total]]</f>
        <v>0</v>
      </c>
      <c r="N1289" s="12">
        <v>0</v>
      </c>
      <c r="O1289" s="14">
        <f>Table32356789101112132343210111213610[[#This Row],[hispanic_american]]/Table32356789101112132343210111213610[[#This Row],[total]]</f>
        <v>0</v>
      </c>
      <c r="P1289" s="12">
        <v>0</v>
      </c>
      <c r="Q1289" s="14">
        <f>Table32356789101112132343210111213610[[#This Row],[hawaiian_or_islander]]/Table32356789101112132343210111213610[[#This Row],[total]]</f>
        <v>0</v>
      </c>
      <c r="R1289" s="12">
        <v>1</v>
      </c>
      <c r="S1289" s="14">
        <f>Table32356789101112132343210111213610[[#This Row],[white]]/Table32356789101112132343210111213610[[#This Row],[total]]</f>
        <v>0.5</v>
      </c>
      <c r="T1289" s="12">
        <v>0</v>
      </c>
      <c r="U1289" s="14">
        <f>Table32356789101112132343210111213610[[#This Row],[muti_racial]]/Table32356789101112132343210111213610[[#This Row],[total]]</f>
        <v>0</v>
      </c>
      <c r="V1289" s="12">
        <v>0</v>
      </c>
      <c r="W1289" s="14">
        <f>Table32356789101112132343210111213610[[#This Row],[international]]/Table32356789101112132343210111213610[[#This Row],[total]]</f>
        <v>0</v>
      </c>
      <c r="X12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2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90" spans="1:25" ht="20" customHeight="1">
      <c r="A1290" s="1">
        <v>121150</v>
      </c>
      <c r="B1290" s="1" t="s">
        <v>1226</v>
      </c>
      <c r="C1290" s="1">
        <v>2</v>
      </c>
      <c r="D1290" s="1">
        <v>1</v>
      </c>
      <c r="E1290" s="8">
        <f>Table32356789101112132343210111213610[[#This Row],[men]]/Table32356789101112132343210111213610[[#This Row],[total]]</f>
        <v>0.5</v>
      </c>
      <c r="F1290" s="1">
        <v>1</v>
      </c>
      <c r="G1290" s="8">
        <f>Table32356789101112132343210111213610[[#This Row],[women]]/Table32356789101112132343210111213610[[#This Row],[total]]</f>
        <v>0.5</v>
      </c>
      <c r="H1290" s="1">
        <v>0</v>
      </c>
      <c r="I1290" s="8">
        <f>Table32356789101112132343210111213610[[#This Row],[alaskan_or_native]]/Table32356789101112132343210111213610[[#This Row],[total]]</f>
        <v>0</v>
      </c>
      <c r="J1290" s="1">
        <v>0</v>
      </c>
      <c r="K1290" s="8">
        <f>Table32356789101112132343210111213610[[#This Row],[asian_american]]/Table32356789101112132343210111213610[[#This Row],[total]]</f>
        <v>0</v>
      </c>
      <c r="L1290" s="1">
        <v>1</v>
      </c>
      <c r="M1290" s="8">
        <f>Table32356789101112132343210111213610[[#This Row],[african_amercian]]/Table32356789101112132343210111213610[[#This Row],[total]]</f>
        <v>0.5</v>
      </c>
      <c r="N1290" s="1">
        <v>0</v>
      </c>
      <c r="O1290" s="8">
        <f>Table32356789101112132343210111213610[[#This Row],[hispanic_american]]/Table32356789101112132343210111213610[[#This Row],[total]]</f>
        <v>0</v>
      </c>
      <c r="P1290" s="1">
        <v>0</v>
      </c>
      <c r="Q1290" s="8">
        <f>Table32356789101112132343210111213610[[#This Row],[hawaiian_or_islander]]/Table32356789101112132343210111213610[[#This Row],[total]]</f>
        <v>0</v>
      </c>
      <c r="R1290" s="1">
        <v>0</v>
      </c>
      <c r="S1290" s="8">
        <f>Table32356789101112132343210111213610[[#This Row],[white]]/Table32356789101112132343210111213610[[#This Row],[total]]</f>
        <v>0</v>
      </c>
      <c r="T1290" s="1">
        <v>1</v>
      </c>
      <c r="U1290" s="8">
        <f>Table32356789101112132343210111213610[[#This Row],[muti_racial]]/Table32356789101112132343210111213610[[#This Row],[total]]</f>
        <v>0.5</v>
      </c>
      <c r="V1290" s="1">
        <v>0</v>
      </c>
      <c r="W1290" s="8">
        <f>Table32356789101112132343210111213610[[#This Row],[international]]/Table32356789101112132343210111213610[[#This Row],[total]]</f>
        <v>0</v>
      </c>
      <c r="X12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291" spans="1:25" ht="20" customHeight="1">
      <c r="A1291" s="12">
        <v>123165</v>
      </c>
      <c r="B1291" s="12" t="s">
        <v>315</v>
      </c>
      <c r="C1291" s="12">
        <v>2</v>
      </c>
      <c r="D1291" s="12">
        <v>0</v>
      </c>
      <c r="E1291" s="14">
        <f>Table32356789101112132343210111213610[[#This Row],[men]]/Table32356789101112132343210111213610[[#This Row],[total]]</f>
        <v>0</v>
      </c>
      <c r="F1291" s="12">
        <v>2</v>
      </c>
      <c r="G1291" s="14">
        <f>Table32356789101112132343210111213610[[#This Row],[women]]/Table32356789101112132343210111213610[[#This Row],[total]]</f>
        <v>1</v>
      </c>
      <c r="H1291" s="12">
        <v>0</v>
      </c>
      <c r="I1291" s="14">
        <f>Table32356789101112132343210111213610[[#This Row],[alaskan_or_native]]/Table32356789101112132343210111213610[[#This Row],[total]]</f>
        <v>0</v>
      </c>
      <c r="J1291" s="12">
        <v>0</v>
      </c>
      <c r="K1291" s="14">
        <f>Table32356789101112132343210111213610[[#This Row],[asian_american]]/Table32356789101112132343210111213610[[#This Row],[total]]</f>
        <v>0</v>
      </c>
      <c r="L1291" s="12">
        <v>0</v>
      </c>
      <c r="M1291" s="14">
        <f>Table32356789101112132343210111213610[[#This Row],[african_amercian]]/Table32356789101112132343210111213610[[#This Row],[total]]</f>
        <v>0</v>
      </c>
      <c r="N1291" s="12">
        <v>0</v>
      </c>
      <c r="O1291" s="14">
        <f>Table32356789101112132343210111213610[[#This Row],[hispanic_american]]/Table32356789101112132343210111213610[[#This Row],[total]]</f>
        <v>0</v>
      </c>
      <c r="P1291" s="12">
        <v>0</v>
      </c>
      <c r="Q1291" s="14">
        <f>Table32356789101112132343210111213610[[#This Row],[hawaiian_or_islander]]/Table32356789101112132343210111213610[[#This Row],[total]]</f>
        <v>0</v>
      </c>
      <c r="R1291" s="12">
        <v>2</v>
      </c>
      <c r="S1291" s="14">
        <f>Table32356789101112132343210111213610[[#This Row],[white]]/Table32356789101112132343210111213610[[#This Row],[total]]</f>
        <v>1</v>
      </c>
      <c r="T1291" s="12">
        <v>0</v>
      </c>
      <c r="U1291" s="14">
        <f>Table32356789101112132343210111213610[[#This Row],[muti_racial]]/Table32356789101112132343210111213610[[#This Row],[total]]</f>
        <v>0</v>
      </c>
      <c r="V1291" s="12">
        <v>0</v>
      </c>
      <c r="W1291" s="14">
        <f>Table32356789101112132343210111213610[[#This Row],[international]]/Table32356789101112132343210111213610[[#This Row],[total]]</f>
        <v>0</v>
      </c>
      <c r="X12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92" spans="1:25" ht="20" customHeight="1">
      <c r="A1292" s="1">
        <v>127680</v>
      </c>
      <c r="B1292" s="1" t="s">
        <v>839</v>
      </c>
      <c r="C1292" s="1">
        <v>2</v>
      </c>
      <c r="D1292" s="1">
        <v>1</v>
      </c>
      <c r="E1292" s="8">
        <f>Table32356789101112132343210111213610[[#This Row],[men]]/Table32356789101112132343210111213610[[#This Row],[total]]</f>
        <v>0.5</v>
      </c>
      <c r="F1292" s="1">
        <v>1</v>
      </c>
      <c r="G1292" s="8">
        <f>Table32356789101112132343210111213610[[#This Row],[women]]/Table32356789101112132343210111213610[[#This Row],[total]]</f>
        <v>0.5</v>
      </c>
      <c r="H1292" s="1">
        <v>0</v>
      </c>
      <c r="I1292" s="8">
        <f>Table32356789101112132343210111213610[[#This Row],[alaskan_or_native]]/Table32356789101112132343210111213610[[#This Row],[total]]</f>
        <v>0</v>
      </c>
      <c r="J1292" s="1">
        <v>0</v>
      </c>
      <c r="K1292" s="8">
        <f>Table32356789101112132343210111213610[[#This Row],[asian_american]]/Table32356789101112132343210111213610[[#This Row],[total]]</f>
        <v>0</v>
      </c>
      <c r="L1292" s="1">
        <v>0</v>
      </c>
      <c r="M1292" s="8">
        <f>Table32356789101112132343210111213610[[#This Row],[african_amercian]]/Table32356789101112132343210111213610[[#This Row],[total]]</f>
        <v>0</v>
      </c>
      <c r="N1292" s="1">
        <v>1</v>
      </c>
      <c r="O1292" s="8">
        <f>Table32356789101112132343210111213610[[#This Row],[hispanic_american]]/Table32356789101112132343210111213610[[#This Row],[total]]</f>
        <v>0.5</v>
      </c>
      <c r="P1292" s="1">
        <v>0</v>
      </c>
      <c r="Q1292" s="8">
        <f>Table32356789101112132343210111213610[[#This Row],[hawaiian_or_islander]]/Table32356789101112132343210111213610[[#This Row],[total]]</f>
        <v>0</v>
      </c>
      <c r="R1292" s="1">
        <v>1</v>
      </c>
      <c r="S1292" s="8">
        <f>Table32356789101112132343210111213610[[#This Row],[white]]/Table32356789101112132343210111213610[[#This Row],[total]]</f>
        <v>0.5</v>
      </c>
      <c r="T1292" s="1">
        <v>0</v>
      </c>
      <c r="U1292" s="8">
        <f>Table32356789101112132343210111213610[[#This Row],[muti_racial]]/Table32356789101112132343210111213610[[#This Row],[total]]</f>
        <v>0</v>
      </c>
      <c r="V1292" s="1">
        <v>0</v>
      </c>
      <c r="W1292" s="8">
        <f>Table32356789101112132343210111213610[[#This Row],[international]]/Table32356789101112132343210111213610[[#This Row],[total]]</f>
        <v>0</v>
      </c>
      <c r="X12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2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93" spans="1:25" ht="20" customHeight="1">
      <c r="A1293" s="12">
        <v>137096</v>
      </c>
      <c r="B1293" s="12" t="s">
        <v>853</v>
      </c>
      <c r="C1293" s="12">
        <v>2</v>
      </c>
      <c r="D1293" s="12">
        <v>2</v>
      </c>
      <c r="E1293" s="14">
        <f>Table32356789101112132343210111213610[[#This Row],[men]]/Table32356789101112132343210111213610[[#This Row],[total]]</f>
        <v>1</v>
      </c>
      <c r="F1293" s="12">
        <v>0</v>
      </c>
      <c r="G1293" s="14">
        <f>Table32356789101112132343210111213610[[#This Row],[women]]/Table32356789101112132343210111213610[[#This Row],[total]]</f>
        <v>0</v>
      </c>
      <c r="H1293" s="12">
        <v>0</v>
      </c>
      <c r="I1293" s="14">
        <f>Table32356789101112132343210111213610[[#This Row],[alaskan_or_native]]/Table32356789101112132343210111213610[[#This Row],[total]]</f>
        <v>0</v>
      </c>
      <c r="J1293" s="12">
        <v>1</v>
      </c>
      <c r="K1293" s="14">
        <f>Table32356789101112132343210111213610[[#This Row],[asian_american]]/Table32356789101112132343210111213610[[#This Row],[total]]</f>
        <v>0.5</v>
      </c>
      <c r="L1293" s="12">
        <v>0</v>
      </c>
      <c r="M1293" s="14">
        <f>Table32356789101112132343210111213610[[#This Row],[african_amercian]]/Table32356789101112132343210111213610[[#This Row],[total]]</f>
        <v>0</v>
      </c>
      <c r="N1293" s="12">
        <v>1</v>
      </c>
      <c r="O1293" s="14">
        <f>Table32356789101112132343210111213610[[#This Row],[hispanic_american]]/Table32356789101112132343210111213610[[#This Row],[total]]</f>
        <v>0.5</v>
      </c>
      <c r="P1293" s="12">
        <v>0</v>
      </c>
      <c r="Q1293" s="14">
        <f>Table32356789101112132343210111213610[[#This Row],[hawaiian_or_islander]]/Table32356789101112132343210111213610[[#This Row],[total]]</f>
        <v>0</v>
      </c>
      <c r="R1293" s="12">
        <v>0</v>
      </c>
      <c r="S1293" s="14">
        <f>Table32356789101112132343210111213610[[#This Row],[white]]/Table32356789101112132343210111213610[[#This Row],[total]]</f>
        <v>0</v>
      </c>
      <c r="T1293" s="12">
        <v>0</v>
      </c>
      <c r="U1293" s="14">
        <f>Table32356789101112132343210111213610[[#This Row],[muti_racial]]/Table32356789101112132343210111213610[[#This Row],[total]]</f>
        <v>0</v>
      </c>
      <c r="V1293" s="12">
        <v>0</v>
      </c>
      <c r="W1293" s="14">
        <f>Table32356789101112132343210111213610[[#This Row],[international]]/Table32356789101112132343210111213610[[#This Row],[total]]</f>
        <v>0</v>
      </c>
      <c r="X12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94" spans="1:25" ht="20" customHeight="1">
      <c r="A1294" s="1">
        <v>137148</v>
      </c>
      <c r="B1294" s="1" t="s">
        <v>854</v>
      </c>
      <c r="C1294" s="1">
        <v>2</v>
      </c>
      <c r="D1294" s="1">
        <v>2</v>
      </c>
      <c r="E1294" s="8">
        <f>Table32356789101112132343210111213610[[#This Row],[men]]/Table32356789101112132343210111213610[[#This Row],[total]]</f>
        <v>1</v>
      </c>
      <c r="F1294" s="1">
        <v>0</v>
      </c>
      <c r="G1294" s="8">
        <f>Table32356789101112132343210111213610[[#This Row],[women]]/Table32356789101112132343210111213610[[#This Row],[total]]</f>
        <v>0</v>
      </c>
      <c r="H1294" s="1">
        <v>0</v>
      </c>
      <c r="I1294" s="8">
        <f>Table32356789101112132343210111213610[[#This Row],[alaskan_or_native]]/Table32356789101112132343210111213610[[#This Row],[total]]</f>
        <v>0</v>
      </c>
      <c r="J1294" s="1">
        <v>0</v>
      </c>
      <c r="K1294" s="8">
        <f>Table32356789101112132343210111213610[[#This Row],[asian_american]]/Table32356789101112132343210111213610[[#This Row],[total]]</f>
        <v>0</v>
      </c>
      <c r="L1294" s="1">
        <v>0</v>
      </c>
      <c r="M1294" s="8">
        <f>Table32356789101112132343210111213610[[#This Row],[african_amercian]]/Table32356789101112132343210111213610[[#This Row],[total]]</f>
        <v>0</v>
      </c>
      <c r="N1294" s="1">
        <v>1</v>
      </c>
      <c r="O1294" s="8">
        <f>Table32356789101112132343210111213610[[#This Row],[hispanic_american]]/Table32356789101112132343210111213610[[#This Row],[total]]</f>
        <v>0.5</v>
      </c>
      <c r="P1294" s="1">
        <v>0</v>
      </c>
      <c r="Q1294" s="8">
        <f>Table32356789101112132343210111213610[[#This Row],[hawaiian_or_islander]]/Table32356789101112132343210111213610[[#This Row],[total]]</f>
        <v>0</v>
      </c>
      <c r="R1294" s="1">
        <v>1</v>
      </c>
      <c r="S1294" s="8">
        <f>Table32356789101112132343210111213610[[#This Row],[white]]/Table32356789101112132343210111213610[[#This Row],[total]]</f>
        <v>0.5</v>
      </c>
      <c r="T1294" s="1">
        <v>0</v>
      </c>
      <c r="U1294" s="8">
        <f>Table32356789101112132343210111213610[[#This Row],[muti_racial]]/Table32356789101112132343210111213610[[#This Row],[total]]</f>
        <v>0</v>
      </c>
      <c r="V1294" s="1">
        <v>0</v>
      </c>
      <c r="W1294" s="8">
        <f>Table32356789101112132343210111213610[[#This Row],[international]]/Table32356789101112132343210111213610[[#This Row],[total]]</f>
        <v>0</v>
      </c>
      <c r="X12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2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95" spans="1:25" ht="20" customHeight="1">
      <c r="A1295" s="12">
        <v>141486</v>
      </c>
      <c r="B1295" s="12" t="s">
        <v>767</v>
      </c>
      <c r="C1295" s="12">
        <v>2</v>
      </c>
      <c r="D1295" s="12">
        <v>2</v>
      </c>
      <c r="E1295" s="14">
        <f>Table32356789101112132343210111213610[[#This Row],[men]]/Table32356789101112132343210111213610[[#This Row],[total]]</f>
        <v>1</v>
      </c>
      <c r="F1295" s="12">
        <v>0</v>
      </c>
      <c r="G1295" s="14">
        <f>Table32356789101112132343210111213610[[#This Row],[women]]/Table32356789101112132343210111213610[[#This Row],[total]]</f>
        <v>0</v>
      </c>
      <c r="H1295" s="12">
        <v>0</v>
      </c>
      <c r="I1295" s="14">
        <f>Table32356789101112132343210111213610[[#This Row],[alaskan_or_native]]/Table32356789101112132343210111213610[[#This Row],[total]]</f>
        <v>0</v>
      </c>
      <c r="J1295" s="12">
        <v>1</v>
      </c>
      <c r="K1295" s="14">
        <f>Table32356789101112132343210111213610[[#This Row],[asian_american]]/Table32356789101112132343210111213610[[#This Row],[total]]</f>
        <v>0.5</v>
      </c>
      <c r="L1295" s="12">
        <v>0</v>
      </c>
      <c r="M1295" s="14">
        <f>Table32356789101112132343210111213610[[#This Row],[african_amercian]]/Table32356789101112132343210111213610[[#This Row],[total]]</f>
        <v>0</v>
      </c>
      <c r="N1295" s="12">
        <v>0</v>
      </c>
      <c r="O1295" s="14">
        <f>Table32356789101112132343210111213610[[#This Row],[hispanic_american]]/Table32356789101112132343210111213610[[#This Row],[total]]</f>
        <v>0</v>
      </c>
      <c r="P1295" s="12">
        <v>1</v>
      </c>
      <c r="Q1295" s="14">
        <f>Table32356789101112132343210111213610[[#This Row],[hawaiian_or_islander]]/Table32356789101112132343210111213610[[#This Row],[total]]</f>
        <v>0.5</v>
      </c>
      <c r="R1295" s="12">
        <v>0</v>
      </c>
      <c r="S1295" s="14">
        <f>Table32356789101112132343210111213610[[#This Row],[white]]/Table32356789101112132343210111213610[[#This Row],[total]]</f>
        <v>0</v>
      </c>
      <c r="T1295" s="12">
        <v>0</v>
      </c>
      <c r="U1295" s="14">
        <f>Table32356789101112132343210111213610[[#This Row],[muti_racial]]/Table32356789101112132343210111213610[[#This Row],[total]]</f>
        <v>0</v>
      </c>
      <c r="V1295" s="12">
        <v>0</v>
      </c>
      <c r="W1295" s="14">
        <f>Table32356789101112132343210111213610[[#This Row],[international]]/Table32356789101112132343210111213610[[#This Row],[total]]</f>
        <v>0</v>
      </c>
      <c r="X12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2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96" spans="1:25" ht="20" customHeight="1">
      <c r="A1296" s="1">
        <v>150172</v>
      </c>
      <c r="B1296" s="1" t="s">
        <v>876</v>
      </c>
      <c r="C1296" s="1">
        <v>2</v>
      </c>
      <c r="D1296" s="1">
        <v>2</v>
      </c>
      <c r="E1296" s="8">
        <f>Table32356789101112132343210111213610[[#This Row],[men]]/Table32356789101112132343210111213610[[#This Row],[total]]</f>
        <v>1</v>
      </c>
      <c r="F1296" s="1">
        <v>0</v>
      </c>
      <c r="G1296" s="8">
        <f>Table32356789101112132343210111213610[[#This Row],[women]]/Table32356789101112132343210111213610[[#This Row],[total]]</f>
        <v>0</v>
      </c>
      <c r="H1296" s="1">
        <v>0</v>
      </c>
      <c r="I1296" s="8">
        <f>Table32356789101112132343210111213610[[#This Row],[alaskan_or_native]]/Table32356789101112132343210111213610[[#This Row],[total]]</f>
        <v>0</v>
      </c>
      <c r="J1296" s="1">
        <v>0</v>
      </c>
      <c r="K1296" s="8">
        <f>Table32356789101112132343210111213610[[#This Row],[asian_american]]/Table32356789101112132343210111213610[[#This Row],[total]]</f>
        <v>0</v>
      </c>
      <c r="L1296" s="1">
        <v>1</v>
      </c>
      <c r="M1296" s="8">
        <f>Table32356789101112132343210111213610[[#This Row],[african_amercian]]/Table32356789101112132343210111213610[[#This Row],[total]]</f>
        <v>0.5</v>
      </c>
      <c r="N1296" s="1">
        <v>0</v>
      </c>
      <c r="O1296" s="8">
        <f>Table32356789101112132343210111213610[[#This Row],[hispanic_american]]/Table32356789101112132343210111213610[[#This Row],[total]]</f>
        <v>0</v>
      </c>
      <c r="P1296" s="1">
        <v>0</v>
      </c>
      <c r="Q1296" s="8">
        <f>Table32356789101112132343210111213610[[#This Row],[hawaiian_or_islander]]/Table32356789101112132343210111213610[[#This Row],[total]]</f>
        <v>0</v>
      </c>
      <c r="R1296" s="1">
        <v>1</v>
      </c>
      <c r="S1296" s="8">
        <f>Table32356789101112132343210111213610[[#This Row],[white]]/Table32356789101112132343210111213610[[#This Row],[total]]</f>
        <v>0.5</v>
      </c>
      <c r="T1296" s="1">
        <v>0</v>
      </c>
      <c r="U1296" s="8">
        <f>Table32356789101112132343210111213610[[#This Row],[muti_racial]]/Table32356789101112132343210111213610[[#This Row],[total]]</f>
        <v>0</v>
      </c>
      <c r="V1296" s="1">
        <v>0</v>
      </c>
      <c r="W1296" s="8">
        <f>Table32356789101112132343210111213610[[#This Row],[international]]/Table32356789101112132343210111213610[[#This Row],[total]]</f>
        <v>0</v>
      </c>
      <c r="X12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2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97" spans="1:25" ht="20" customHeight="1">
      <c r="A1297" s="12">
        <v>150668</v>
      </c>
      <c r="B1297" s="12" t="s">
        <v>877</v>
      </c>
      <c r="C1297" s="12">
        <v>2</v>
      </c>
      <c r="D1297" s="12">
        <v>0</v>
      </c>
      <c r="E1297" s="14">
        <f>Table32356789101112132343210111213610[[#This Row],[men]]/Table32356789101112132343210111213610[[#This Row],[total]]</f>
        <v>0</v>
      </c>
      <c r="F1297" s="12">
        <v>2</v>
      </c>
      <c r="G1297" s="14">
        <f>Table32356789101112132343210111213610[[#This Row],[women]]/Table32356789101112132343210111213610[[#This Row],[total]]</f>
        <v>1</v>
      </c>
      <c r="H1297" s="12">
        <v>0</v>
      </c>
      <c r="I1297" s="14">
        <f>Table32356789101112132343210111213610[[#This Row],[alaskan_or_native]]/Table32356789101112132343210111213610[[#This Row],[total]]</f>
        <v>0</v>
      </c>
      <c r="J1297" s="12">
        <v>0</v>
      </c>
      <c r="K1297" s="14">
        <f>Table32356789101112132343210111213610[[#This Row],[asian_american]]/Table32356789101112132343210111213610[[#This Row],[total]]</f>
        <v>0</v>
      </c>
      <c r="L1297" s="12">
        <v>0</v>
      </c>
      <c r="M1297" s="14">
        <f>Table32356789101112132343210111213610[[#This Row],[african_amercian]]/Table32356789101112132343210111213610[[#This Row],[total]]</f>
        <v>0</v>
      </c>
      <c r="N1297" s="12">
        <v>0</v>
      </c>
      <c r="O1297" s="14">
        <f>Table32356789101112132343210111213610[[#This Row],[hispanic_american]]/Table32356789101112132343210111213610[[#This Row],[total]]</f>
        <v>0</v>
      </c>
      <c r="P1297" s="12">
        <v>0</v>
      </c>
      <c r="Q1297" s="14">
        <f>Table32356789101112132343210111213610[[#This Row],[hawaiian_or_islander]]/Table32356789101112132343210111213610[[#This Row],[total]]</f>
        <v>0</v>
      </c>
      <c r="R1297" s="12">
        <v>1</v>
      </c>
      <c r="S1297" s="14">
        <f>Table32356789101112132343210111213610[[#This Row],[white]]/Table32356789101112132343210111213610[[#This Row],[total]]</f>
        <v>0.5</v>
      </c>
      <c r="T1297" s="12">
        <v>0</v>
      </c>
      <c r="U1297" s="14">
        <f>Table32356789101112132343210111213610[[#This Row],[muti_racial]]/Table32356789101112132343210111213610[[#This Row],[total]]</f>
        <v>0</v>
      </c>
      <c r="V1297" s="12">
        <v>1</v>
      </c>
      <c r="W1297" s="14">
        <f>Table32356789101112132343210111213610[[#This Row],[international]]/Table32356789101112132343210111213610[[#This Row],[total]]</f>
        <v>0.5</v>
      </c>
      <c r="X129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9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298" spans="1:25" ht="20" customHeight="1">
      <c r="A1298" s="1">
        <v>150677</v>
      </c>
      <c r="B1298" s="1" t="s">
        <v>1392</v>
      </c>
      <c r="C1298" s="1">
        <v>2</v>
      </c>
      <c r="D1298" s="1">
        <v>0</v>
      </c>
      <c r="E1298" s="8">
        <f>Table32356789101112132343210111213610[[#This Row],[men]]/Table32356789101112132343210111213610[[#This Row],[total]]</f>
        <v>0</v>
      </c>
      <c r="F1298" s="1">
        <v>2</v>
      </c>
      <c r="G1298" s="8">
        <f>Table32356789101112132343210111213610[[#This Row],[women]]/Table32356789101112132343210111213610[[#This Row],[total]]</f>
        <v>1</v>
      </c>
      <c r="H1298" s="1">
        <v>0</v>
      </c>
      <c r="I1298" s="8">
        <f>Table32356789101112132343210111213610[[#This Row],[alaskan_or_native]]/Table32356789101112132343210111213610[[#This Row],[total]]</f>
        <v>0</v>
      </c>
      <c r="J1298" s="1">
        <v>0</v>
      </c>
      <c r="K1298" s="8">
        <f>Table32356789101112132343210111213610[[#This Row],[asian_american]]/Table32356789101112132343210111213610[[#This Row],[total]]</f>
        <v>0</v>
      </c>
      <c r="L1298" s="1">
        <v>0</v>
      </c>
      <c r="M1298" s="8">
        <f>Table32356789101112132343210111213610[[#This Row],[african_amercian]]/Table32356789101112132343210111213610[[#This Row],[total]]</f>
        <v>0</v>
      </c>
      <c r="N1298" s="1">
        <v>0</v>
      </c>
      <c r="O1298" s="8">
        <f>Table32356789101112132343210111213610[[#This Row],[hispanic_american]]/Table32356789101112132343210111213610[[#This Row],[total]]</f>
        <v>0</v>
      </c>
      <c r="P1298" s="1">
        <v>0</v>
      </c>
      <c r="Q1298" s="8">
        <f>Table32356789101112132343210111213610[[#This Row],[hawaiian_or_islander]]/Table32356789101112132343210111213610[[#This Row],[total]]</f>
        <v>0</v>
      </c>
      <c r="R1298" s="1">
        <v>1</v>
      </c>
      <c r="S1298" s="8">
        <f>Table32356789101112132343210111213610[[#This Row],[white]]/Table32356789101112132343210111213610[[#This Row],[total]]</f>
        <v>0.5</v>
      </c>
      <c r="T1298" s="1">
        <v>1</v>
      </c>
      <c r="U1298" s="8">
        <f>Table32356789101112132343210111213610[[#This Row],[muti_racial]]/Table32356789101112132343210111213610[[#This Row],[total]]</f>
        <v>0.5</v>
      </c>
      <c r="V1298" s="1">
        <v>0</v>
      </c>
      <c r="W1298" s="8">
        <f>Table32356789101112132343210111213610[[#This Row],[international]]/Table32356789101112132343210111213610[[#This Row],[total]]</f>
        <v>0</v>
      </c>
      <c r="X129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29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299" spans="1:25" ht="20" customHeight="1">
      <c r="A1299" s="12">
        <v>153825</v>
      </c>
      <c r="B1299" s="12" t="s">
        <v>768</v>
      </c>
      <c r="C1299" s="12">
        <v>2</v>
      </c>
      <c r="D1299" s="12">
        <v>2</v>
      </c>
      <c r="E1299" s="14">
        <f>Table32356789101112132343210111213610[[#This Row],[men]]/Table32356789101112132343210111213610[[#This Row],[total]]</f>
        <v>1</v>
      </c>
      <c r="F1299" s="12">
        <v>0</v>
      </c>
      <c r="G1299" s="14">
        <f>Table32356789101112132343210111213610[[#This Row],[women]]/Table32356789101112132343210111213610[[#This Row],[total]]</f>
        <v>0</v>
      </c>
      <c r="H1299" s="12">
        <v>0</v>
      </c>
      <c r="I1299" s="14">
        <f>Table32356789101112132343210111213610[[#This Row],[alaskan_or_native]]/Table32356789101112132343210111213610[[#This Row],[total]]</f>
        <v>0</v>
      </c>
      <c r="J1299" s="12">
        <v>0</v>
      </c>
      <c r="K1299" s="14">
        <f>Table32356789101112132343210111213610[[#This Row],[asian_american]]/Table32356789101112132343210111213610[[#This Row],[total]]</f>
        <v>0</v>
      </c>
      <c r="L1299" s="12">
        <v>0</v>
      </c>
      <c r="M1299" s="14">
        <f>Table32356789101112132343210111213610[[#This Row],[african_amercian]]/Table32356789101112132343210111213610[[#This Row],[total]]</f>
        <v>0</v>
      </c>
      <c r="N1299" s="12">
        <v>0</v>
      </c>
      <c r="O1299" s="14">
        <f>Table32356789101112132343210111213610[[#This Row],[hispanic_american]]/Table32356789101112132343210111213610[[#This Row],[total]]</f>
        <v>0</v>
      </c>
      <c r="P1299" s="12">
        <v>0</v>
      </c>
      <c r="Q1299" s="14">
        <f>Table32356789101112132343210111213610[[#This Row],[hawaiian_or_islander]]/Table32356789101112132343210111213610[[#This Row],[total]]</f>
        <v>0</v>
      </c>
      <c r="R1299" s="12">
        <v>2</v>
      </c>
      <c r="S1299" s="14">
        <f>Table32356789101112132343210111213610[[#This Row],[white]]/Table32356789101112132343210111213610[[#This Row],[total]]</f>
        <v>1</v>
      </c>
      <c r="T1299" s="12">
        <v>0</v>
      </c>
      <c r="U1299" s="14">
        <f>Table32356789101112132343210111213610[[#This Row],[muti_racial]]/Table32356789101112132343210111213610[[#This Row],[total]]</f>
        <v>0</v>
      </c>
      <c r="V1299" s="12">
        <v>0</v>
      </c>
      <c r="W1299" s="14">
        <f>Table32356789101112132343210111213610[[#This Row],[international]]/Table32356789101112132343210111213610[[#This Row],[total]]</f>
        <v>0</v>
      </c>
      <c r="X129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29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00" spans="1:25" ht="20" customHeight="1">
      <c r="A1300" s="1">
        <v>153861</v>
      </c>
      <c r="B1300" s="1" t="s">
        <v>769</v>
      </c>
      <c r="C1300" s="1">
        <v>2</v>
      </c>
      <c r="D1300" s="1">
        <v>1</v>
      </c>
      <c r="E1300" s="8">
        <f>Table32356789101112132343210111213610[[#This Row],[men]]/Table32356789101112132343210111213610[[#This Row],[total]]</f>
        <v>0.5</v>
      </c>
      <c r="F1300" s="1">
        <v>1</v>
      </c>
      <c r="G1300" s="8">
        <f>Table32356789101112132343210111213610[[#This Row],[women]]/Table32356789101112132343210111213610[[#This Row],[total]]</f>
        <v>0.5</v>
      </c>
      <c r="H1300" s="1">
        <v>0</v>
      </c>
      <c r="I1300" s="8">
        <f>Table32356789101112132343210111213610[[#This Row],[alaskan_or_native]]/Table32356789101112132343210111213610[[#This Row],[total]]</f>
        <v>0</v>
      </c>
      <c r="J1300" s="1">
        <v>0</v>
      </c>
      <c r="K1300" s="8">
        <f>Table32356789101112132343210111213610[[#This Row],[asian_american]]/Table32356789101112132343210111213610[[#This Row],[total]]</f>
        <v>0</v>
      </c>
      <c r="L1300" s="1">
        <v>1</v>
      </c>
      <c r="M1300" s="8">
        <f>Table32356789101112132343210111213610[[#This Row],[african_amercian]]/Table32356789101112132343210111213610[[#This Row],[total]]</f>
        <v>0.5</v>
      </c>
      <c r="N1300" s="1">
        <v>0</v>
      </c>
      <c r="O1300" s="8">
        <f>Table32356789101112132343210111213610[[#This Row],[hispanic_american]]/Table32356789101112132343210111213610[[#This Row],[total]]</f>
        <v>0</v>
      </c>
      <c r="P1300" s="1">
        <v>0</v>
      </c>
      <c r="Q1300" s="8">
        <f>Table32356789101112132343210111213610[[#This Row],[hawaiian_or_islander]]/Table32356789101112132343210111213610[[#This Row],[total]]</f>
        <v>0</v>
      </c>
      <c r="R1300" s="1">
        <v>1</v>
      </c>
      <c r="S1300" s="8">
        <f>Table32356789101112132343210111213610[[#This Row],[white]]/Table32356789101112132343210111213610[[#This Row],[total]]</f>
        <v>0.5</v>
      </c>
      <c r="T1300" s="1">
        <v>0</v>
      </c>
      <c r="U1300" s="8">
        <f>Table32356789101112132343210111213610[[#This Row],[muti_racial]]/Table32356789101112132343210111213610[[#This Row],[total]]</f>
        <v>0</v>
      </c>
      <c r="V1300" s="1">
        <v>0</v>
      </c>
      <c r="W1300" s="8">
        <f>Table32356789101112132343210111213610[[#This Row],[international]]/Table32356789101112132343210111213610[[#This Row],[total]]</f>
        <v>0</v>
      </c>
      <c r="X130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0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01" spans="1:25" ht="20" customHeight="1">
      <c r="A1301" s="12">
        <v>155636</v>
      </c>
      <c r="B1301" s="12" t="s">
        <v>1320</v>
      </c>
      <c r="C1301" s="12">
        <v>2</v>
      </c>
      <c r="D1301" s="12">
        <v>2</v>
      </c>
      <c r="E1301" s="14">
        <f>Table32356789101112132343210111213610[[#This Row],[men]]/Table32356789101112132343210111213610[[#This Row],[total]]</f>
        <v>1</v>
      </c>
      <c r="F1301" s="12">
        <v>0</v>
      </c>
      <c r="G1301" s="14">
        <f>Table32356789101112132343210111213610[[#This Row],[women]]/Table32356789101112132343210111213610[[#This Row],[total]]</f>
        <v>0</v>
      </c>
      <c r="H1301" s="12">
        <v>0</v>
      </c>
      <c r="I1301" s="14">
        <f>Table32356789101112132343210111213610[[#This Row],[alaskan_or_native]]/Table32356789101112132343210111213610[[#This Row],[total]]</f>
        <v>0</v>
      </c>
      <c r="J1301" s="12">
        <v>0</v>
      </c>
      <c r="K1301" s="14">
        <f>Table32356789101112132343210111213610[[#This Row],[asian_american]]/Table32356789101112132343210111213610[[#This Row],[total]]</f>
        <v>0</v>
      </c>
      <c r="L1301" s="12">
        <v>0</v>
      </c>
      <c r="M1301" s="14">
        <f>Table32356789101112132343210111213610[[#This Row],[african_amercian]]/Table32356789101112132343210111213610[[#This Row],[total]]</f>
        <v>0</v>
      </c>
      <c r="N1301" s="12">
        <v>0</v>
      </c>
      <c r="O1301" s="14">
        <f>Table32356789101112132343210111213610[[#This Row],[hispanic_american]]/Table32356789101112132343210111213610[[#This Row],[total]]</f>
        <v>0</v>
      </c>
      <c r="P1301" s="12">
        <v>0</v>
      </c>
      <c r="Q1301" s="14">
        <f>Table32356789101112132343210111213610[[#This Row],[hawaiian_or_islander]]/Table32356789101112132343210111213610[[#This Row],[total]]</f>
        <v>0</v>
      </c>
      <c r="R1301" s="12">
        <v>2</v>
      </c>
      <c r="S1301" s="14">
        <f>Table32356789101112132343210111213610[[#This Row],[white]]/Table32356789101112132343210111213610[[#This Row],[total]]</f>
        <v>1</v>
      </c>
      <c r="T1301" s="12">
        <v>0</v>
      </c>
      <c r="U1301" s="14">
        <f>Table32356789101112132343210111213610[[#This Row],[muti_racial]]/Table32356789101112132343210111213610[[#This Row],[total]]</f>
        <v>0</v>
      </c>
      <c r="V1301" s="12">
        <v>0</v>
      </c>
      <c r="W1301" s="14">
        <f>Table32356789101112132343210111213610[[#This Row],[international]]/Table32356789101112132343210111213610[[#This Row],[total]]</f>
        <v>0</v>
      </c>
      <c r="X130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0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02" spans="1:25" ht="20" customHeight="1">
      <c r="A1302" s="1">
        <v>156745</v>
      </c>
      <c r="B1302" s="1" t="s">
        <v>797</v>
      </c>
      <c r="C1302" s="1">
        <v>2</v>
      </c>
      <c r="D1302" s="1">
        <v>2</v>
      </c>
      <c r="E1302" s="8">
        <f>Table32356789101112132343210111213610[[#This Row],[men]]/Table32356789101112132343210111213610[[#This Row],[total]]</f>
        <v>1</v>
      </c>
      <c r="F1302" s="1">
        <v>0</v>
      </c>
      <c r="G1302" s="8">
        <f>Table32356789101112132343210111213610[[#This Row],[women]]/Table32356789101112132343210111213610[[#This Row],[total]]</f>
        <v>0</v>
      </c>
      <c r="H1302" s="1">
        <v>0</v>
      </c>
      <c r="I1302" s="8">
        <f>Table32356789101112132343210111213610[[#This Row],[alaskan_or_native]]/Table32356789101112132343210111213610[[#This Row],[total]]</f>
        <v>0</v>
      </c>
      <c r="J1302" s="1">
        <v>0</v>
      </c>
      <c r="K1302" s="8">
        <f>Table32356789101112132343210111213610[[#This Row],[asian_american]]/Table32356789101112132343210111213610[[#This Row],[total]]</f>
        <v>0</v>
      </c>
      <c r="L1302" s="1">
        <v>0</v>
      </c>
      <c r="M1302" s="8">
        <f>Table32356789101112132343210111213610[[#This Row],[african_amercian]]/Table32356789101112132343210111213610[[#This Row],[total]]</f>
        <v>0</v>
      </c>
      <c r="N1302" s="1">
        <v>0</v>
      </c>
      <c r="O1302" s="8">
        <f>Table32356789101112132343210111213610[[#This Row],[hispanic_american]]/Table32356789101112132343210111213610[[#This Row],[total]]</f>
        <v>0</v>
      </c>
      <c r="P1302" s="1">
        <v>0</v>
      </c>
      <c r="Q1302" s="8">
        <f>Table32356789101112132343210111213610[[#This Row],[hawaiian_or_islander]]/Table32356789101112132343210111213610[[#This Row],[total]]</f>
        <v>0</v>
      </c>
      <c r="R1302" s="1">
        <v>1</v>
      </c>
      <c r="S1302" s="8">
        <f>Table32356789101112132343210111213610[[#This Row],[white]]/Table32356789101112132343210111213610[[#This Row],[total]]</f>
        <v>0.5</v>
      </c>
      <c r="T1302" s="1">
        <v>1</v>
      </c>
      <c r="U1302" s="8">
        <f>Table32356789101112132343210111213610[[#This Row],[muti_racial]]/Table32356789101112132343210111213610[[#This Row],[total]]</f>
        <v>0.5</v>
      </c>
      <c r="V1302" s="1">
        <v>0</v>
      </c>
      <c r="W1302" s="8">
        <f>Table32356789101112132343210111213610[[#This Row],[international]]/Table32356789101112132343210111213610[[#This Row],[total]]</f>
        <v>0</v>
      </c>
      <c r="X130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0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03" spans="1:25" ht="20" customHeight="1">
      <c r="A1303" s="12">
        <v>160904</v>
      </c>
      <c r="B1303" s="12" t="s">
        <v>772</v>
      </c>
      <c r="C1303" s="12">
        <v>2</v>
      </c>
      <c r="D1303" s="12">
        <v>2</v>
      </c>
      <c r="E1303" s="14">
        <f>Table32356789101112132343210111213610[[#This Row],[men]]/Table32356789101112132343210111213610[[#This Row],[total]]</f>
        <v>1</v>
      </c>
      <c r="F1303" s="12">
        <v>0</v>
      </c>
      <c r="G1303" s="14">
        <f>Table32356789101112132343210111213610[[#This Row],[women]]/Table32356789101112132343210111213610[[#This Row],[total]]</f>
        <v>0</v>
      </c>
      <c r="H1303" s="12">
        <v>0</v>
      </c>
      <c r="I1303" s="14">
        <f>Table32356789101112132343210111213610[[#This Row],[alaskan_or_native]]/Table32356789101112132343210111213610[[#This Row],[total]]</f>
        <v>0</v>
      </c>
      <c r="J1303" s="12">
        <v>0</v>
      </c>
      <c r="K1303" s="14">
        <f>Table32356789101112132343210111213610[[#This Row],[asian_american]]/Table32356789101112132343210111213610[[#This Row],[total]]</f>
        <v>0</v>
      </c>
      <c r="L1303" s="12">
        <v>2</v>
      </c>
      <c r="M1303" s="14">
        <f>Table32356789101112132343210111213610[[#This Row],[african_amercian]]/Table32356789101112132343210111213610[[#This Row],[total]]</f>
        <v>1</v>
      </c>
      <c r="N1303" s="12">
        <v>0</v>
      </c>
      <c r="O1303" s="14">
        <f>Table32356789101112132343210111213610[[#This Row],[hispanic_american]]/Table32356789101112132343210111213610[[#This Row],[total]]</f>
        <v>0</v>
      </c>
      <c r="P1303" s="12">
        <v>0</v>
      </c>
      <c r="Q1303" s="14">
        <f>Table32356789101112132343210111213610[[#This Row],[hawaiian_or_islander]]/Table32356789101112132343210111213610[[#This Row],[total]]</f>
        <v>0</v>
      </c>
      <c r="R1303" s="12">
        <v>0</v>
      </c>
      <c r="S1303" s="14">
        <f>Table32356789101112132343210111213610[[#This Row],[white]]/Table32356789101112132343210111213610[[#This Row],[total]]</f>
        <v>0</v>
      </c>
      <c r="T1303" s="12">
        <v>0</v>
      </c>
      <c r="U1303" s="14">
        <f>Table32356789101112132343210111213610[[#This Row],[muti_racial]]/Table32356789101112132343210111213610[[#This Row],[total]]</f>
        <v>0</v>
      </c>
      <c r="V1303" s="12">
        <v>0</v>
      </c>
      <c r="W1303" s="14">
        <f>Table32356789101112132343210111213610[[#This Row],[international]]/Table32356789101112132343210111213610[[#This Row],[total]]</f>
        <v>0</v>
      </c>
      <c r="X130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0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04" spans="1:25" ht="20" customHeight="1">
      <c r="A1304" s="1">
        <v>174154</v>
      </c>
      <c r="B1304" s="1" t="s">
        <v>1294</v>
      </c>
      <c r="C1304" s="1">
        <v>2</v>
      </c>
      <c r="D1304" s="1">
        <v>2</v>
      </c>
      <c r="E1304" s="8">
        <f>Table32356789101112132343210111213610[[#This Row],[men]]/Table32356789101112132343210111213610[[#This Row],[total]]</f>
        <v>1</v>
      </c>
      <c r="F1304" s="1">
        <v>0</v>
      </c>
      <c r="G1304" s="8">
        <f>Table32356789101112132343210111213610[[#This Row],[women]]/Table32356789101112132343210111213610[[#This Row],[total]]</f>
        <v>0</v>
      </c>
      <c r="H1304" s="1">
        <v>0</v>
      </c>
      <c r="I1304" s="8">
        <f>Table32356789101112132343210111213610[[#This Row],[alaskan_or_native]]/Table32356789101112132343210111213610[[#This Row],[total]]</f>
        <v>0</v>
      </c>
      <c r="J1304" s="1">
        <v>0</v>
      </c>
      <c r="K1304" s="8">
        <f>Table32356789101112132343210111213610[[#This Row],[asian_american]]/Table32356789101112132343210111213610[[#This Row],[total]]</f>
        <v>0</v>
      </c>
      <c r="L1304" s="1">
        <v>0</v>
      </c>
      <c r="M1304" s="8">
        <f>Table32356789101112132343210111213610[[#This Row],[african_amercian]]/Table32356789101112132343210111213610[[#This Row],[total]]</f>
        <v>0</v>
      </c>
      <c r="N1304" s="1">
        <v>0</v>
      </c>
      <c r="O1304" s="8">
        <f>Table32356789101112132343210111213610[[#This Row],[hispanic_american]]/Table32356789101112132343210111213610[[#This Row],[total]]</f>
        <v>0</v>
      </c>
      <c r="P1304" s="1">
        <v>0</v>
      </c>
      <c r="Q1304" s="8">
        <f>Table32356789101112132343210111213610[[#This Row],[hawaiian_or_islander]]/Table32356789101112132343210111213610[[#This Row],[total]]</f>
        <v>0</v>
      </c>
      <c r="R1304" s="1">
        <v>1</v>
      </c>
      <c r="S1304" s="8">
        <f>Table32356789101112132343210111213610[[#This Row],[white]]/Table32356789101112132343210111213610[[#This Row],[total]]</f>
        <v>0.5</v>
      </c>
      <c r="T1304" s="1">
        <v>0</v>
      </c>
      <c r="U1304" s="8">
        <f>Table32356789101112132343210111213610[[#This Row],[muti_racial]]/Table32356789101112132343210111213610[[#This Row],[total]]</f>
        <v>0</v>
      </c>
      <c r="V1304" s="1">
        <v>0</v>
      </c>
      <c r="W1304" s="8">
        <f>Table32356789101112132343210111213610[[#This Row],[international]]/Table32356789101112132343210111213610[[#This Row],[total]]</f>
        <v>0</v>
      </c>
      <c r="X130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0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05" spans="1:25" ht="20" customHeight="1">
      <c r="A1305" s="12">
        <v>177214</v>
      </c>
      <c r="B1305" s="12" t="s">
        <v>417</v>
      </c>
      <c r="C1305" s="12">
        <v>2</v>
      </c>
      <c r="D1305" s="12">
        <v>2</v>
      </c>
      <c r="E1305" s="14">
        <f>Table32356789101112132343210111213610[[#This Row],[men]]/Table32356789101112132343210111213610[[#This Row],[total]]</f>
        <v>1</v>
      </c>
      <c r="F1305" s="12">
        <v>0</v>
      </c>
      <c r="G1305" s="14">
        <f>Table32356789101112132343210111213610[[#This Row],[women]]/Table32356789101112132343210111213610[[#This Row],[total]]</f>
        <v>0</v>
      </c>
      <c r="H1305" s="12">
        <v>0</v>
      </c>
      <c r="I1305" s="14">
        <f>Table32356789101112132343210111213610[[#This Row],[alaskan_or_native]]/Table32356789101112132343210111213610[[#This Row],[total]]</f>
        <v>0</v>
      </c>
      <c r="J1305" s="12">
        <v>0</v>
      </c>
      <c r="K1305" s="14">
        <f>Table32356789101112132343210111213610[[#This Row],[asian_american]]/Table32356789101112132343210111213610[[#This Row],[total]]</f>
        <v>0</v>
      </c>
      <c r="L1305" s="12">
        <v>0</v>
      </c>
      <c r="M1305" s="14">
        <f>Table32356789101112132343210111213610[[#This Row],[african_amercian]]/Table32356789101112132343210111213610[[#This Row],[total]]</f>
        <v>0</v>
      </c>
      <c r="N1305" s="12">
        <v>0</v>
      </c>
      <c r="O1305" s="14">
        <f>Table32356789101112132343210111213610[[#This Row],[hispanic_american]]/Table32356789101112132343210111213610[[#This Row],[total]]</f>
        <v>0</v>
      </c>
      <c r="P1305" s="12">
        <v>0</v>
      </c>
      <c r="Q1305" s="14">
        <f>Table32356789101112132343210111213610[[#This Row],[hawaiian_or_islander]]/Table32356789101112132343210111213610[[#This Row],[total]]</f>
        <v>0</v>
      </c>
      <c r="R1305" s="12">
        <v>2</v>
      </c>
      <c r="S1305" s="14">
        <f>Table32356789101112132343210111213610[[#This Row],[white]]/Table32356789101112132343210111213610[[#This Row],[total]]</f>
        <v>1</v>
      </c>
      <c r="T1305" s="12">
        <v>0</v>
      </c>
      <c r="U1305" s="14">
        <f>Table32356789101112132343210111213610[[#This Row],[muti_racial]]/Table32356789101112132343210111213610[[#This Row],[total]]</f>
        <v>0</v>
      </c>
      <c r="V1305" s="12">
        <v>0</v>
      </c>
      <c r="W1305" s="14">
        <f>Table32356789101112132343210111213610[[#This Row],[international]]/Table32356789101112132343210111213610[[#This Row],[total]]</f>
        <v>0</v>
      </c>
      <c r="X130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0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06" spans="1:25" ht="20" customHeight="1">
      <c r="A1306" s="1">
        <v>179955</v>
      </c>
      <c r="B1306" s="1" t="s">
        <v>1394</v>
      </c>
      <c r="C1306" s="1">
        <v>2</v>
      </c>
      <c r="D1306" s="1">
        <v>0</v>
      </c>
      <c r="E1306" s="8">
        <f>Table32356789101112132343210111213610[[#This Row],[men]]/Table32356789101112132343210111213610[[#This Row],[total]]</f>
        <v>0</v>
      </c>
      <c r="F1306" s="1">
        <v>2</v>
      </c>
      <c r="G1306" s="8">
        <f>Table32356789101112132343210111213610[[#This Row],[women]]/Table32356789101112132343210111213610[[#This Row],[total]]</f>
        <v>1</v>
      </c>
      <c r="H1306" s="1">
        <v>0</v>
      </c>
      <c r="I1306" s="8">
        <f>Table32356789101112132343210111213610[[#This Row],[alaskan_or_native]]/Table32356789101112132343210111213610[[#This Row],[total]]</f>
        <v>0</v>
      </c>
      <c r="J1306" s="1">
        <v>0</v>
      </c>
      <c r="K1306" s="8">
        <f>Table32356789101112132343210111213610[[#This Row],[asian_american]]/Table32356789101112132343210111213610[[#This Row],[total]]</f>
        <v>0</v>
      </c>
      <c r="L1306" s="1">
        <v>0</v>
      </c>
      <c r="M1306" s="8">
        <f>Table32356789101112132343210111213610[[#This Row],[african_amercian]]/Table32356789101112132343210111213610[[#This Row],[total]]</f>
        <v>0</v>
      </c>
      <c r="N1306" s="1">
        <v>0</v>
      </c>
      <c r="O1306" s="8">
        <f>Table32356789101112132343210111213610[[#This Row],[hispanic_american]]/Table32356789101112132343210111213610[[#This Row],[total]]</f>
        <v>0</v>
      </c>
      <c r="P1306" s="1">
        <v>0</v>
      </c>
      <c r="Q1306" s="8">
        <f>Table32356789101112132343210111213610[[#This Row],[hawaiian_or_islander]]/Table32356789101112132343210111213610[[#This Row],[total]]</f>
        <v>0</v>
      </c>
      <c r="R1306" s="1">
        <v>2</v>
      </c>
      <c r="S1306" s="8">
        <f>Table32356789101112132343210111213610[[#This Row],[white]]/Table32356789101112132343210111213610[[#This Row],[total]]</f>
        <v>1</v>
      </c>
      <c r="T1306" s="1">
        <v>0</v>
      </c>
      <c r="U1306" s="8">
        <f>Table32356789101112132343210111213610[[#This Row],[muti_racial]]/Table32356789101112132343210111213610[[#This Row],[total]]</f>
        <v>0</v>
      </c>
      <c r="V1306" s="1">
        <v>0</v>
      </c>
      <c r="W1306" s="8">
        <f>Table32356789101112132343210111213610[[#This Row],[international]]/Table32356789101112132343210111213610[[#This Row],[total]]</f>
        <v>0</v>
      </c>
      <c r="X130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0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07" spans="1:25" ht="20" customHeight="1">
      <c r="A1307" s="12">
        <v>180647</v>
      </c>
      <c r="B1307" s="12" t="s">
        <v>963</v>
      </c>
      <c r="C1307" s="12">
        <v>2</v>
      </c>
      <c r="D1307" s="12">
        <v>2</v>
      </c>
      <c r="E1307" s="14">
        <f>Table32356789101112132343210111213610[[#This Row],[men]]/Table32356789101112132343210111213610[[#This Row],[total]]</f>
        <v>1</v>
      </c>
      <c r="F1307" s="12">
        <v>0</v>
      </c>
      <c r="G1307" s="14">
        <f>Table32356789101112132343210111213610[[#This Row],[women]]/Table32356789101112132343210111213610[[#This Row],[total]]</f>
        <v>0</v>
      </c>
      <c r="H1307" s="12">
        <v>1</v>
      </c>
      <c r="I1307" s="14">
        <f>Table32356789101112132343210111213610[[#This Row],[alaskan_or_native]]/Table32356789101112132343210111213610[[#This Row],[total]]</f>
        <v>0.5</v>
      </c>
      <c r="J1307" s="12">
        <v>0</v>
      </c>
      <c r="K1307" s="14">
        <f>Table32356789101112132343210111213610[[#This Row],[asian_american]]/Table32356789101112132343210111213610[[#This Row],[total]]</f>
        <v>0</v>
      </c>
      <c r="L1307" s="12">
        <v>0</v>
      </c>
      <c r="M1307" s="14">
        <f>Table32356789101112132343210111213610[[#This Row],[african_amercian]]/Table32356789101112132343210111213610[[#This Row],[total]]</f>
        <v>0</v>
      </c>
      <c r="N1307" s="12">
        <v>0</v>
      </c>
      <c r="O1307" s="14">
        <f>Table32356789101112132343210111213610[[#This Row],[hispanic_american]]/Table32356789101112132343210111213610[[#This Row],[total]]</f>
        <v>0</v>
      </c>
      <c r="P1307" s="12">
        <v>0</v>
      </c>
      <c r="Q1307" s="14">
        <f>Table32356789101112132343210111213610[[#This Row],[hawaiian_or_islander]]/Table32356789101112132343210111213610[[#This Row],[total]]</f>
        <v>0</v>
      </c>
      <c r="R1307" s="12">
        <v>1</v>
      </c>
      <c r="S1307" s="14">
        <f>Table32356789101112132343210111213610[[#This Row],[white]]/Table32356789101112132343210111213610[[#This Row],[total]]</f>
        <v>0.5</v>
      </c>
      <c r="T1307" s="12">
        <v>0</v>
      </c>
      <c r="U1307" s="14">
        <f>Table32356789101112132343210111213610[[#This Row],[muti_racial]]/Table32356789101112132343210111213610[[#This Row],[total]]</f>
        <v>0</v>
      </c>
      <c r="V1307" s="12">
        <v>0</v>
      </c>
      <c r="W1307" s="14">
        <f>Table32356789101112132343210111213610[[#This Row],[international]]/Table32356789101112132343210111213610[[#This Row],[total]]</f>
        <v>0</v>
      </c>
      <c r="X130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0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08" spans="1:25" ht="20" customHeight="1">
      <c r="A1308" s="1">
        <v>181242</v>
      </c>
      <c r="B1308" s="1" t="s">
        <v>966</v>
      </c>
      <c r="C1308" s="1">
        <v>2</v>
      </c>
      <c r="D1308" s="1">
        <v>1</v>
      </c>
      <c r="E1308" s="8">
        <f>Table32356789101112132343210111213610[[#This Row],[men]]/Table32356789101112132343210111213610[[#This Row],[total]]</f>
        <v>0.5</v>
      </c>
      <c r="F1308" s="1">
        <v>1</v>
      </c>
      <c r="G1308" s="8">
        <f>Table32356789101112132343210111213610[[#This Row],[women]]/Table32356789101112132343210111213610[[#This Row],[total]]</f>
        <v>0.5</v>
      </c>
      <c r="H1308" s="1">
        <v>0</v>
      </c>
      <c r="I1308" s="8">
        <f>Table32356789101112132343210111213610[[#This Row],[alaskan_or_native]]/Table32356789101112132343210111213610[[#This Row],[total]]</f>
        <v>0</v>
      </c>
      <c r="J1308" s="1">
        <v>0</v>
      </c>
      <c r="K1308" s="8">
        <f>Table32356789101112132343210111213610[[#This Row],[asian_american]]/Table32356789101112132343210111213610[[#This Row],[total]]</f>
        <v>0</v>
      </c>
      <c r="L1308" s="1">
        <v>1</v>
      </c>
      <c r="M1308" s="8">
        <f>Table32356789101112132343210111213610[[#This Row],[african_amercian]]/Table32356789101112132343210111213610[[#This Row],[total]]</f>
        <v>0.5</v>
      </c>
      <c r="N1308" s="1">
        <v>0</v>
      </c>
      <c r="O1308" s="8">
        <f>Table32356789101112132343210111213610[[#This Row],[hispanic_american]]/Table32356789101112132343210111213610[[#This Row],[total]]</f>
        <v>0</v>
      </c>
      <c r="P1308" s="1">
        <v>0</v>
      </c>
      <c r="Q1308" s="8">
        <f>Table32356789101112132343210111213610[[#This Row],[hawaiian_or_islander]]/Table32356789101112132343210111213610[[#This Row],[total]]</f>
        <v>0</v>
      </c>
      <c r="R1308" s="1">
        <v>1</v>
      </c>
      <c r="S1308" s="8">
        <f>Table32356789101112132343210111213610[[#This Row],[white]]/Table32356789101112132343210111213610[[#This Row],[total]]</f>
        <v>0.5</v>
      </c>
      <c r="T1308" s="1">
        <v>0</v>
      </c>
      <c r="U1308" s="8">
        <f>Table32356789101112132343210111213610[[#This Row],[muti_racial]]/Table32356789101112132343210111213610[[#This Row],[total]]</f>
        <v>0</v>
      </c>
      <c r="V1308" s="1">
        <v>0</v>
      </c>
      <c r="W1308" s="8">
        <f>Table32356789101112132343210111213610[[#This Row],[international]]/Table32356789101112132343210111213610[[#This Row],[total]]</f>
        <v>0</v>
      </c>
      <c r="X130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0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09" spans="1:25" ht="20" customHeight="1">
      <c r="A1309" s="12">
        <v>181400</v>
      </c>
      <c r="B1309" s="12" t="s">
        <v>967</v>
      </c>
      <c r="C1309" s="12">
        <v>2</v>
      </c>
      <c r="D1309" s="12">
        <v>2</v>
      </c>
      <c r="E1309" s="14">
        <f>Table32356789101112132343210111213610[[#This Row],[men]]/Table32356789101112132343210111213610[[#This Row],[total]]</f>
        <v>1</v>
      </c>
      <c r="F1309" s="12">
        <v>0</v>
      </c>
      <c r="G1309" s="14">
        <f>Table32356789101112132343210111213610[[#This Row],[women]]/Table32356789101112132343210111213610[[#This Row],[total]]</f>
        <v>0</v>
      </c>
      <c r="H1309" s="12">
        <v>0</v>
      </c>
      <c r="I1309" s="14">
        <f>Table32356789101112132343210111213610[[#This Row],[alaskan_or_native]]/Table32356789101112132343210111213610[[#This Row],[total]]</f>
        <v>0</v>
      </c>
      <c r="J1309" s="12">
        <v>0</v>
      </c>
      <c r="K1309" s="14">
        <f>Table32356789101112132343210111213610[[#This Row],[asian_american]]/Table32356789101112132343210111213610[[#This Row],[total]]</f>
        <v>0</v>
      </c>
      <c r="L1309" s="12">
        <v>0</v>
      </c>
      <c r="M1309" s="14">
        <f>Table32356789101112132343210111213610[[#This Row],[african_amercian]]/Table32356789101112132343210111213610[[#This Row],[total]]</f>
        <v>0</v>
      </c>
      <c r="N1309" s="12">
        <v>0</v>
      </c>
      <c r="O1309" s="14">
        <f>Table32356789101112132343210111213610[[#This Row],[hispanic_american]]/Table32356789101112132343210111213610[[#This Row],[total]]</f>
        <v>0</v>
      </c>
      <c r="P1309" s="12">
        <v>0</v>
      </c>
      <c r="Q1309" s="14">
        <f>Table32356789101112132343210111213610[[#This Row],[hawaiian_or_islander]]/Table32356789101112132343210111213610[[#This Row],[total]]</f>
        <v>0</v>
      </c>
      <c r="R1309" s="12">
        <v>1</v>
      </c>
      <c r="S1309" s="14">
        <f>Table32356789101112132343210111213610[[#This Row],[white]]/Table32356789101112132343210111213610[[#This Row],[total]]</f>
        <v>0.5</v>
      </c>
      <c r="T1309" s="12">
        <v>0</v>
      </c>
      <c r="U1309" s="14">
        <f>Table32356789101112132343210111213610[[#This Row],[muti_racial]]/Table32356789101112132343210111213610[[#This Row],[total]]</f>
        <v>0</v>
      </c>
      <c r="V1309" s="12">
        <v>0</v>
      </c>
      <c r="W1309" s="14">
        <f>Table32356789101112132343210111213610[[#This Row],[international]]/Table32356789101112132343210111213610[[#This Row],[total]]</f>
        <v>0</v>
      </c>
      <c r="X130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0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10" spans="1:25" ht="20" customHeight="1">
      <c r="A1310" s="1">
        <v>194161</v>
      </c>
      <c r="B1310" s="1" t="s">
        <v>774</v>
      </c>
      <c r="C1310" s="1">
        <v>2</v>
      </c>
      <c r="D1310" s="1">
        <v>0</v>
      </c>
      <c r="E1310" s="8">
        <f>Table32356789101112132343210111213610[[#This Row],[men]]/Table32356789101112132343210111213610[[#This Row],[total]]</f>
        <v>0</v>
      </c>
      <c r="F1310" s="1">
        <v>2</v>
      </c>
      <c r="G1310" s="8">
        <f>Table32356789101112132343210111213610[[#This Row],[women]]/Table32356789101112132343210111213610[[#This Row],[total]]</f>
        <v>1</v>
      </c>
      <c r="H1310" s="1">
        <v>0</v>
      </c>
      <c r="I1310" s="8">
        <f>Table32356789101112132343210111213610[[#This Row],[alaskan_or_native]]/Table32356789101112132343210111213610[[#This Row],[total]]</f>
        <v>0</v>
      </c>
      <c r="J1310" s="1">
        <v>0</v>
      </c>
      <c r="K1310" s="8">
        <f>Table32356789101112132343210111213610[[#This Row],[asian_american]]/Table32356789101112132343210111213610[[#This Row],[total]]</f>
        <v>0</v>
      </c>
      <c r="L1310" s="1">
        <v>1</v>
      </c>
      <c r="M1310" s="8">
        <f>Table32356789101112132343210111213610[[#This Row],[african_amercian]]/Table32356789101112132343210111213610[[#This Row],[total]]</f>
        <v>0.5</v>
      </c>
      <c r="N1310" s="1">
        <v>0</v>
      </c>
      <c r="O1310" s="8">
        <f>Table32356789101112132343210111213610[[#This Row],[hispanic_american]]/Table32356789101112132343210111213610[[#This Row],[total]]</f>
        <v>0</v>
      </c>
      <c r="P1310" s="1">
        <v>0</v>
      </c>
      <c r="Q1310" s="8">
        <f>Table32356789101112132343210111213610[[#This Row],[hawaiian_or_islander]]/Table32356789101112132343210111213610[[#This Row],[total]]</f>
        <v>0</v>
      </c>
      <c r="R1310" s="1">
        <v>0</v>
      </c>
      <c r="S1310" s="8">
        <f>Table32356789101112132343210111213610[[#This Row],[white]]/Table32356789101112132343210111213610[[#This Row],[total]]</f>
        <v>0</v>
      </c>
      <c r="T1310" s="1">
        <v>0</v>
      </c>
      <c r="U1310" s="8">
        <f>Table32356789101112132343210111213610[[#This Row],[muti_racial]]/Table32356789101112132343210111213610[[#This Row],[total]]</f>
        <v>0</v>
      </c>
      <c r="V1310" s="1">
        <v>1</v>
      </c>
      <c r="W1310" s="8">
        <f>Table32356789101112132343210111213610[[#This Row],[international]]/Table32356789101112132343210111213610[[#This Row],[total]]</f>
        <v>0.5</v>
      </c>
      <c r="X131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1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11" spans="1:25" ht="20" customHeight="1">
      <c r="A1311" s="12">
        <v>194958</v>
      </c>
      <c r="B1311" s="12" t="s">
        <v>804</v>
      </c>
      <c r="C1311" s="12">
        <v>2</v>
      </c>
      <c r="D1311" s="12">
        <v>1</v>
      </c>
      <c r="E1311" s="14">
        <f>Table32356789101112132343210111213610[[#This Row],[men]]/Table32356789101112132343210111213610[[#This Row],[total]]</f>
        <v>0.5</v>
      </c>
      <c r="F1311" s="12">
        <v>1</v>
      </c>
      <c r="G1311" s="14">
        <f>Table32356789101112132343210111213610[[#This Row],[women]]/Table32356789101112132343210111213610[[#This Row],[total]]</f>
        <v>0.5</v>
      </c>
      <c r="H1311" s="12">
        <v>0</v>
      </c>
      <c r="I1311" s="14">
        <f>Table32356789101112132343210111213610[[#This Row],[alaskan_or_native]]/Table32356789101112132343210111213610[[#This Row],[total]]</f>
        <v>0</v>
      </c>
      <c r="J1311" s="12">
        <v>0</v>
      </c>
      <c r="K1311" s="14">
        <f>Table32356789101112132343210111213610[[#This Row],[asian_american]]/Table32356789101112132343210111213610[[#This Row],[total]]</f>
        <v>0</v>
      </c>
      <c r="L1311" s="12">
        <v>0</v>
      </c>
      <c r="M1311" s="14">
        <f>Table32356789101112132343210111213610[[#This Row],[african_amercian]]/Table32356789101112132343210111213610[[#This Row],[total]]</f>
        <v>0</v>
      </c>
      <c r="N1311" s="12">
        <v>0</v>
      </c>
      <c r="O1311" s="14">
        <f>Table32356789101112132343210111213610[[#This Row],[hispanic_american]]/Table32356789101112132343210111213610[[#This Row],[total]]</f>
        <v>0</v>
      </c>
      <c r="P1311" s="12">
        <v>0</v>
      </c>
      <c r="Q1311" s="14">
        <f>Table32356789101112132343210111213610[[#This Row],[hawaiian_or_islander]]/Table32356789101112132343210111213610[[#This Row],[total]]</f>
        <v>0</v>
      </c>
      <c r="R1311" s="12">
        <v>2</v>
      </c>
      <c r="S1311" s="14">
        <f>Table32356789101112132343210111213610[[#This Row],[white]]/Table32356789101112132343210111213610[[#This Row],[total]]</f>
        <v>1</v>
      </c>
      <c r="T1311" s="12">
        <v>0</v>
      </c>
      <c r="U1311" s="14">
        <f>Table32356789101112132343210111213610[[#This Row],[muti_racial]]/Table32356789101112132343210111213610[[#This Row],[total]]</f>
        <v>0</v>
      </c>
      <c r="V1311" s="12">
        <v>0</v>
      </c>
      <c r="W1311" s="14">
        <f>Table32356789101112132343210111213610[[#This Row],[international]]/Table32356789101112132343210111213610[[#This Row],[total]]</f>
        <v>0</v>
      </c>
      <c r="X131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1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12" spans="1:25" ht="20" customHeight="1">
      <c r="A1312" s="1">
        <v>199032</v>
      </c>
      <c r="B1312" s="1" t="s">
        <v>1247</v>
      </c>
      <c r="C1312" s="1">
        <v>2</v>
      </c>
      <c r="D1312" s="1">
        <v>2</v>
      </c>
      <c r="E1312" s="8">
        <f>Table32356789101112132343210111213610[[#This Row],[men]]/Table32356789101112132343210111213610[[#This Row],[total]]</f>
        <v>1</v>
      </c>
      <c r="F1312" s="1">
        <v>0</v>
      </c>
      <c r="G1312" s="8">
        <f>Table32356789101112132343210111213610[[#This Row],[women]]/Table32356789101112132343210111213610[[#This Row],[total]]</f>
        <v>0</v>
      </c>
      <c r="H1312" s="1">
        <v>0</v>
      </c>
      <c r="I1312" s="8">
        <f>Table32356789101112132343210111213610[[#This Row],[alaskan_or_native]]/Table32356789101112132343210111213610[[#This Row],[total]]</f>
        <v>0</v>
      </c>
      <c r="J1312" s="1">
        <v>0</v>
      </c>
      <c r="K1312" s="8">
        <f>Table32356789101112132343210111213610[[#This Row],[asian_american]]/Table32356789101112132343210111213610[[#This Row],[total]]</f>
        <v>0</v>
      </c>
      <c r="L1312" s="1">
        <v>0</v>
      </c>
      <c r="M1312" s="8">
        <f>Table32356789101112132343210111213610[[#This Row],[african_amercian]]/Table32356789101112132343210111213610[[#This Row],[total]]</f>
        <v>0</v>
      </c>
      <c r="N1312" s="1">
        <v>0</v>
      </c>
      <c r="O1312" s="8">
        <f>Table32356789101112132343210111213610[[#This Row],[hispanic_american]]/Table32356789101112132343210111213610[[#This Row],[total]]</f>
        <v>0</v>
      </c>
      <c r="P1312" s="1">
        <v>0</v>
      </c>
      <c r="Q1312" s="8">
        <f>Table32356789101112132343210111213610[[#This Row],[hawaiian_or_islander]]/Table32356789101112132343210111213610[[#This Row],[total]]</f>
        <v>0</v>
      </c>
      <c r="R1312" s="1">
        <v>2</v>
      </c>
      <c r="S1312" s="8">
        <f>Table32356789101112132343210111213610[[#This Row],[white]]/Table32356789101112132343210111213610[[#This Row],[total]]</f>
        <v>1</v>
      </c>
      <c r="T1312" s="1">
        <v>0</v>
      </c>
      <c r="U1312" s="8">
        <f>Table32356789101112132343210111213610[[#This Row],[muti_racial]]/Table32356789101112132343210111213610[[#This Row],[total]]</f>
        <v>0</v>
      </c>
      <c r="V1312" s="1">
        <v>0</v>
      </c>
      <c r="W1312" s="8">
        <f>Table32356789101112132343210111213610[[#This Row],[international]]/Table32356789101112132343210111213610[[#This Row],[total]]</f>
        <v>0</v>
      </c>
      <c r="X131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1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13" spans="1:25" ht="20" customHeight="1">
      <c r="A1313" s="12">
        <v>201371</v>
      </c>
      <c r="B1313" s="12" t="s">
        <v>1035</v>
      </c>
      <c r="C1313" s="12">
        <v>2</v>
      </c>
      <c r="D1313" s="12">
        <v>2</v>
      </c>
      <c r="E1313" s="14">
        <f>Table32356789101112132343210111213610[[#This Row],[men]]/Table32356789101112132343210111213610[[#This Row],[total]]</f>
        <v>1</v>
      </c>
      <c r="F1313" s="12">
        <v>0</v>
      </c>
      <c r="G1313" s="14">
        <f>Table32356789101112132343210111213610[[#This Row],[women]]/Table32356789101112132343210111213610[[#This Row],[total]]</f>
        <v>0</v>
      </c>
      <c r="H1313" s="12">
        <v>0</v>
      </c>
      <c r="I1313" s="14">
        <f>Table32356789101112132343210111213610[[#This Row],[alaskan_or_native]]/Table32356789101112132343210111213610[[#This Row],[total]]</f>
        <v>0</v>
      </c>
      <c r="J1313" s="12">
        <v>0</v>
      </c>
      <c r="K1313" s="14">
        <f>Table32356789101112132343210111213610[[#This Row],[asian_american]]/Table32356789101112132343210111213610[[#This Row],[total]]</f>
        <v>0</v>
      </c>
      <c r="L1313" s="12">
        <v>0</v>
      </c>
      <c r="M1313" s="14">
        <f>Table32356789101112132343210111213610[[#This Row],[african_amercian]]/Table32356789101112132343210111213610[[#This Row],[total]]</f>
        <v>0</v>
      </c>
      <c r="N1313" s="12">
        <v>0</v>
      </c>
      <c r="O1313" s="14">
        <f>Table32356789101112132343210111213610[[#This Row],[hispanic_american]]/Table32356789101112132343210111213610[[#This Row],[total]]</f>
        <v>0</v>
      </c>
      <c r="P1313" s="12">
        <v>0</v>
      </c>
      <c r="Q1313" s="14">
        <f>Table32356789101112132343210111213610[[#This Row],[hawaiian_or_islander]]/Table32356789101112132343210111213610[[#This Row],[total]]</f>
        <v>0</v>
      </c>
      <c r="R1313" s="12">
        <v>2</v>
      </c>
      <c r="S1313" s="14">
        <f>Table32356789101112132343210111213610[[#This Row],[white]]/Table32356789101112132343210111213610[[#This Row],[total]]</f>
        <v>1</v>
      </c>
      <c r="T1313" s="12">
        <v>0</v>
      </c>
      <c r="U1313" s="14">
        <f>Table32356789101112132343210111213610[[#This Row],[muti_racial]]/Table32356789101112132343210111213610[[#This Row],[total]]</f>
        <v>0</v>
      </c>
      <c r="V1313" s="12">
        <v>0</v>
      </c>
      <c r="W1313" s="14">
        <f>Table32356789101112132343210111213610[[#This Row],[international]]/Table32356789101112132343210111213610[[#This Row],[total]]</f>
        <v>0</v>
      </c>
      <c r="X131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1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14" spans="1:25" ht="20" customHeight="1">
      <c r="A1314" s="1">
        <v>204617</v>
      </c>
      <c r="B1314" s="1" t="s">
        <v>426</v>
      </c>
      <c r="C1314" s="1">
        <v>2</v>
      </c>
      <c r="D1314" s="1">
        <v>2</v>
      </c>
      <c r="E1314" s="8">
        <f>Table32356789101112132343210111213610[[#This Row],[men]]/Table32356789101112132343210111213610[[#This Row],[total]]</f>
        <v>1</v>
      </c>
      <c r="F1314" s="1">
        <v>0</v>
      </c>
      <c r="G1314" s="8">
        <f>Table32356789101112132343210111213610[[#This Row],[women]]/Table32356789101112132343210111213610[[#This Row],[total]]</f>
        <v>0</v>
      </c>
      <c r="H1314" s="1">
        <v>0</v>
      </c>
      <c r="I1314" s="8">
        <f>Table32356789101112132343210111213610[[#This Row],[alaskan_or_native]]/Table32356789101112132343210111213610[[#This Row],[total]]</f>
        <v>0</v>
      </c>
      <c r="J1314" s="1">
        <v>0</v>
      </c>
      <c r="K1314" s="8">
        <f>Table32356789101112132343210111213610[[#This Row],[asian_american]]/Table32356789101112132343210111213610[[#This Row],[total]]</f>
        <v>0</v>
      </c>
      <c r="L1314" s="1">
        <v>0</v>
      </c>
      <c r="M1314" s="8">
        <f>Table32356789101112132343210111213610[[#This Row],[african_amercian]]/Table32356789101112132343210111213610[[#This Row],[total]]</f>
        <v>0</v>
      </c>
      <c r="N1314" s="1">
        <v>0</v>
      </c>
      <c r="O1314" s="8">
        <f>Table32356789101112132343210111213610[[#This Row],[hispanic_american]]/Table32356789101112132343210111213610[[#This Row],[total]]</f>
        <v>0</v>
      </c>
      <c r="P1314" s="1">
        <v>0</v>
      </c>
      <c r="Q1314" s="8">
        <f>Table32356789101112132343210111213610[[#This Row],[hawaiian_or_islander]]/Table32356789101112132343210111213610[[#This Row],[total]]</f>
        <v>0</v>
      </c>
      <c r="R1314" s="1">
        <v>2</v>
      </c>
      <c r="S1314" s="8">
        <f>Table32356789101112132343210111213610[[#This Row],[white]]/Table32356789101112132343210111213610[[#This Row],[total]]</f>
        <v>1</v>
      </c>
      <c r="T1314" s="1">
        <v>0</v>
      </c>
      <c r="U1314" s="8">
        <f>Table32356789101112132343210111213610[[#This Row],[muti_racial]]/Table32356789101112132343210111213610[[#This Row],[total]]</f>
        <v>0</v>
      </c>
      <c r="V1314" s="1">
        <v>0</v>
      </c>
      <c r="W1314" s="8">
        <f>Table32356789101112132343210111213610[[#This Row],[international]]/Table32356789101112132343210111213610[[#This Row],[total]]</f>
        <v>0</v>
      </c>
      <c r="X131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1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15" spans="1:25" ht="20" customHeight="1">
      <c r="A1315" s="12">
        <v>209065</v>
      </c>
      <c r="B1315" s="12" t="s">
        <v>779</v>
      </c>
      <c r="C1315" s="12">
        <v>2</v>
      </c>
      <c r="D1315" s="12">
        <v>2</v>
      </c>
      <c r="E1315" s="14">
        <f>Table32356789101112132343210111213610[[#This Row],[men]]/Table32356789101112132343210111213610[[#This Row],[total]]</f>
        <v>1</v>
      </c>
      <c r="F1315" s="12">
        <v>0</v>
      </c>
      <c r="G1315" s="14">
        <f>Table32356789101112132343210111213610[[#This Row],[women]]/Table32356789101112132343210111213610[[#This Row],[total]]</f>
        <v>0</v>
      </c>
      <c r="H1315" s="12">
        <v>0</v>
      </c>
      <c r="I1315" s="14">
        <f>Table32356789101112132343210111213610[[#This Row],[alaskan_or_native]]/Table32356789101112132343210111213610[[#This Row],[total]]</f>
        <v>0</v>
      </c>
      <c r="J1315" s="12">
        <v>0</v>
      </c>
      <c r="K1315" s="14">
        <f>Table32356789101112132343210111213610[[#This Row],[asian_american]]/Table32356789101112132343210111213610[[#This Row],[total]]</f>
        <v>0</v>
      </c>
      <c r="L1315" s="12">
        <v>0</v>
      </c>
      <c r="M1315" s="14">
        <f>Table32356789101112132343210111213610[[#This Row],[african_amercian]]/Table32356789101112132343210111213610[[#This Row],[total]]</f>
        <v>0</v>
      </c>
      <c r="N1315" s="12">
        <v>0</v>
      </c>
      <c r="O1315" s="14">
        <f>Table32356789101112132343210111213610[[#This Row],[hispanic_american]]/Table32356789101112132343210111213610[[#This Row],[total]]</f>
        <v>0</v>
      </c>
      <c r="P1315" s="12">
        <v>0</v>
      </c>
      <c r="Q1315" s="14">
        <f>Table32356789101112132343210111213610[[#This Row],[hawaiian_or_islander]]/Table32356789101112132343210111213610[[#This Row],[total]]</f>
        <v>0</v>
      </c>
      <c r="R1315" s="12">
        <v>1</v>
      </c>
      <c r="S1315" s="14">
        <f>Table32356789101112132343210111213610[[#This Row],[white]]/Table32356789101112132343210111213610[[#This Row],[total]]</f>
        <v>0.5</v>
      </c>
      <c r="T1315" s="12">
        <v>0</v>
      </c>
      <c r="U1315" s="14">
        <f>Table32356789101112132343210111213610[[#This Row],[muti_racial]]/Table32356789101112132343210111213610[[#This Row],[total]]</f>
        <v>0</v>
      </c>
      <c r="V1315" s="12">
        <v>1</v>
      </c>
      <c r="W1315" s="14">
        <f>Table32356789101112132343210111213610[[#This Row],[international]]/Table32356789101112132343210111213610[[#This Row],[total]]</f>
        <v>0.5</v>
      </c>
      <c r="X131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1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16" spans="1:25" ht="20" customHeight="1">
      <c r="A1316" s="1">
        <v>209922</v>
      </c>
      <c r="B1316" s="1" t="s">
        <v>1051</v>
      </c>
      <c r="C1316" s="1">
        <v>2</v>
      </c>
      <c r="D1316" s="1">
        <v>1</v>
      </c>
      <c r="E1316" s="8">
        <f>Table32356789101112132343210111213610[[#This Row],[men]]/Table32356789101112132343210111213610[[#This Row],[total]]</f>
        <v>0.5</v>
      </c>
      <c r="F1316" s="1">
        <v>1</v>
      </c>
      <c r="G1316" s="8">
        <f>Table32356789101112132343210111213610[[#This Row],[women]]/Table32356789101112132343210111213610[[#This Row],[total]]</f>
        <v>0.5</v>
      </c>
      <c r="H1316" s="1">
        <v>0</v>
      </c>
      <c r="I1316" s="8">
        <f>Table32356789101112132343210111213610[[#This Row],[alaskan_or_native]]/Table32356789101112132343210111213610[[#This Row],[total]]</f>
        <v>0</v>
      </c>
      <c r="J1316" s="1">
        <v>0</v>
      </c>
      <c r="K1316" s="8">
        <f>Table32356789101112132343210111213610[[#This Row],[asian_american]]/Table32356789101112132343210111213610[[#This Row],[total]]</f>
        <v>0</v>
      </c>
      <c r="L1316" s="1">
        <v>0</v>
      </c>
      <c r="M1316" s="8">
        <f>Table32356789101112132343210111213610[[#This Row],[african_amercian]]/Table32356789101112132343210111213610[[#This Row],[total]]</f>
        <v>0</v>
      </c>
      <c r="N1316" s="1">
        <v>0</v>
      </c>
      <c r="O1316" s="8">
        <f>Table32356789101112132343210111213610[[#This Row],[hispanic_american]]/Table32356789101112132343210111213610[[#This Row],[total]]</f>
        <v>0</v>
      </c>
      <c r="P1316" s="1">
        <v>0</v>
      </c>
      <c r="Q1316" s="8">
        <f>Table32356789101112132343210111213610[[#This Row],[hawaiian_or_islander]]/Table32356789101112132343210111213610[[#This Row],[total]]</f>
        <v>0</v>
      </c>
      <c r="R1316" s="1">
        <v>1</v>
      </c>
      <c r="S1316" s="8">
        <f>Table32356789101112132343210111213610[[#This Row],[white]]/Table32356789101112132343210111213610[[#This Row],[total]]</f>
        <v>0.5</v>
      </c>
      <c r="T1316" s="1">
        <v>1</v>
      </c>
      <c r="U1316" s="8">
        <f>Table32356789101112132343210111213610[[#This Row],[muti_racial]]/Table32356789101112132343210111213610[[#This Row],[total]]</f>
        <v>0.5</v>
      </c>
      <c r="V1316" s="1">
        <v>0</v>
      </c>
      <c r="W1316" s="8">
        <f>Table32356789101112132343210111213610[[#This Row],[international]]/Table32356789101112132343210111213610[[#This Row],[total]]</f>
        <v>0</v>
      </c>
      <c r="X131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1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17" spans="1:25" ht="20" customHeight="1">
      <c r="A1317" s="12">
        <v>210942</v>
      </c>
      <c r="B1317" s="12" t="s">
        <v>1400</v>
      </c>
      <c r="C1317" s="12">
        <v>2</v>
      </c>
      <c r="D1317" s="12">
        <v>1</v>
      </c>
      <c r="E1317" s="14">
        <f>Table32356789101112132343210111213610[[#This Row],[men]]/Table32356789101112132343210111213610[[#This Row],[total]]</f>
        <v>0.5</v>
      </c>
      <c r="F1317" s="12">
        <v>1</v>
      </c>
      <c r="G1317" s="14">
        <f>Table32356789101112132343210111213610[[#This Row],[women]]/Table32356789101112132343210111213610[[#This Row],[total]]</f>
        <v>0.5</v>
      </c>
      <c r="H1317" s="12">
        <v>0</v>
      </c>
      <c r="I1317" s="14">
        <f>Table32356789101112132343210111213610[[#This Row],[alaskan_or_native]]/Table32356789101112132343210111213610[[#This Row],[total]]</f>
        <v>0</v>
      </c>
      <c r="J1317" s="12">
        <v>0</v>
      </c>
      <c r="K1317" s="14">
        <f>Table32356789101112132343210111213610[[#This Row],[asian_american]]/Table32356789101112132343210111213610[[#This Row],[total]]</f>
        <v>0</v>
      </c>
      <c r="L1317" s="12">
        <v>0</v>
      </c>
      <c r="M1317" s="14">
        <f>Table32356789101112132343210111213610[[#This Row],[african_amercian]]/Table32356789101112132343210111213610[[#This Row],[total]]</f>
        <v>0</v>
      </c>
      <c r="N1317" s="12">
        <v>0</v>
      </c>
      <c r="O1317" s="14">
        <f>Table32356789101112132343210111213610[[#This Row],[hispanic_american]]/Table32356789101112132343210111213610[[#This Row],[total]]</f>
        <v>0</v>
      </c>
      <c r="P1317" s="12">
        <v>0</v>
      </c>
      <c r="Q1317" s="14">
        <f>Table32356789101112132343210111213610[[#This Row],[hawaiian_or_islander]]/Table32356789101112132343210111213610[[#This Row],[total]]</f>
        <v>0</v>
      </c>
      <c r="R1317" s="12">
        <v>1</v>
      </c>
      <c r="S1317" s="14">
        <f>Table32356789101112132343210111213610[[#This Row],[white]]/Table32356789101112132343210111213610[[#This Row],[total]]</f>
        <v>0.5</v>
      </c>
      <c r="T1317" s="12">
        <v>0</v>
      </c>
      <c r="U1317" s="14">
        <f>Table32356789101112132343210111213610[[#This Row],[muti_racial]]/Table32356789101112132343210111213610[[#This Row],[total]]</f>
        <v>0</v>
      </c>
      <c r="V1317" s="12">
        <v>0</v>
      </c>
      <c r="W1317" s="14">
        <f>Table32356789101112132343210111213610[[#This Row],[international]]/Table32356789101112132343210111213610[[#This Row],[total]]</f>
        <v>0</v>
      </c>
      <c r="X131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1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18" spans="1:25" ht="20" customHeight="1">
      <c r="A1318" s="1">
        <v>214795</v>
      </c>
      <c r="B1318" s="1" t="s">
        <v>1340</v>
      </c>
      <c r="C1318" s="1">
        <v>2</v>
      </c>
      <c r="D1318" s="1">
        <v>2</v>
      </c>
      <c r="E1318" s="8">
        <f>Table32356789101112132343210111213610[[#This Row],[men]]/Table32356789101112132343210111213610[[#This Row],[total]]</f>
        <v>1</v>
      </c>
      <c r="F1318" s="1">
        <v>0</v>
      </c>
      <c r="G1318" s="8">
        <f>Table32356789101112132343210111213610[[#This Row],[women]]/Table32356789101112132343210111213610[[#This Row],[total]]</f>
        <v>0</v>
      </c>
      <c r="H1318" s="1">
        <v>0</v>
      </c>
      <c r="I1318" s="8">
        <f>Table32356789101112132343210111213610[[#This Row],[alaskan_or_native]]/Table32356789101112132343210111213610[[#This Row],[total]]</f>
        <v>0</v>
      </c>
      <c r="J1318" s="1">
        <v>0</v>
      </c>
      <c r="K1318" s="8">
        <f>Table32356789101112132343210111213610[[#This Row],[asian_american]]/Table32356789101112132343210111213610[[#This Row],[total]]</f>
        <v>0</v>
      </c>
      <c r="L1318" s="1">
        <v>0</v>
      </c>
      <c r="M1318" s="8">
        <f>Table32356789101112132343210111213610[[#This Row],[african_amercian]]/Table32356789101112132343210111213610[[#This Row],[total]]</f>
        <v>0</v>
      </c>
      <c r="N1318" s="1">
        <v>0</v>
      </c>
      <c r="O1318" s="8">
        <f>Table32356789101112132343210111213610[[#This Row],[hispanic_american]]/Table32356789101112132343210111213610[[#This Row],[total]]</f>
        <v>0</v>
      </c>
      <c r="P1318" s="1">
        <v>0</v>
      </c>
      <c r="Q1318" s="8">
        <f>Table32356789101112132343210111213610[[#This Row],[hawaiian_or_islander]]/Table32356789101112132343210111213610[[#This Row],[total]]</f>
        <v>0</v>
      </c>
      <c r="R1318" s="1">
        <v>2</v>
      </c>
      <c r="S1318" s="8">
        <f>Table32356789101112132343210111213610[[#This Row],[white]]/Table32356789101112132343210111213610[[#This Row],[total]]</f>
        <v>1</v>
      </c>
      <c r="T1318" s="1">
        <v>0</v>
      </c>
      <c r="U1318" s="8">
        <f>Table32356789101112132343210111213610[[#This Row],[muti_racial]]/Table32356789101112132343210111213610[[#This Row],[total]]</f>
        <v>0</v>
      </c>
      <c r="V1318" s="1">
        <v>0</v>
      </c>
      <c r="W1318" s="8">
        <f>Table32356789101112132343210111213610[[#This Row],[international]]/Table32356789101112132343210111213610[[#This Row],[total]]</f>
        <v>0</v>
      </c>
      <c r="X131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1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19" spans="1:25" ht="20" customHeight="1">
      <c r="A1319" s="12">
        <v>217907</v>
      </c>
      <c r="B1319" s="12" t="s">
        <v>782</v>
      </c>
      <c r="C1319" s="12">
        <v>2</v>
      </c>
      <c r="D1319" s="12">
        <v>2</v>
      </c>
      <c r="E1319" s="14">
        <f>Table32356789101112132343210111213610[[#This Row],[men]]/Table32356789101112132343210111213610[[#This Row],[total]]</f>
        <v>1</v>
      </c>
      <c r="F1319" s="12">
        <v>0</v>
      </c>
      <c r="G1319" s="14">
        <f>Table32356789101112132343210111213610[[#This Row],[women]]/Table32356789101112132343210111213610[[#This Row],[total]]</f>
        <v>0</v>
      </c>
      <c r="H1319" s="12">
        <v>0</v>
      </c>
      <c r="I1319" s="14">
        <f>Table32356789101112132343210111213610[[#This Row],[alaskan_or_native]]/Table32356789101112132343210111213610[[#This Row],[total]]</f>
        <v>0</v>
      </c>
      <c r="J1319" s="12">
        <v>0</v>
      </c>
      <c r="K1319" s="14">
        <f>Table32356789101112132343210111213610[[#This Row],[asian_american]]/Table32356789101112132343210111213610[[#This Row],[total]]</f>
        <v>0</v>
      </c>
      <c r="L1319" s="12">
        <v>1</v>
      </c>
      <c r="M1319" s="14">
        <f>Table32356789101112132343210111213610[[#This Row],[african_amercian]]/Table32356789101112132343210111213610[[#This Row],[total]]</f>
        <v>0.5</v>
      </c>
      <c r="N1319" s="12">
        <v>0</v>
      </c>
      <c r="O1319" s="14">
        <f>Table32356789101112132343210111213610[[#This Row],[hispanic_american]]/Table32356789101112132343210111213610[[#This Row],[total]]</f>
        <v>0</v>
      </c>
      <c r="P1319" s="12">
        <v>0</v>
      </c>
      <c r="Q1319" s="14">
        <f>Table32356789101112132343210111213610[[#This Row],[hawaiian_or_islander]]/Table32356789101112132343210111213610[[#This Row],[total]]</f>
        <v>0</v>
      </c>
      <c r="R1319" s="12">
        <v>1</v>
      </c>
      <c r="S1319" s="14">
        <f>Table32356789101112132343210111213610[[#This Row],[white]]/Table32356789101112132343210111213610[[#This Row],[total]]</f>
        <v>0.5</v>
      </c>
      <c r="T1319" s="12">
        <v>0</v>
      </c>
      <c r="U1319" s="14">
        <f>Table32356789101112132343210111213610[[#This Row],[muti_racial]]/Table32356789101112132343210111213610[[#This Row],[total]]</f>
        <v>0</v>
      </c>
      <c r="V1319" s="12">
        <v>0</v>
      </c>
      <c r="W1319" s="14">
        <f>Table32356789101112132343210111213610[[#This Row],[international]]/Table32356789101112132343210111213610[[#This Row],[total]]</f>
        <v>0</v>
      </c>
      <c r="X131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1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20" spans="1:25" ht="20" customHeight="1">
      <c r="A1320" s="1">
        <v>218919</v>
      </c>
      <c r="B1320" s="1" t="s">
        <v>1098</v>
      </c>
      <c r="C1320" s="1">
        <v>2</v>
      </c>
      <c r="D1320" s="1">
        <v>2</v>
      </c>
      <c r="E1320" s="8">
        <f>Table32356789101112132343210111213610[[#This Row],[men]]/Table32356789101112132343210111213610[[#This Row],[total]]</f>
        <v>1</v>
      </c>
      <c r="F1320" s="1">
        <v>0</v>
      </c>
      <c r="G1320" s="8">
        <f>Table32356789101112132343210111213610[[#This Row],[women]]/Table32356789101112132343210111213610[[#This Row],[total]]</f>
        <v>0</v>
      </c>
      <c r="H1320" s="1">
        <v>0</v>
      </c>
      <c r="I1320" s="8">
        <f>Table32356789101112132343210111213610[[#This Row],[alaskan_or_native]]/Table32356789101112132343210111213610[[#This Row],[total]]</f>
        <v>0</v>
      </c>
      <c r="J1320" s="1">
        <v>0</v>
      </c>
      <c r="K1320" s="8">
        <f>Table32356789101112132343210111213610[[#This Row],[asian_american]]/Table32356789101112132343210111213610[[#This Row],[total]]</f>
        <v>0</v>
      </c>
      <c r="L1320" s="1">
        <v>2</v>
      </c>
      <c r="M1320" s="8">
        <f>Table32356789101112132343210111213610[[#This Row],[african_amercian]]/Table32356789101112132343210111213610[[#This Row],[total]]</f>
        <v>1</v>
      </c>
      <c r="N1320" s="1">
        <v>0</v>
      </c>
      <c r="O1320" s="8">
        <f>Table32356789101112132343210111213610[[#This Row],[hispanic_american]]/Table32356789101112132343210111213610[[#This Row],[total]]</f>
        <v>0</v>
      </c>
      <c r="P1320" s="1">
        <v>0</v>
      </c>
      <c r="Q1320" s="8">
        <f>Table32356789101112132343210111213610[[#This Row],[hawaiian_or_islander]]/Table32356789101112132343210111213610[[#This Row],[total]]</f>
        <v>0</v>
      </c>
      <c r="R1320" s="1">
        <v>0</v>
      </c>
      <c r="S1320" s="8">
        <f>Table32356789101112132343210111213610[[#This Row],[white]]/Table32356789101112132343210111213610[[#This Row],[total]]</f>
        <v>0</v>
      </c>
      <c r="T1320" s="1">
        <v>0</v>
      </c>
      <c r="U1320" s="8">
        <f>Table32356789101112132343210111213610[[#This Row],[muti_racial]]/Table32356789101112132343210111213610[[#This Row],[total]]</f>
        <v>0</v>
      </c>
      <c r="V1320" s="1">
        <v>0</v>
      </c>
      <c r="W1320" s="8">
        <f>Table32356789101112132343210111213610[[#This Row],[international]]/Table32356789101112132343210111213610[[#This Row],[total]]</f>
        <v>0</v>
      </c>
      <c r="X132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2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21" spans="1:25" ht="20" customHeight="1">
      <c r="A1321" s="12">
        <v>219806</v>
      </c>
      <c r="B1321" s="12" t="s">
        <v>783</v>
      </c>
      <c r="C1321" s="12">
        <v>2</v>
      </c>
      <c r="D1321" s="12">
        <v>1</v>
      </c>
      <c r="E1321" s="14">
        <f>Table32356789101112132343210111213610[[#This Row],[men]]/Table32356789101112132343210111213610[[#This Row],[total]]</f>
        <v>0.5</v>
      </c>
      <c r="F1321" s="12">
        <v>1</v>
      </c>
      <c r="G1321" s="14">
        <f>Table32356789101112132343210111213610[[#This Row],[women]]/Table32356789101112132343210111213610[[#This Row],[total]]</f>
        <v>0.5</v>
      </c>
      <c r="H1321" s="12">
        <v>0</v>
      </c>
      <c r="I1321" s="14">
        <f>Table32356789101112132343210111213610[[#This Row],[alaskan_or_native]]/Table32356789101112132343210111213610[[#This Row],[total]]</f>
        <v>0</v>
      </c>
      <c r="J1321" s="12">
        <v>0</v>
      </c>
      <c r="K1321" s="14">
        <f>Table32356789101112132343210111213610[[#This Row],[asian_american]]/Table32356789101112132343210111213610[[#This Row],[total]]</f>
        <v>0</v>
      </c>
      <c r="L1321" s="12">
        <v>0</v>
      </c>
      <c r="M1321" s="14">
        <f>Table32356789101112132343210111213610[[#This Row],[african_amercian]]/Table32356789101112132343210111213610[[#This Row],[total]]</f>
        <v>0</v>
      </c>
      <c r="N1321" s="12">
        <v>0</v>
      </c>
      <c r="O1321" s="14">
        <f>Table32356789101112132343210111213610[[#This Row],[hispanic_american]]/Table32356789101112132343210111213610[[#This Row],[total]]</f>
        <v>0</v>
      </c>
      <c r="P1321" s="12">
        <v>0</v>
      </c>
      <c r="Q1321" s="14">
        <f>Table32356789101112132343210111213610[[#This Row],[hawaiian_or_islander]]/Table32356789101112132343210111213610[[#This Row],[total]]</f>
        <v>0</v>
      </c>
      <c r="R1321" s="12">
        <v>2</v>
      </c>
      <c r="S1321" s="14">
        <f>Table32356789101112132343210111213610[[#This Row],[white]]/Table32356789101112132343210111213610[[#This Row],[total]]</f>
        <v>1</v>
      </c>
      <c r="T1321" s="12">
        <v>0</v>
      </c>
      <c r="U1321" s="14">
        <f>Table32356789101112132343210111213610[[#This Row],[muti_racial]]/Table32356789101112132343210111213610[[#This Row],[total]]</f>
        <v>0</v>
      </c>
      <c r="V1321" s="12">
        <v>0</v>
      </c>
      <c r="W1321" s="14">
        <f>Table32356789101112132343210111213610[[#This Row],[international]]/Table32356789101112132343210111213610[[#This Row],[total]]</f>
        <v>0</v>
      </c>
      <c r="X132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2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22" spans="1:25" ht="20" customHeight="1">
      <c r="A1322" s="1">
        <v>220604</v>
      </c>
      <c r="B1322" s="1" t="s">
        <v>810</v>
      </c>
      <c r="C1322" s="1">
        <v>2</v>
      </c>
      <c r="D1322" s="1">
        <v>1</v>
      </c>
      <c r="E1322" s="8">
        <f>Table32356789101112132343210111213610[[#This Row],[men]]/Table32356789101112132343210111213610[[#This Row],[total]]</f>
        <v>0.5</v>
      </c>
      <c r="F1322" s="1">
        <v>1</v>
      </c>
      <c r="G1322" s="8">
        <f>Table32356789101112132343210111213610[[#This Row],[women]]/Table32356789101112132343210111213610[[#This Row],[total]]</f>
        <v>0.5</v>
      </c>
      <c r="H1322" s="1">
        <v>0</v>
      </c>
      <c r="I1322" s="8">
        <f>Table32356789101112132343210111213610[[#This Row],[alaskan_or_native]]/Table32356789101112132343210111213610[[#This Row],[total]]</f>
        <v>0</v>
      </c>
      <c r="J1322" s="1">
        <v>0</v>
      </c>
      <c r="K1322" s="8">
        <f>Table32356789101112132343210111213610[[#This Row],[asian_american]]/Table32356789101112132343210111213610[[#This Row],[total]]</f>
        <v>0</v>
      </c>
      <c r="L1322" s="1">
        <v>2</v>
      </c>
      <c r="M1322" s="8">
        <f>Table32356789101112132343210111213610[[#This Row],[african_amercian]]/Table32356789101112132343210111213610[[#This Row],[total]]</f>
        <v>1</v>
      </c>
      <c r="N1322" s="1">
        <v>0</v>
      </c>
      <c r="O1322" s="8">
        <f>Table32356789101112132343210111213610[[#This Row],[hispanic_american]]/Table32356789101112132343210111213610[[#This Row],[total]]</f>
        <v>0</v>
      </c>
      <c r="P1322" s="1">
        <v>0</v>
      </c>
      <c r="Q1322" s="8">
        <f>Table32356789101112132343210111213610[[#This Row],[hawaiian_or_islander]]/Table32356789101112132343210111213610[[#This Row],[total]]</f>
        <v>0</v>
      </c>
      <c r="R1322" s="1">
        <v>0</v>
      </c>
      <c r="S1322" s="8">
        <f>Table32356789101112132343210111213610[[#This Row],[white]]/Table32356789101112132343210111213610[[#This Row],[total]]</f>
        <v>0</v>
      </c>
      <c r="T1322" s="1">
        <v>0</v>
      </c>
      <c r="U1322" s="8">
        <f>Table32356789101112132343210111213610[[#This Row],[muti_racial]]/Table32356789101112132343210111213610[[#This Row],[total]]</f>
        <v>0</v>
      </c>
      <c r="V1322" s="1">
        <v>0</v>
      </c>
      <c r="W1322" s="8">
        <f>Table32356789101112132343210111213610[[#This Row],[international]]/Table32356789101112132343210111213610[[#This Row],[total]]</f>
        <v>0</v>
      </c>
      <c r="X132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2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23" spans="1:25" ht="20" customHeight="1">
      <c r="A1323" s="12">
        <v>220710</v>
      </c>
      <c r="B1323" s="12" t="s">
        <v>342</v>
      </c>
      <c r="C1323" s="12">
        <v>2</v>
      </c>
      <c r="D1323" s="12">
        <v>2</v>
      </c>
      <c r="E1323" s="14">
        <f>Table32356789101112132343210111213610[[#This Row],[men]]/Table32356789101112132343210111213610[[#This Row],[total]]</f>
        <v>1</v>
      </c>
      <c r="F1323" s="12">
        <v>0</v>
      </c>
      <c r="G1323" s="14">
        <f>Table32356789101112132343210111213610[[#This Row],[women]]/Table32356789101112132343210111213610[[#This Row],[total]]</f>
        <v>0</v>
      </c>
      <c r="H1323" s="12">
        <v>0</v>
      </c>
      <c r="I1323" s="14">
        <f>Table32356789101112132343210111213610[[#This Row],[alaskan_or_native]]/Table32356789101112132343210111213610[[#This Row],[total]]</f>
        <v>0</v>
      </c>
      <c r="J1323" s="12">
        <v>0</v>
      </c>
      <c r="K1323" s="14">
        <f>Table32356789101112132343210111213610[[#This Row],[asian_american]]/Table32356789101112132343210111213610[[#This Row],[total]]</f>
        <v>0</v>
      </c>
      <c r="L1323" s="12">
        <v>0</v>
      </c>
      <c r="M1323" s="14">
        <f>Table32356789101112132343210111213610[[#This Row],[african_amercian]]/Table32356789101112132343210111213610[[#This Row],[total]]</f>
        <v>0</v>
      </c>
      <c r="N1323" s="12">
        <v>0</v>
      </c>
      <c r="O1323" s="14">
        <f>Table32356789101112132343210111213610[[#This Row],[hispanic_american]]/Table32356789101112132343210111213610[[#This Row],[total]]</f>
        <v>0</v>
      </c>
      <c r="P1323" s="12">
        <v>0</v>
      </c>
      <c r="Q1323" s="14">
        <f>Table32356789101112132343210111213610[[#This Row],[hawaiian_or_islander]]/Table32356789101112132343210111213610[[#This Row],[total]]</f>
        <v>0</v>
      </c>
      <c r="R1323" s="12">
        <v>2</v>
      </c>
      <c r="S1323" s="14">
        <f>Table32356789101112132343210111213610[[#This Row],[white]]/Table32356789101112132343210111213610[[#This Row],[total]]</f>
        <v>1</v>
      </c>
      <c r="T1323" s="12">
        <v>0</v>
      </c>
      <c r="U1323" s="14">
        <f>Table32356789101112132343210111213610[[#This Row],[muti_racial]]/Table32356789101112132343210111213610[[#This Row],[total]]</f>
        <v>0</v>
      </c>
      <c r="V1323" s="12">
        <v>0</v>
      </c>
      <c r="W1323" s="14">
        <f>Table32356789101112132343210111213610[[#This Row],[international]]/Table32356789101112132343210111213610[[#This Row],[total]]</f>
        <v>0</v>
      </c>
      <c r="X132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2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24" spans="1:25" ht="20" customHeight="1">
      <c r="A1324" s="1">
        <v>224323</v>
      </c>
      <c r="B1324" s="1" t="s">
        <v>784</v>
      </c>
      <c r="C1324" s="1">
        <v>2</v>
      </c>
      <c r="D1324" s="1">
        <v>2</v>
      </c>
      <c r="E1324" s="8">
        <f>Table32356789101112132343210111213610[[#This Row],[men]]/Table32356789101112132343210111213610[[#This Row],[total]]</f>
        <v>1</v>
      </c>
      <c r="F1324" s="1">
        <v>0</v>
      </c>
      <c r="G1324" s="8">
        <f>Table32356789101112132343210111213610[[#This Row],[women]]/Table32356789101112132343210111213610[[#This Row],[total]]</f>
        <v>0</v>
      </c>
      <c r="H1324" s="1">
        <v>0</v>
      </c>
      <c r="I1324" s="8">
        <f>Table32356789101112132343210111213610[[#This Row],[alaskan_or_native]]/Table32356789101112132343210111213610[[#This Row],[total]]</f>
        <v>0</v>
      </c>
      <c r="J1324" s="1">
        <v>0</v>
      </c>
      <c r="K1324" s="8">
        <f>Table32356789101112132343210111213610[[#This Row],[asian_american]]/Table32356789101112132343210111213610[[#This Row],[total]]</f>
        <v>0</v>
      </c>
      <c r="L1324" s="1">
        <v>0</v>
      </c>
      <c r="M1324" s="8">
        <f>Table32356789101112132343210111213610[[#This Row],[african_amercian]]/Table32356789101112132343210111213610[[#This Row],[total]]</f>
        <v>0</v>
      </c>
      <c r="N1324" s="1">
        <v>0</v>
      </c>
      <c r="O1324" s="8">
        <f>Table32356789101112132343210111213610[[#This Row],[hispanic_american]]/Table32356789101112132343210111213610[[#This Row],[total]]</f>
        <v>0</v>
      </c>
      <c r="P1324" s="1">
        <v>0</v>
      </c>
      <c r="Q1324" s="8">
        <f>Table32356789101112132343210111213610[[#This Row],[hawaiian_or_islander]]/Table32356789101112132343210111213610[[#This Row],[total]]</f>
        <v>0</v>
      </c>
      <c r="R1324" s="1">
        <v>2</v>
      </c>
      <c r="S1324" s="8">
        <f>Table32356789101112132343210111213610[[#This Row],[white]]/Table32356789101112132343210111213610[[#This Row],[total]]</f>
        <v>1</v>
      </c>
      <c r="T1324" s="1">
        <v>0</v>
      </c>
      <c r="U1324" s="8">
        <f>Table32356789101112132343210111213610[[#This Row],[muti_racial]]/Table32356789101112132343210111213610[[#This Row],[total]]</f>
        <v>0</v>
      </c>
      <c r="V1324" s="1">
        <v>0</v>
      </c>
      <c r="W1324" s="8">
        <f>Table32356789101112132343210111213610[[#This Row],[international]]/Table32356789101112132343210111213610[[#This Row],[total]]</f>
        <v>0</v>
      </c>
      <c r="X132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2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25" spans="1:25" ht="20" customHeight="1">
      <c r="A1325" s="12">
        <v>225548</v>
      </c>
      <c r="B1325" s="12" t="s">
        <v>1114</v>
      </c>
      <c r="C1325" s="12">
        <v>2</v>
      </c>
      <c r="D1325" s="12">
        <v>2</v>
      </c>
      <c r="E1325" s="14">
        <f>Table32356789101112132343210111213610[[#This Row],[men]]/Table32356789101112132343210111213610[[#This Row],[total]]</f>
        <v>1</v>
      </c>
      <c r="F1325" s="12">
        <v>0</v>
      </c>
      <c r="G1325" s="14">
        <f>Table32356789101112132343210111213610[[#This Row],[women]]/Table32356789101112132343210111213610[[#This Row],[total]]</f>
        <v>0</v>
      </c>
      <c r="H1325" s="12">
        <v>0</v>
      </c>
      <c r="I1325" s="14">
        <f>Table32356789101112132343210111213610[[#This Row],[alaskan_or_native]]/Table32356789101112132343210111213610[[#This Row],[total]]</f>
        <v>0</v>
      </c>
      <c r="J1325" s="12">
        <v>0</v>
      </c>
      <c r="K1325" s="14">
        <f>Table32356789101112132343210111213610[[#This Row],[asian_american]]/Table32356789101112132343210111213610[[#This Row],[total]]</f>
        <v>0</v>
      </c>
      <c r="L1325" s="12">
        <v>1</v>
      </c>
      <c r="M1325" s="14">
        <f>Table32356789101112132343210111213610[[#This Row],[african_amercian]]/Table32356789101112132343210111213610[[#This Row],[total]]</f>
        <v>0.5</v>
      </c>
      <c r="N1325" s="12">
        <v>0</v>
      </c>
      <c r="O1325" s="14">
        <f>Table32356789101112132343210111213610[[#This Row],[hispanic_american]]/Table32356789101112132343210111213610[[#This Row],[total]]</f>
        <v>0</v>
      </c>
      <c r="P1325" s="12">
        <v>0</v>
      </c>
      <c r="Q1325" s="14">
        <f>Table32356789101112132343210111213610[[#This Row],[hawaiian_or_islander]]/Table32356789101112132343210111213610[[#This Row],[total]]</f>
        <v>0</v>
      </c>
      <c r="R1325" s="12">
        <v>1</v>
      </c>
      <c r="S1325" s="14">
        <f>Table32356789101112132343210111213610[[#This Row],[white]]/Table32356789101112132343210111213610[[#This Row],[total]]</f>
        <v>0.5</v>
      </c>
      <c r="T1325" s="12">
        <v>0</v>
      </c>
      <c r="U1325" s="14">
        <f>Table32356789101112132343210111213610[[#This Row],[muti_racial]]/Table32356789101112132343210111213610[[#This Row],[total]]</f>
        <v>0</v>
      </c>
      <c r="V1325" s="12">
        <v>0</v>
      </c>
      <c r="W1325" s="14">
        <f>Table32356789101112132343210111213610[[#This Row],[international]]/Table32356789101112132343210111213610[[#This Row],[total]]</f>
        <v>0</v>
      </c>
      <c r="X132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2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26" spans="1:25" ht="20" customHeight="1">
      <c r="A1326" s="1">
        <v>232089</v>
      </c>
      <c r="B1326" s="1" t="s">
        <v>1126</v>
      </c>
      <c r="C1326" s="1">
        <v>2</v>
      </c>
      <c r="D1326" s="1">
        <v>2</v>
      </c>
      <c r="E1326" s="8">
        <f>Table32356789101112132343210111213610[[#This Row],[men]]/Table32356789101112132343210111213610[[#This Row],[total]]</f>
        <v>1</v>
      </c>
      <c r="F1326" s="1">
        <v>0</v>
      </c>
      <c r="G1326" s="8">
        <f>Table32356789101112132343210111213610[[#This Row],[women]]/Table32356789101112132343210111213610[[#This Row],[total]]</f>
        <v>0</v>
      </c>
      <c r="H1326" s="1">
        <v>0</v>
      </c>
      <c r="I1326" s="8">
        <f>Table32356789101112132343210111213610[[#This Row],[alaskan_or_native]]/Table32356789101112132343210111213610[[#This Row],[total]]</f>
        <v>0</v>
      </c>
      <c r="J1326" s="1">
        <v>0</v>
      </c>
      <c r="K1326" s="8">
        <f>Table32356789101112132343210111213610[[#This Row],[asian_american]]/Table32356789101112132343210111213610[[#This Row],[total]]</f>
        <v>0</v>
      </c>
      <c r="L1326" s="1">
        <v>2</v>
      </c>
      <c r="M1326" s="8">
        <f>Table32356789101112132343210111213610[[#This Row],[african_amercian]]/Table32356789101112132343210111213610[[#This Row],[total]]</f>
        <v>1</v>
      </c>
      <c r="N1326" s="1">
        <v>0</v>
      </c>
      <c r="O1326" s="8">
        <f>Table32356789101112132343210111213610[[#This Row],[hispanic_american]]/Table32356789101112132343210111213610[[#This Row],[total]]</f>
        <v>0</v>
      </c>
      <c r="P1326" s="1">
        <v>0</v>
      </c>
      <c r="Q1326" s="8">
        <f>Table32356789101112132343210111213610[[#This Row],[hawaiian_or_islander]]/Table32356789101112132343210111213610[[#This Row],[total]]</f>
        <v>0</v>
      </c>
      <c r="R1326" s="1">
        <v>0</v>
      </c>
      <c r="S1326" s="8">
        <f>Table32356789101112132343210111213610[[#This Row],[white]]/Table32356789101112132343210111213610[[#This Row],[total]]</f>
        <v>0</v>
      </c>
      <c r="T1326" s="1">
        <v>0</v>
      </c>
      <c r="U1326" s="8">
        <f>Table32356789101112132343210111213610[[#This Row],[muti_racial]]/Table32356789101112132343210111213610[[#This Row],[total]]</f>
        <v>0</v>
      </c>
      <c r="V1326" s="1">
        <v>0</v>
      </c>
      <c r="W1326" s="8">
        <f>Table32356789101112132343210111213610[[#This Row],[international]]/Table32356789101112132343210111213610[[#This Row],[total]]</f>
        <v>0</v>
      </c>
      <c r="X132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2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27" spans="1:25" ht="20" customHeight="1">
      <c r="A1327" s="12">
        <v>232797</v>
      </c>
      <c r="B1327" s="12" t="s">
        <v>1254</v>
      </c>
      <c r="C1327" s="12">
        <v>2</v>
      </c>
      <c r="D1327" s="12">
        <v>2</v>
      </c>
      <c r="E1327" s="14">
        <f>Table32356789101112132343210111213610[[#This Row],[men]]/Table32356789101112132343210111213610[[#This Row],[total]]</f>
        <v>1</v>
      </c>
      <c r="F1327" s="12">
        <v>0</v>
      </c>
      <c r="G1327" s="14">
        <f>Table32356789101112132343210111213610[[#This Row],[women]]/Table32356789101112132343210111213610[[#This Row],[total]]</f>
        <v>0</v>
      </c>
      <c r="H1327" s="12">
        <v>0</v>
      </c>
      <c r="I1327" s="14">
        <f>Table32356789101112132343210111213610[[#This Row],[alaskan_or_native]]/Table32356789101112132343210111213610[[#This Row],[total]]</f>
        <v>0</v>
      </c>
      <c r="J1327" s="12">
        <v>0</v>
      </c>
      <c r="K1327" s="14">
        <f>Table32356789101112132343210111213610[[#This Row],[asian_american]]/Table32356789101112132343210111213610[[#This Row],[total]]</f>
        <v>0</v>
      </c>
      <c r="L1327" s="12">
        <v>0</v>
      </c>
      <c r="M1327" s="14">
        <f>Table32356789101112132343210111213610[[#This Row],[african_amercian]]/Table32356789101112132343210111213610[[#This Row],[total]]</f>
        <v>0</v>
      </c>
      <c r="N1327" s="12">
        <v>0</v>
      </c>
      <c r="O1327" s="14">
        <f>Table32356789101112132343210111213610[[#This Row],[hispanic_american]]/Table32356789101112132343210111213610[[#This Row],[total]]</f>
        <v>0</v>
      </c>
      <c r="P1327" s="12">
        <v>0</v>
      </c>
      <c r="Q1327" s="14">
        <f>Table32356789101112132343210111213610[[#This Row],[hawaiian_or_islander]]/Table32356789101112132343210111213610[[#This Row],[total]]</f>
        <v>0</v>
      </c>
      <c r="R1327" s="12">
        <v>2</v>
      </c>
      <c r="S1327" s="14">
        <f>Table32356789101112132343210111213610[[#This Row],[white]]/Table32356789101112132343210111213610[[#This Row],[total]]</f>
        <v>1</v>
      </c>
      <c r="T1327" s="12">
        <v>0</v>
      </c>
      <c r="U1327" s="14">
        <f>Table32356789101112132343210111213610[[#This Row],[muti_racial]]/Table32356789101112132343210111213610[[#This Row],[total]]</f>
        <v>0</v>
      </c>
      <c r="V1327" s="12">
        <v>0</v>
      </c>
      <c r="W1327" s="14">
        <f>Table32356789101112132343210111213610[[#This Row],[international]]/Table32356789101112132343210111213610[[#This Row],[total]]</f>
        <v>0</v>
      </c>
      <c r="X132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2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28" spans="1:25" ht="20" customHeight="1">
      <c r="A1328" s="1">
        <v>237215</v>
      </c>
      <c r="B1328" s="1" t="s">
        <v>1140</v>
      </c>
      <c r="C1328" s="1">
        <v>2</v>
      </c>
      <c r="D1328" s="1">
        <v>2</v>
      </c>
      <c r="E1328" s="8">
        <f>Table32356789101112132343210111213610[[#This Row],[men]]/Table32356789101112132343210111213610[[#This Row],[total]]</f>
        <v>1</v>
      </c>
      <c r="F1328" s="1">
        <v>0</v>
      </c>
      <c r="G1328" s="8">
        <f>Table32356789101112132343210111213610[[#This Row],[women]]/Table32356789101112132343210111213610[[#This Row],[total]]</f>
        <v>0</v>
      </c>
      <c r="H1328" s="1">
        <v>0</v>
      </c>
      <c r="I1328" s="8">
        <f>Table32356789101112132343210111213610[[#This Row],[alaskan_or_native]]/Table32356789101112132343210111213610[[#This Row],[total]]</f>
        <v>0</v>
      </c>
      <c r="J1328" s="1">
        <v>0</v>
      </c>
      <c r="K1328" s="8">
        <f>Table32356789101112132343210111213610[[#This Row],[asian_american]]/Table32356789101112132343210111213610[[#This Row],[total]]</f>
        <v>0</v>
      </c>
      <c r="L1328" s="1">
        <v>1</v>
      </c>
      <c r="M1328" s="8">
        <f>Table32356789101112132343210111213610[[#This Row],[african_amercian]]/Table32356789101112132343210111213610[[#This Row],[total]]</f>
        <v>0.5</v>
      </c>
      <c r="N1328" s="1">
        <v>0</v>
      </c>
      <c r="O1328" s="8">
        <f>Table32356789101112132343210111213610[[#This Row],[hispanic_american]]/Table32356789101112132343210111213610[[#This Row],[total]]</f>
        <v>0</v>
      </c>
      <c r="P1328" s="1">
        <v>0</v>
      </c>
      <c r="Q1328" s="8">
        <f>Table32356789101112132343210111213610[[#This Row],[hawaiian_or_islander]]/Table32356789101112132343210111213610[[#This Row],[total]]</f>
        <v>0</v>
      </c>
      <c r="R1328" s="1">
        <v>1</v>
      </c>
      <c r="S1328" s="8">
        <f>Table32356789101112132343210111213610[[#This Row],[white]]/Table32356789101112132343210111213610[[#This Row],[total]]</f>
        <v>0.5</v>
      </c>
      <c r="T1328" s="1">
        <v>0</v>
      </c>
      <c r="U1328" s="8">
        <f>Table32356789101112132343210111213610[[#This Row],[muti_racial]]/Table32356789101112132343210111213610[[#This Row],[total]]</f>
        <v>0</v>
      </c>
      <c r="V1328" s="1">
        <v>0</v>
      </c>
      <c r="W1328" s="8">
        <f>Table32356789101112132343210111213610[[#This Row],[international]]/Table32356789101112132343210111213610[[#This Row],[total]]</f>
        <v>0</v>
      </c>
      <c r="X132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2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29" spans="1:25" ht="20" customHeight="1">
      <c r="A1329" s="12">
        <v>237640</v>
      </c>
      <c r="B1329" s="12" t="s">
        <v>1142</v>
      </c>
      <c r="C1329" s="12">
        <v>2</v>
      </c>
      <c r="D1329" s="12">
        <v>2</v>
      </c>
      <c r="E1329" s="14">
        <f>Table32356789101112132343210111213610[[#This Row],[men]]/Table32356789101112132343210111213610[[#This Row],[total]]</f>
        <v>1</v>
      </c>
      <c r="F1329" s="12">
        <v>0</v>
      </c>
      <c r="G1329" s="14">
        <f>Table32356789101112132343210111213610[[#This Row],[women]]/Table32356789101112132343210111213610[[#This Row],[total]]</f>
        <v>0</v>
      </c>
      <c r="H1329" s="12">
        <v>0</v>
      </c>
      <c r="I1329" s="14">
        <f>Table32356789101112132343210111213610[[#This Row],[alaskan_or_native]]/Table32356789101112132343210111213610[[#This Row],[total]]</f>
        <v>0</v>
      </c>
      <c r="J1329" s="12">
        <v>0</v>
      </c>
      <c r="K1329" s="14">
        <f>Table32356789101112132343210111213610[[#This Row],[asian_american]]/Table32356789101112132343210111213610[[#This Row],[total]]</f>
        <v>0</v>
      </c>
      <c r="L1329" s="12">
        <v>0</v>
      </c>
      <c r="M1329" s="14">
        <f>Table32356789101112132343210111213610[[#This Row],[african_amercian]]/Table32356789101112132343210111213610[[#This Row],[total]]</f>
        <v>0</v>
      </c>
      <c r="N1329" s="12">
        <v>0</v>
      </c>
      <c r="O1329" s="14">
        <f>Table32356789101112132343210111213610[[#This Row],[hispanic_american]]/Table32356789101112132343210111213610[[#This Row],[total]]</f>
        <v>0</v>
      </c>
      <c r="P1329" s="12">
        <v>0</v>
      </c>
      <c r="Q1329" s="14">
        <f>Table32356789101112132343210111213610[[#This Row],[hawaiian_or_islander]]/Table32356789101112132343210111213610[[#This Row],[total]]</f>
        <v>0</v>
      </c>
      <c r="R1329" s="12">
        <v>1</v>
      </c>
      <c r="S1329" s="14">
        <f>Table32356789101112132343210111213610[[#This Row],[white]]/Table32356789101112132343210111213610[[#This Row],[total]]</f>
        <v>0.5</v>
      </c>
      <c r="T1329" s="12">
        <v>0</v>
      </c>
      <c r="U1329" s="14">
        <f>Table32356789101112132343210111213610[[#This Row],[muti_racial]]/Table32356789101112132343210111213610[[#This Row],[total]]</f>
        <v>0</v>
      </c>
      <c r="V1329" s="12">
        <v>1</v>
      </c>
      <c r="W1329" s="14">
        <f>Table32356789101112132343210111213610[[#This Row],[international]]/Table32356789101112132343210111213610[[#This Row],[total]]</f>
        <v>0.5</v>
      </c>
      <c r="X132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2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30" spans="1:25" ht="20" customHeight="1">
      <c r="A1330" s="1">
        <v>240426</v>
      </c>
      <c r="B1330" s="1" t="s">
        <v>1154</v>
      </c>
      <c r="C1330" s="1">
        <v>2</v>
      </c>
      <c r="D1330" s="1">
        <v>2</v>
      </c>
      <c r="E1330" s="8">
        <f>Table32356789101112132343210111213610[[#This Row],[men]]/Table32356789101112132343210111213610[[#This Row],[total]]</f>
        <v>1</v>
      </c>
      <c r="F1330" s="1">
        <v>0</v>
      </c>
      <c r="G1330" s="8">
        <f>Table32356789101112132343210111213610[[#This Row],[women]]/Table32356789101112132343210111213610[[#This Row],[total]]</f>
        <v>0</v>
      </c>
      <c r="H1330" s="1">
        <v>0</v>
      </c>
      <c r="I1330" s="8">
        <f>Table32356789101112132343210111213610[[#This Row],[alaskan_or_native]]/Table32356789101112132343210111213610[[#This Row],[total]]</f>
        <v>0</v>
      </c>
      <c r="J1330" s="1">
        <v>0</v>
      </c>
      <c r="K1330" s="8">
        <f>Table32356789101112132343210111213610[[#This Row],[asian_american]]/Table32356789101112132343210111213610[[#This Row],[total]]</f>
        <v>0</v>
      </c>
      <c r="L1330" s="1">
        <v>0</v>
      </c>
      <c r="M1330" s="8">
        <f>Table32356789101112132343210111213610[[#This Row],[african_amercian]]/Table32356789101112132343210111213610[[#This Row],[total]]</f>
        <v>0</v>
      </c>
      <c r="N1330" s="1">
        <v>0</v>
      </c>
      <c r="O1330" s="8">
        <f>Table32356789101112132343210111213610[[#This Row],[hispanic_american]]/Table32356789101112132343210111213610[[#This Row],[total]]</f>
        <v>0</v>
      </c>
      <c r="P1330" s="1">
        <v>0</v>
      </c>
      <c r="Q1330" s="8">
        <f>Table32356789101112132343210111213610[[#This Row],[hawaiian_or_islander]]/Table32356789101112132343210111213610[[#This Row],[total]]</f>
        <v>0</v>
      </c>
      <c r="R1330" s="1">
        <v>0</v>
      </c>
      <c r="S1330" s="8">
        <f>Table32356789101112132343210111213610[[#This Row],[white]]/Table32356789101112132343210111213610[[#This Row],[total]]</f>
        <v>0</v>
      </c>
      <c r="T1330" s="1">
        <v>0</v>
      </c>
      <c r="U1330" s="8">
        <f>Table32356789101112132343210111213610[[#This Row],[muti_racial]]/Table32356789101112132343210111213610[[#This Row],[total]]</f>
        <v>0</v>
      </c>
      <c r="V1330" s="1">
        <v>2</v>
      </c>
      <c r="W1330" s="8">
        <f>Table32356789101112132343210111213610[[#This Row],[international]]/Table32356789101112132343210111213610[[#This Row],[total]]</f>
        <v>1</v>
      </c>
      <c r="X133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3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31" spans="1:25" ht="20" customHeight="1">
      <c r="A1331" s="12">
        <v>247649</v>
      </c>
      <c r="B1331" s="12" t="s">
        <v>790</v>
      </c>
      <c r="C1331" s="12">
        <v>2</v>
      </c>
      <c r="D1331" s="12">
        <v>2</v>
      </c>
      <c r="E1331" s="14">
        <f>Table32356789101112132343210111213610[[#This Row],[men]]/Table32356789101112132343210111213610[[#This Row],[total]]</f>
        <v>1</v>
      </c>
      <c r="F1331" s="12">
        <v>0</v>
      </c>
      <c r="G1331" s="14">
        <f>Table32356789101112132343210111213610[[#This Row],[women]]/Table32356789101112132343210111213610[[#This Row],[total]]</f>
        <v>0</v>
      </c>
      <c r="H1331" s="12">
        <v>0</v>
      </c>
      <c r="I1331" s="14">
        <f>Table32356789101112132343210111213610[[#This Row],[alaskan_or_native]]/Table32356789101112132343210111213610[[#This Row],[total]]</f>
        <v>0</v>
      </c>
      <c r="J1331" s="12">
        <v>0</v>
      </c>
      <c r="K1331" s="14">
        <f>Table32356789101112132343210111213610[[#This Row],[asian_american]]/Table32356789101112132343210111213610[[#This Row],[total]]</f>
        <v>0</v>
      </c>
      <c r="L1331" s="12">
        <v>0</v>
      </c>
      <c r="M1331" s="14">
        <f>Table32356789101112132343210111213610[[#This Row],[african_amercian]]/Table32356789101112132343210111213610[[#This Row],[total]]</f>
        <v>0</v>
      </c>
      <c r="N1331" s="12">
        <v>0</v>
      </c>
      <c r="O1331" s="14">
        <f>Table32356789101112132343210111213610[[#This Row],[hispanic_american]]/Table32356789101112132343210111213610[[#This Row],[total]]</f>
        <v>0</v>
      </c>
      <c r="P1331" s="12">
        <v>0</v>
      </c>
      <c r="Q1331" s="14">
        <f>Table32356789101112132343210111213610[[#This Row],[hawaiian_or_islander]]/Table32356789101112132343210111213610[[#This Row],[total]]</f>
        <v>0</v>
      </c>
      <c r="R1331" s="12">
        <v>2</v>
      </c>
      <c r="S1331" s="14">
        <f>Table32356789101112132343210111213610[[#This Row],[white]]/Table32356789101112132343210111213610[[#This Row],[total]]</f>
        <v>1</v>
      </c>
      <c r="T1331" s="12">
        <v>0</v>
      </c>
      <c r="U1331" s="14">
        <f>Table32356789101112132343210111213610[[#This Row],[muti_racial]]/Table32356789101112132343210111213610[[#This Row],[total]]</f>
        <v>0</v>
      </c>
      <c r="V1331" s="12">
        <v>0</v>
      </c>
      <c r="W1331" s="14">
        <f>Table32356789101112132343210111213610[[#This Row],[international]]/Table32356789101112132343210111213610[[#This Row],[total]]</f>
        <v>0</v>
      </c>
      <c r="X133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3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32" spans="1:25" ht="20" customHeight="1">
      <c r="A1332" s="1">
        <v>260910</v>
      </c>
      <c r="B1332" s="1" t="s">
        <v>1159</v>
      </c>
      <c r="C1332" s="1">
        <v>2</v>
      </c>
      <c r="D1332" s="1">
        <v>2</v>
      </c>
      <c r="E1332" s="8">
        <f>Table32356789101112132343210111213610[[#This Row],[men]]/Table32356789101112132343210111213610[[#This Row],[total]]</f>
        <v>1</v>
      </c>
      <c r="F1332" s="1">
        <v>0</v>
      </c>
      <c r="G1332" s="8">
        <f>Table32356789101112132343210111213610[[#This Row],[women]]/Table32356789101112132343210111213610[[#This Row],[total]]</f>
        <v>0</v>
      </c>
      <c r="H1332" s="1">
        <v>0</v>
      </c>
      <c r="I1332" s="8">
        <f>Table32356789101112132343210111213610[[#This Row],[alaskan_or_native]]/Table32356789101112132343210111213610[[#This Row],[total]]</f>
        <v>0</v>
      </c>
      <c r="J1332" s="1">
        <v>0</v>
      </c>
      <c r="K1332" s="8">
        <f>Table32356789101112132343210111213610[[#This Row],[asian_american]]/Table32356789101112132343210111213610[[#This Row],[total]]</f>
        <v>0</v>
      </c>
      <c r="L1332" s="1">
        <v>0</v>
      </c>
      <c r="M1332" s="8">
        <f>Table32356789101112132343210111213610[[#This Row],[african_amercian]]/Table32356789101112132343210111213610[[#This Row],[total]]</f>
        <v>0</v>
      </c>
      <c r="N1332" s="1">
        <v>1</v>
      </c>
      <c r="O1332" s="8">
        <f>Table32356789101112132343210111213610[[#This Row],[hispanic_american]]/Table32356789101112132343210111213610[[#This Row],[total]]</f>
        <v>0.5</v>
      </c>
      <c r="P1332" s="1">
        <v>0</v>
      </c>
      <c r="Q1332" s="8">
        <f>Table32356789101112132343210111213610[[#This Row],[hawaiian_or_islander]]/Table32356789101112132343210111213610[[#This Row],[total]]</f>
        <v>0</v>
      </c>
      <c r="R1332" s="1">
        <v>1</v>
      </c>
      <c r="S1332" s="8">
        <f>Table32356789101112132343210111213610[[#This Row],[white]]/Table32356789101112132343210111213610[[#This Row],[total]]</f>
        <v>0.5</v>
      </c>
      <c r="T1332" s="1">
        <v>0</v>
      </c>
      <c r="U1332" s="8">
        <f>Table32356789101112132343210111213610[[#This Row],[muti_racial]]/Table32356789101112132343210111213610[[#This Row],[total]]</f>
        <v>0</v>
      </c>
      <c r="V1332" s="1">
        <v>0</v>
      </c>
      <c r="W1332" s="8">
        <f>Table32356789101112132343210111213610[[#This Row],[international]]/Table32356789101112132343210111213610[[#This Row],[total]]</f>
        <v>0</v>
      </c>
      <c r="X133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3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33" spans="1:25" ht="20" customHeight="1">
      <c r="A1333" s="12">
        <v>380465</v>
      </c>
      <c r="B1333" s="12" t="s">
        <v>1302</v>
      </c>
      <c r="C1333" s="12">
        <v>2</v>
      </c>
      <c r="D1333" s="12">
        <v>2</v>
      </c>
      <c r="E1333" s="14">
        <f>Table32356789101112132343210111213610[[#This Row],[men]]/Table32356789101112132343210111213610[[#This Row],[total]]</f>
        <v>1</v>
      </c>
      <c r="F1333" s="12">
        <v>0</v>
      </c>
      <c r="G1333" s="14">
        <f>Table32356789101112132343210111213610[[#This Row],[women]]/Table32356789101112132343210111213610[[#This Row],[total]]</f>
        <v>0</v>
      </c>
      <c r="H1333" s="12">
        <v>0</v>
      </c>
      <c r="I1333" s="14">
        <f>Table32356789101112132343210111213610[[#This Row],[alaskan_or_native]]/Table32356789101112132343210111213610[[#This Row],[total]]</f>
        <v>0</v>
      </c>
      <c r="J1333" s="12">
        <v>0</v>
      </c>
      <c r="K1333" s="14">
        <f>Table32356789101112132343210111213610[[#This Row],[asian_american]]/Table32356789101112132343210111213610[[#This Row],[total]]</f>
        <v>0</v>
      </c>
      <c r="L1333" s="12">
        <v>0</v>
      </c>
      <c r="M1333" s="14">
        <f>Table32356789101112132343210111213610[[#This Row],[african_amercian]]/Table32356789101112132343210111213610[[#This Row],[total]]</f>
        <v>0</v>
      </c>
      <c r="N1333" s="12">
        <v>0</v>
      </c>
      <c r="O1333" s="14">
        <f>Table32356789101112132343210111213610[[#This Row],[hispanic_american]]/Table32356789101112132343210111213610[[#This Row],[total]]</f>
        <v>0</v>
      </c>
      <c r="P1333" s="12">
        <v>0</v>
      </c>
      <c r="Q1333" s="14">
        <f>Table32356789101112132343210111213610[[#This Row],[hawaiian_or_islander]]/Table32356789101112132343210111213610[[#This Row],[total]]</f>
        <v>0</v>
      </c>
      <c r="R1333" s="12">
        <v>2</v>
      </c>
      <c r="S1333" s="14">
        <f>Table32356789101112132343210111213610[[#This Row],[white]]/Table32356789101112132343210111213610[[#This Row],[total]]</f>
        <v>1</v>
      </c>
      <c r="T1333" s="12">
        <v>0</v>
      </c>
      <c r="U1333" s="14">
        <f>Table32356789101112132343210111213610[[#This Row],[muti_racial]]/Table32356789101112132343210111213610[[#This Row],[total]]</f>
        <v>0</v>
      </c>
      <c r="V1333" s="12">
        <v>0</v>
      </c>
      <c r="W1333" s="14">
        <f>Table32356789101112132343210111213610[[#This Row],[international]]/Table32356789101112132343210111213610[[#This Row],[total]]</f>
        <v>0</v>
      </c>
      <c r="X133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3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34" spans="1:25" ht="20" customHeight="1">
      <c r="A1334" s="1">
        <v>405997</v>
      </c>
      <c r="B1334" s="1" t="s">
        <v>1166</v>
      </c>
      <c r="C1334" s="1">
        <v>2</v>
      </c>
      <c r="D1334" s="1">
        <v>2</v>
      </c>
      <c r="E1334" s="8">
        <f>Table32356789101112132343210111213610[[#This Row],[men]]/Table32356789101112132343210111213610[[#This Row],[total]]</f>
        <v>1</v>
      </c>
      <c r="F1334" s="1">
        <v>0</v>
      </c>
      <c r="G1334" s="8">
        <f>Table32356789101112132343210111213610[[#This Row],[women]]/Table32356789101112132343210111213610[[#This Row],[total]]</f>
        <v>0</v>
      </c>
      <c r="H1334" s="1">
        <v>0</v>
      </c>
      <c r="I1334" s="8">
        <f>Table32356789101112132343210111213610[[#This Row],[alaskan_or_native]]/Table32356789101112132343210111213610[[#This Row],[total]]</f>
        <v>0</v>
      </c>
      <c r="J1334" s="1">
        <v>0</v>
      </c>
      <c r="K1334" s="8">
        <f>Table32356789101112132343210111213610[[#This Row],[asian_american]]/Table32356789101112132343210111213610[[#This Row],[total]]</f>
        <v>0</v>
      </c>
      <c r="L1334" s="1">
        <v>0</v>
      </c>
      <c r="M1334" s="8">
        <f>Table32356789101112132343210111213610[[#This Row],[african_amercian]]/Table32356789101112132343210111213610[[#This Row],[total]]</f>
        <v>0</v>
      </c>
      <c r="N1334" s="1">
        <v>0</v>
      </c>
      <c r="O1334" s="8">
        <f>Table32356789101112132343210111213610[[#This Row],[hispanic_american]]/Table32356789101112132343210111213610[[#This Row],[total]]</f>
        <v>0</v>
      </c>
      <c r="P1334" s="1">
        <v>0</v>
      </c>
      <c r="Q1334" s="8">
        <f>Table32356789101112132343210111213610[[#This Row],[hawaiian_or_islander]]/Table32356789101112132343210111213610[[#This Row],[total]]</f>
        <v>0</v>
      </c>
      <c r="R1334" s="1">
        <v>1</v>
      </c>
      <c r="S1334" s="8">
        <f>Table32356789101112132343210111213610[[#This Row],[white]]/Table32356789101112132343210111213610[[#This Row],[total]]</f>
        <v>0.5</v>
      </c>
      <c r="T1334" s="1">
        <v>0</v>
      </c>
      <c r="U1334" s="8">
        <f>Table32356789101112132343210111213610[[#This Row],[muti_racial]]/Table32356789101112132343210111213610[[#This Row],[total]]</f>
        <v>0</v>
      </c>
      <c r="V1334" s="1">
        <v>1</v>
      </c>
      <c r="W1334" s="8">
        <f>Table32356789101112132343210111213610[[#This Row],[international]]/Table32356789101112132343210111213610[[#This Row],[total]]</f>
        <v>0.5</v>
      </c>
      <c r="X133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3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35" spans="1:25" ht="20" customHeight="1">
      <c r="A1335" s="12">
        <v>414878</v>
      </c>
      <c r="B1335" s="12" t="s">
        <v>791</v>
      </c>
      <c r="C1335" s="12">
        <v>2</v>
      </c>
      <c r="D1335" s="12">
        <v>1</v>
      </c>
      <c r="E1335" s="14">
        <f>Table32356789101112132343210111213610[[#This Row],[men]]/Table32356789101112132343210111213610[[#This Row],[total]]</f>
        <v>0.5</v>
      </c>
      <c r="F1335" s="12">
        <v>1</v>
      </c>
      <c r="G1335" s="14">
        <f>Table32356789101112132343210111213610[[#This Row],[women]]/Table32356789101112132343210111213610[[#This Row],[total]]</f>
        <v>0.5</v>
      </c>
      <c r="H1335" s="12">
        <v>0</v>
      </c>
      <c r="I1335" s="14">
        <f>Table32356789101112132343210111213610[[#This Row],[alaskan_or_native]]/Table32356789101112132343210111213610[[#This Row],[total]]</f>
        <v>0</v>
      </c>
      <c r="J1335" s="12">
        <v>0</v>
      </c>
      <c r="K1335" s="14">
        <f>Table32356789101112132343210111213610[[#This Row],[asian_american]]/Table32356789101112132343210111213610[[#This Row],[total]]</f>
        <v>0</v>
      </c>
      <c r="L1335" s="12">
        <v>0</v>
      </c>
      <c r="M1335" s="14">
        <f>Table32356789101112132343210111213610[[#This Row],[african_amercian]]/Table32356789101112132343210111213610[[#This Row],[total]]</f>
        <v>0</v>
      </c>
      <c r="N1335" s="12">
        <v>0</v>
      </c>
      <c r="O1335" s="14">
        <f>Table32356789101112132343210111213610[[#This Row],[hispanic_american]]/Table32356789101112132343210111213610[[#This Row],[total]]</f>
        <v>0</v>
      </c>
      <c r="P1335" s="12">
        <v>0</v>
      </c>
      <c r="Q1335" s="14">
        <f>Table32356789101112132343210111213610[[#This Row],[hawaiian_or_islander]]/Table32356789101112132343210111213610[[#This Row],[total]]</f>
        <v>0</v>
      </c>
      <c r="R1335" s="12">
        <v>2</v>
      </c>
      <c r="S1335" s="14">
        <f>Table32356789101112132343210111213610[[#This Row],[white]]/Table32356789101112132343210111213610[[#This Row],[total]]</f>
        <v>1</v>
      </c>
      <c r="T1335" s="12">
        <v>0</v>
      </c>
      <c r="U1335" s="14">
        <f>Table32356789101112132343210111213610[[#This Row],[muti_racial]]/Table32356789101112132343210111213610[[#This Row],[total]]</f>
        <v>0</v>
      </c>
      <c r="V1335" s="12">
        <v>0</v>
      </c>
      <c r="W1335" s="14">
        <f>Table32356789101112132343210111213610[[#This Row],[international]]/Table32356789101112132343210111213610[[#This Row],[total]]</f>
        <v>0</v>
      </c>
      <c r="X133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3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36" spans="1:25" ht="20" customHeight="1">
      <c r="A1336" s="1">
        <v>442718</v>
      </c>
      <c r="B1336" s="1" t="s">
        <v>1179</v>
      </c>
      <c r="C1336" s="1">
        <v>2</v>
      </c>
      <c r="D1336" s="1">
        <v>2</v>
      </c>
      <c r="E1336" s="8">
        <f>Table32356789101112132343210111213610[[#This Row],[men]]/Table32356789101112132343210111213610[[#This Row],[total]]</f>
        <v>1</v>
      </c>
      <c r="F1336" s="1">
        <v>0</v>
      </c>
      <c r="G1336" s="8">
        <f>Table32356789101112132343210111213610[[#This Row],[women]]/Table32356789101112132343210111213610[[#This Row],[total]]</f>
        <v>0</v>
      </c>
      <c r="H1336" s="1">
        <v>0</v>
      </c>
      <c r="I1336" s="8">
        <f>Table32356789101112132343210111213610[[#This Row],[alaskan_or_native]]/Table32356789101112132343210111213610[[#This Row],[total]]</f>
        <v>0</v>
      </c>
      <c r="J1336" s="1">
        <v>0</v>
      </c>
      <c r="K1336" s="8">
        <f>Table32356789101112132343210111213610[[#This Row],[asian_american]]/Table32356789101112132343210111213610[[#This Row],[total]]</f>
        <v>0</v>
      </c>
      <c r="L1336" s="1">
        <v>1</v>
      </c>
      <c r="M1336" s="8">
        <f>Table32356789101112132343210111213610[[#This Row],[african_amercian]]/Table32356789101112132343210111213610[[#This Row],[total]]</f>
        <v>0.5</v>
      </c>
      <c r="N1336" s="1">
        <v>0</v>
      </c>
      <c r="O1336" s="8">
        <f>Table32356789101112132343210111213610[[#This Row],[hispanic_american]]/Table32356789101112132343210111213610[[#This Row],[total]]</f>
        <v>0</v>
      </c>
      <c r="P1336" s="1">
        <v>0</v>
      </c>
      <c r="Q1336" s="8">
        <f>Table32356789101112132343210111213610[[#This Row],[hawaiian_or_islander]]/Table32356789101112132343210111213610[[#This Row],[total]]</f>
        <v>0</v>
      </c>
      <c r="R1336" s="1">
        <v>1</v>
      </c>
      <c r="S1336" s="8">
        <f>Table32356789101112132343210111213610[[#This Row],[white]]/Table32356789101112132343210111213610[[#This Row],[total]]</f>
        <v>0.5</v>
      </c>
      <c r="T1336" s="1">
        <v>0</v>
      </c>
      <c r="U1336" s="8">
        <f>Table32356789101112132343210111213610[[#This Row],[muti_racial]]/Table32356789101112132343210111213610[[#This Row],[total]]</f>
        <v>0</v>
      </c>
      <c r="V1336" s="1">
        <v>0</v>
      </c>
      <c r="W1336" s="8">
        <f>Table32356789101112132343210111213610[[#This Row],[international]]/Table32356789101112132343210111213610[[#This Row],[total]]</f>
        <v>0</v>
      </c>
      <c r="X133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3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37" spans="1:25" ht="20" customHeight="1">
      <c r="A1337" s="12">
        <v>449898</v>
      </c>
      <c r="B1337" s="12" t="s">
        <v>1351</v>
      </c>
      <c r="C1337" s="12">
        <v>2</v>
      </c>
      <c r="D1337" s="12">
        <v>1</v>
      </c>
      <c r="E1337" s="14">
        <f>Table32356789101112132343210111213610[[#This Row],[men]]/Table32356789101112132343210111213610[[#This Row],[total]]</f>
        <v>0.5</v>
      </c>
      <c r="F1337" s="12">
        <v>1</v>
      </c>
      <c r="G1337" s="14">
        <f>Table32356789101112132343210111213610[[#This Row],[women]]/Table32356789101112132343210111213610[[#This Row],[total]]</f>
        <v>0.5</v>
      </c>
      <c r="H1337" s="12">
        <v>0</v>
      </c>
      <c r="I1337" s="14">
        <f>Table32356789101112132343210111213610[[#This Row],[alaskan_or_native]]/Table32356789101112132343210111213610[[#This Row],[total]]</f>
        <v>0</v>
      </c>
      <c r="J1337" s="12">
        <v>0</v>
      </c>
      <c r="K1337" s="14">
        <f>Table32356789101112132343210111213610[[#This Row],[asian_american]]/Table32356789101112132343210111213610[[#This Row],[total]]</f>
        <v>0</v>
      </c>
      <c r="L1337" s="12">
        <v>0</v>
      </c>
      <c r="M1337" s="14">
        <f>Table32356789101112132343210111213610[[#This Row],[african_amercian]]/Table32356789101112132343210111213610[[#This Row],[total]]</f>
        <v>0</v>
      </c>
      <c r="N1337" s="12">
        <v>1</v>
      </c>
      <c r="O1337" s="14">
        <f>Table32356789101112132343210111213610[[#This Row],[hispanic_american]]/Table32356789101112132343210111213610[[#This Row],[total]]</f>
        <v>0.5</v>
      </c>
      <c r="P1337" s="12">
        <v>0</v>
      </c>
      <c r="Q1337" s="14">
        <f>Table32356789101112132343210111213610[[#This Row],[hawaiian_or_islander]]/Table32356789101112132343210111213610[[#This Row],[total]]</f>
        <v>0</v>
      </c>
      <c r="R1337" s="12">
        <v>1</v>
      </c>
      <c r="S1337" s="14">
        <f>Table32356789101112132343210111213610[[#This Row],[white]]/Table32356789101112132343210111213610[[#This Row],[total]]</f>
        <v>0.5</v>
      </c>
      <c r="T1337" s="12">
        <v>0</v>
      </c>
      <c r="U1337" s="14">
        <f>Table32356789101112132343210111213610[[#This Row],[muti_racial]]/Table32356789101112132343210111213610[[#This Row],[total]]</f>
        <v>0</v>
      </c>
      <c r="V1337" s="12">
        <v>0</v>
      </c>
      <c r="W1337" s="14">
        <f>Table32356789101112132343210111213610[[#This Row],[international]]/Table32356789101112132343210111213610[[#This Row],[total]]</f>
        <v>0</v>
      </c>
      <c r="X133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3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38" spans="1:25" ht="20" customHeight="1">
      <c r="A1338" s="1">
        <v>450483</v>
      </c>
      <c r="B1338" s="1" t="s">
        <v>1274</v>
      </c>
      <c r="C1338" s="1">
        <v>2</v>
      </c>
      <c r="D1338" s="1">
        <v>1</v>
      </c>
      <c r="E1338" s="8">
        <f>Table32356789101112132343210111213610[[#This Row],[men]]/Table32356789101112132343210111213610[[#This Row],[total]]</f>
        <v>0.5</v>
      </c>
      <c r="F1338" s="1">
        <v>1</v>
      </c>
      <c r="G1338" s="8">
        <f>Table32356789101112132343210111213610[[#This Row],[women]]/Table32356789101112132343210111213610[[#This Row],[total]]</f>
        <v>0.5</v>
      </c>
      <c r="H1338" s="1">
        <v>0</v>
      </c>
      <c r="I1338" s="8">
        <f>Table32356789101112132343210111213610[[#This Row],[alaskan_or_native]]/Table32356789101112132343210111213610[[#This Row],[total]]</f>
        <v>0</v>
      </c>
      <c r="J1338" s="1">
        <v>0</v>
      </c>
      <c r="K1338" s="8">
        <f>Table32356789101112132343210111213610[[#This Row],[asian_american]]/Table32356789101112132343210111213610[[#This Row],[total]]</f>
        <v>0</v>
      </c>
      <c r="L1338" s="1">
        <v>1</v>
      </c>
      <c r="M1338" s="8">
        <f>Table32356789101112132343210111213610[[#This Row],[african_amercian]]/Table32356789101112132343210111213610[[#This Row],[total]]</f>
        <v>0.5</v>
      </c>
      <c r="N1338" s="1">
        <v>0</v>
      </c>
      <c r="O1338" s="8">
        <f>Table32356789101112132343210111213610[[#This Row],[hispanic_american]]/Table32356789101112132343210111213610[[#This Row],[total]]</f>
        <v>0</v>
      </c>
      <c r="P1338" s="1">
        <v>0</v>
      </c>
      <c r="Q1338" s="8">
        <f>Table32356789101112132343210111213610[[#This Row],[hawaiian_or_islander]]/Table32356789101112132343210111213610[[#This Row],[total]]</f>
        <v>0</v>
      </c>
      <c r="R1338" s="1">
        <v>0</v>
      </c>
      <c r="S1338" s="8">
        <f>Table32356789101112132343210111213610[[#This Row],[white]]/Table32356789101112132343210111213610[[#This Row],[total]]</f>
        <v>0</v>
      </c>
      <c r="T1338" s="1">
        <v>1</v>
      </c>
      <c r="U1338" s="8">
        <f>Table32356789101112132343210111213610[[#This Row],[muti_racial]]/Table32356789101112132343210111213610[[#This Row],[total]]</f>
        <v>0.5</v>
      </c>
      <c r="V1338" s="1">
        <v>0</v>
      </c>
      <c r="W1338" s="8">
        <f>Table32356789101112132343210111213610[[#This Row],[international]]/Table32356789101112132343210111213610[[#This Row],[total]]</f>
        <v>0</v>
      </c>
      <c r="X133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3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39" spans="1:25" ht="20" customHeight="1">
      <c r="A1339" s="12">
        <v>466189</v>
      </c>
      <c r="B1339" s="12" t="s">
        <v>1201</v>
      </c>
      <c r="C1339" s="12">
        <v>2</v>
      </c>
      <c r="D1339" s="12">
        <v>1</v>
      </c>
      <c r="E1339" s="14">
        <f>Table32356789101112132343210111213610[[#This Row],[men]]/Table32356789101112132343210111213610[[#This Row],[total]]</f>
        <v>0.5</v>
      </c>
      <c r="F1339" s="12">
        <v>1</v>
      </c>
      <c r="G1339" s="14">
        <f>Table32356789101112132343210111213610[[#This Row],[women]]/Table32356789101112132343210111213610[[#This Row],[total]]</f>
        <v>0.5</v>
      </c>
      <c r="H1339" s="12">
        <v>0</v>
      </c>
      <c r="I1339" s="14">
        <f>Table32356789101112132343210111213610[[#This Row],[alaskan_or_native]]/Table32356789101112132343210111213610[[#This Row],[total]]</f>
        <v>0</v>
      </c>
      <c r="J1339" s="12">
        <v>0</v>
      </c>
      <c r="K1339" s="14">
        <f>Table32356789101112132343210111213610[[#This Row],[asian_american]]/Table32356789101112132343210111213610[[#This Row],[total]]</f>
        <v>0</v>
      </c>
      <c r="L1339" s="12">
        <v>0</v>
      </c>
      <c r="M1339" s="14">
        <f>Table32356789101112132343210111213610[[#This Row],[african_amercian]]/Table32356789101112132343210111213610[[#This Row],[total]]</f>
        <v>0</v>
      </c>
      <c r="N1339" s="12">
        <v>0</v>
      </c>
      <c r="O1339" s="14">
        <f>Table32356789101112132343210111213610[[#This Row],[hispanic_american]]/Table32356789101112132343210111213610[[#This Row],[total]]</f>
        <v>0</v>
      </c>
      <c r="P1339" s="12">
        <v>0</v>
      </c>
      <c r="Q1339" s="14">
        <f>Table32356789101112132343210111213610[[#This Row],[hawaiian_or_islander]]/Table32356789101112132343210111213610[[#This Row],[total]]</f>
        <v>0</v>
      </c>
      <c r="R1339" s="12">
        <v>1</v>
      </c>
      <c r="S1339" s="14">
        <f>Table32356789101112132343210111213610[[#This Row],[white]]/Table32356789101112132343210111213610[[#This Row],[total]]</f>
        <v>0.5</v>
      </c>
      <c r="T1339" s="12">
        <v>0</v>
      </c>
      <c r="U1339" s="14">
        <f>Table32356789101112132343210111213610[[#This Row],[muti_racial]]/Table32356789101112132343210111213610[[#This Row],[total]]</f>
        <v>0</v>
      </c>
      <c r="V1339" s="12">
        <v>1</v>
      </c>
      <c r="W1339" s="14">
        <f>Table32356789101112132343210111213610[[#This Row],[international]]/Table32356789101112132343210111213610[[#This Row],[total]]</f>
        <v>0.5</v>
      </c>
      <c r="X133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3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40" spans="1:25" ht="20" customHeight="1">
      <c r="A1340" s="1">
        <v>474890</v>
      </c>
      <c r="B1340" s="1" t="s">
        <v>792</v>
      </c>
      <c r="C1340" s="1">
        <v>2</v>
      </c>
      <c r="D1340" s="1">
        <v>2</v>
      </c>
      <c r="E1340" s="8">
        <f>Table32356789101112132343210111213610[[#This Row],[men]]/Table32356789101112132343210111213610[[#This Row],[total]]</f>
        <v>1</v>
      </c>
      <c r="F1340" s="1">
        <v>0</v>
      </c>
      <c r="G1340" s="8">
        <f>Table32356789101112132343210111213610[[#This Row],[women]]/Table32356789101112132343210111213610[[#This Row],[total]]</f>
        <v>0</v>
      </c>
      <c r="H1340" s="1">
        <v>0</v>
      </c>
      <c r="I1340" s="8">
        <f>Table32356789101112132343210111213610[[#This Row],[alaskan_or_native]]/Table32356789101112132343210111213610[[#This Row],[total]]</f>
        <v>0</v>
      </c>
      <c r="J1340" s="1">
        <v>0</v>
      </c>
      <c r="K1340" s="8">
        <f>Table32356789101112132343210111213610[[#This Row],[asian_american]]/Table32356789101112132343210111213610[[#This Row],[total]]</f>
        <v>0</v>
      </c>
      <c r="L1340" s="1">
        <v>0</v>
      </c>
      <c r="M1340" s="8">
        <f>Table32356789101112132343210111213610[[#This Row],[african_amercian]]/Table32356789101112132343210111213610[[#This Row],[total]]</f>
        <v>0</v>
      </c>
      <c r="N1340" s="1">
        <v>0</v>
      </c>
      <c r="O1340" s="8">
        <f>Table32356789101112132343210111213610[[#This Row],[hispanic_american]]/Table32356789101112132343210111213610[[#This Row],[total]]</f>
        <v>0</v>
      </c>
      <c r="P1340" s="1">
        <v>0</v>
      </c>
      <c r="Q1340" s="8">
        <f>Table32356789101112132343210111213610[[#This Row],[hawaiian_or_islander]]/Table32356789101112132343210111213610[[#This Row],[total]]</f>
        <v>0</v>
      </c>
      <c r="R1340" s="1">
        <v>2</v>
      </c>
      <c r="S1340" s="8">
        <f>Table32356789101112132343210111213610[[#This Row],[white]]/Table32356789101112132343210111213610[[#This Row],[total]]</f>
        <v>1</v>
      </c>
      <c r="T1340" s="1">
        <v>0</v>
      </c>
      <c r="U1340" s="8">
        <f>Table32356789101112132343210111213610[[#This Row],[muti_racial]]/Table32356789101112132343210111213610[[#This Row],[total]]</f>
        <v>0</v>
      </c>
      <c r="V1340" s="1">
        <v>0</v>
      </c>
      <c r="W1340" s="8">
        <f>Table32356789101112132343210111213610[[#This Row],[international]]/Table32356789101112132343210111213610[[#This Row],[total]]</f>
        <v>0</v>
      </c>
      <c r="X134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4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41" spans="1:25" ht="20" customHeight="1">
      <c r="A1341" s="12">
        <v>480082</v>
      </c>
      <c r="B1341" s="12" t="s">
        <v>1359</v>
      </c>
      <c r="C1341" s="12">
        <v>2</v>
      </c>
      <c r="D1341" s="12">
        <v>2</v>
      </c>
      <c r="E1341" s="14">
        <f>Table32356789101112132343210111213610[[#This Row],[men]]/Table32356789101112132343210111213610[[#This Row],[total]]</f>
        <v>1</v>
      </c>
      <c r="F1341" s="12">
        <v>0</v>
      </c>
      <c r="G1341" s="14">
        <f>Table32356789101112132343210111213610[[#This Row],[women]]/Table32356789101112132343210111213610[[#This Row],[total]]</f>
        <v>0</v>
      </c>
      <c r="H1341" s="12">
        <v>0</v>
      </c>
      <c r="I1341" s="14">
        <f>Table32356789101112132343210111213610[[#This Row],[alaskan_or_native]]/Table32356789101112132343210111213610[[#This Row],[total]]</f>
        <v>0</v>
      </c>
      <c r="J1341" s="12">
        <v>0</v>
      </c>
      <c r="K1341" s="14">
        <f>Table32356789101112132343210111213610[[#This Row],[asian_american]]/Table32356789101112132343210111213610[[#This Row],[total]]</f>
        <v>0</v>
      </c>
      <c r="L1341" s="12">
        <v>0</v>
      </c>
      <c r="M1341" s="14">
        <f>Table32356789101112132343210111213610[[#This Row],[african_amercian]]/Table32356789101112132343210111213610[[#This Row],[total]]</f>
        <v>0</v>
      </c>
      <c r="N1341" s="12">
        <v>0</v>
      </c>
      <c r="O1341" s="14">
        <f>Table32356789101112132343210111213610[[#This Row],[hispanic_american]]/Table32356789101112132343210111213610[[#This Row],[total]]</f>
        <v>0</v>
      </c>
      <c r="P1341" s="12">
        <v>0</v>
      </c>
      <c r="Q1341" s="14">
        <f>Table32356789101112132343210111213610[[#This Row],[hawaiian_or_islander]]/Table32356789101112132343210111213610[[#This Row],[total]]</f>
        <v>0</v>
      </c>
      <c r="R1341" s="12">
        <v>0</v>
      </c>
      <c r="S1341" s="14">
        <f>Table32356789101112132343210111213610[[#This Row],[white]]/Table32356789101112132343210111213610[[#This Row],[total]]</f>
        <v>0</v>
      </c>
      <c r="T1341" s="12">
        <v>0</v>
      </c>
      <c r="U1341" s="14">
        <f>Table32356789101112132343210111213610[[#This Row],[muti_racial]]/Table32356789101112132343210111213610[[#This Row],[total]]</f>
        <v>0</v>
      </c>
      <c r="V1341" s="12">
        <v>0</v>
      </c>
      <c r="W1341" s="14">
        <f>Table32356789101112132343210111213610[[#This Row],[international]]/Table32356789101112132343210111213610[[#This Row],[total]]</f>
        <v>0</v>
      </c>
      <c r="X134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4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42" spans="1:25" ht="20" customHeight="1">
      <c r="A1342" s="1">
        <v>482486</v>
      </c>
      <c r="B1342" s="1" t="s">
        <v>1372</v>
      </c>
      <c r="C1342" s="1">
        <v>2</v>
      </c>
      <c r="D1342" s="1">
        <v>1</v>
      </c>
      <c r="E1342" s="8">
        <f>Table32356789101112132343210111213610[[#This Row],[men]]/Table32356789101112132343210111213610[[#This Row],[total]]</f>
        <v>0.5</v>
      </c>
      <c r="F1342" s="1">
        <v>1</v>
      </c>
      <c r="G1342" s="8">
        <f>Table32356789101112132343210111213610[[#This Row],[women]]/Table32356789101112132343210111213610[[#This Row],[total]]</f>
        <v>0.5</v>
      </c>
      <c r="H1342" s="1">
        <v>0</v>
      </c>
      <c r="I1342" s="8">
        <f>Table32356789101112132343210111213610[[#This Row],[alaskan_or_native]]/Table32356789101112132343210111213610[[#This Row],[total]]</f>
        <v>0</v>
      </c>
      <c r="J1342" s="1">
        <v>0</v>
      </c>
      <c r="K1342" s="8">
        <f>Table32356789101112132343210111213610[[#This Row],[asian_american]]/Table32356789101112132343210111213610[[#This Row],[total]]</f>
        <v>0</v>
      </c>
      <c r="L1342" s="1">
        <v>0</v>
      </c>
      <c r="M1342" s="8">
        <f>Table32356789101112132343210111213610[[#This Row],[african_amercian]]/Table32356789101112132343210111213610[[#This Row],[total]]</f>
        <v>0</v>
      </c>
      <c r="N1342" s="1">
        <v>0</v>
      </c>
      <c r="O1342" s="8">
        <f>Table32356789101112132343210111213610[[#This Row],[hispanic_american]]/Table32356789101112132343210111213610[[#This Row],[total]]</f>
        <v>0</v>
      </c>
      <c r="P1342" s="1">
        <v>0</v>
      </c>
      <c r="Q1342" s="8">
        <f>Table32356789101112132343210111213610[[#This Row],[hawaiian_or_islander]]/Table32356789101112132343210111213610[[#This Row],[total]]</f>
        <v>0</v>
      </c>
      <c r="R1342" s="1">
        <v>2</v>
      </c>
      <c r="S1342" s="8">
        <f>Table32356789101112132343210111213610[[#This Row],[white]]/Table32356789101112132343210111213610[[#This Row],[total]]</f>
        <v>1</v>
      </c>
      <c r="T1342" s="1">
        <v>0</v>
      </c>
      <c r="U1342" s="8">
        <f>Table32356789101112132343210111213610[[#This Row],[muti_racial]]/Table32356789101112132343210111213610[[#This Row],[total]]</f>
        <v>0</v>
      </c>
      <c r="V1342" s="1">
        <v>0</v>
      </c>
      <c r="W1342" s="8">
        <f>Table32356789101112132343210111213610[[#This Row],[international]]/Table32356789101112132343210111213610[[#This Row],[total]]</f>
        <v>0</v>
      </c>
      <c r="X134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4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43" spans="1:25" ht="20" customHeight="1">
      <c r="A1343" s="12">
        <v>484783</v>
      </c>
      <c r="B1343" s="12" t="s">
        <v>1309</v>
      </c>
      <c r="C1343" s="12">
        <v>2</v>
      </c>
      <c r="D1343" s="12">
        <v>2</v>
      </c>
      <c r="E1343" s="14">
        <f>Table32356789101112132343210111213610[[#This Row],[men]]/Table32356789101112132343210111213610[[#This Row],[total]]</f>
        <v>1</v>
      </c>
      <c r="F1343" s="12">
        <v>0</v>
      </c>
      <c r="G1343" s="14">
        <f>Table32356789101112132343210111213610[[#This Row],[women]]/Table32356789101112132343210111213610[[#This Row],[total]]</f>
        <v>0</v>
      </c>
      <c r="H1343" s="12">
        <v>0</v>
      </c>
      <c r="I1343" s="14">
        <f>Table32356789101112132343210111213610[[#This Row],[alaskan_or_native]]/Table32356789101112132343210111213610[[#This Row],[total]]</f>
        <v>0</v>
      </c>
      <c r="J1343" s="12">
        <v>0</v>
      </c>
      <c r="K1343" s="14">
        <f>Table32356789101112132343210111213610[[#This Row],[asian_american]]/Table32356789101112132343210111213610[[#This Row],[total]]</f>
        <v>0</v>
      </c>
      <c r="L1343" s="12">
        <v>1</v>
      </c>
      <c r="M1343" s="14">
        <f>Table32356789101112132343210111213610[[#This Row],[african_amercian]]/Table32356789101112132343210111213610[[#This Row],[total]]</f>
        <v>0.5</v>
      </c>
      <c r="N1343" s="12">
        <v>0</v>
      </c>
      <c r="O1343" s="14">
        <f>Table32356789101112132343210111213610[[#This Row],[hispanic_american]]/Table32356789101112132343210111213610[[#This Row],[total]]</f>
        <v>0</v>
      </c>
      <c r="P1343" s="12">
        <v>0</v>
      </c>
      <c r="Q1343" s="14">
        <f>Table32356789101112132343210111213610[[#This Row],[hawaiian_or_islander]]/Table32356789101112132343210111213610[[#This Row],[total]]</f>
        <v>0</v>
      </c>
      <c r="R1343" s="12">
        <v>0</v>
      </c>
      <c r="S1343" s="14">
        <f>Table32356789101112132343210111213610[[#This Row],[white]]/Table32356789101112132343210111213610[[#This Row],[total]]</f>
        <v>0</v>
      </c>
      <c r="T1343" s="12">
        <v>0</v>
      </c>
      <c r="U1343" s="14">
        <f>Table32356789101112132343210111213610[[#This Row],[muti_racial]]/Table32356789101112132343210111213610[[#This Row],[total]]</f>
        <v>0</v>
      </c>
      <c r="V1343" s="12">
        <v>0</v>
      </c>
      <c r="W1343" s="14">
        <f>Table32356789101112132343210111213610[[#This Row],[international]]/Table32356789101112132343210111213610[[#This Row],[total]]</f>
        <v>0</v>
      </c>
      <c r="X134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4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</row>
    <row r="1344" spans="1:25" ht="20" customHeight="1">
      <c r="A1344" s="1">
        <v>485546</v>
      </c>
      <c r="B1344" s="1" t="s">
        <v>1281</v>
      </c>
      <c r="C1344" s="1">
        <v>2</v>
      </c>
      <c r="D1344" s="1">
        <v>1</v>
      </c>
      <c r="E1344" s="8">
        <f>Table32356789101112132343210111213610[[#This Row],[men]]/Table32356789101112132343210111213610[[#This Row],[total]]</f>
        <v>0.5</v>
      </c>
      <c r="F1344" s="1">
        <v>1</v>
      </c>
      <c r="G1344" s="8">
        <f>Table32356789101112132343210111213610[[#This Row],[women]]/Table32356789101112132343210111213610[[#This Row],[total]]</f>
        <v>0.5</v>
      </c>
      <c r="H1344" s="1">
        <v>0</v>
      </c>
      <c r="I1344" s="8">
        <f>Table32356789101112132343210111213610[[#This Row],[alaskan_or_native]]/Table32356789101112132343210111213610[[#This Row],[total]]</f>
        <v>0</v>
      </c>
      <c r="J1344" s="1">
        <v>1</v>
      </c>
      <c r="K1344" s="8">
        <f>Table32356789101112132343210111213610[[#This Row],[asian_american]]/Table32356789101112132343210111213610[[#This Row],[total]]</f>
        <v>0.5</v>
      </c>
      <c r="L1344" s="1">
        <v>0</v>
      </c>
      <c r="M1344" s="8">
        <f>Table32356789101112132343210111213610[[#This Row],[african_amercian]]/Table32356789101112132343210111213610[[#This Row],[total]]</f>
        <v>0</v>
      </c>
      <c r="N1344" s="1">
        <v>0</v>
      </c>
      <c r="O1344" s="8">
        <f>Table32356789101112132343210111213610[[#This Row],[hispanic_american]]/Table32356789101112132343210111213610[[#This Row],[total]]</f>
        <v>0</v>
      </c>
      <c r="P1344" s="1">
        <v>0</v>
      </c>
      <c r="Q1344" s="8">
        <f>Table32356789101112132343210111213610[[#This Row],[hawaiian_or_islander]]/Table32356789101112132343210111213610[[#This Row],[total]]</f>
        <v>0</v>
      </c>
      <c r="R1344" s="1">
        <v>1</v>
      </c>
      <c r="S1344" s="8">
        <f>Table32356789101112132343210111213610[[#This Row],[white]]/Table32356789101112132343210111213610[[#This Row],[total]]</f>
        <v>0.5</v>
      </c>
      <c r="T1344" s="1">
        <v>0</v>
      </c>
      <c r="U1344" s="8">
        <f>Table32356789101112132343210111213610[[#This Row],[muti_racial]]/Table32356789101112132343210111213610[[#This Row],[total]]</f>
        <v>0</v>
      </c>
      <c r="V1344" s="1">
        <v>0</v>
      </c>
      <c r="W1344" s="8">
        <f>Table32356789101112132343210111213610[[#This Row],[international]]/Table32356789101112132343210111213610[[#This Row],[total]]</f>
        <v>0</v>
      </c>
      <c r="X134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0.5</v>
      </c>
      <c r="Y134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45" spans="1:25" ht="20" customHeight="1">
      <c r="A1345" s="12">
        <v>489779</v>
      </c>
      <c r="B1345" s="12" t="s">
        <v>1223</v>
      </c>
      <c r="C1345" s="12">
        <v>2</v>
      </c>
      <c r="D1345" s="12">
        <v>1</v>
      </c>
      <c r="E1345" s="14">
        <f>Table32356789101112132343210111213610[[#This Row],[men]]/Table32356789101112132343210111213610[[#This Row],[total]]</f>
        <v>0.5</v>
      </c>
      <c r="F1345" s="12">
        <v>1</v>
      </c>
      <c r="G1345" s="14">
        <f>Table32356789101112132343210111213610[[#This Row],[women]]/Table32356789101112132343210111213610[[#This Row],[total]]</f>
        <v>0.5</v>
      </c>
      <c r="H1345" s="12">
        <v>0</v>
      </c>
      <c r="I1345" s="14">
        <f>Table32356789101112132343210111213610[[#This Row],[alaskan_or_native]]/Table32356789101112132343210111213610[[#This Row],[total]]</f>
        <v>0</v>
      </c>
      <c r="J1345" s="12">
        <v>0</v>
      </c>
      <c r="K1345" s="14">
        <f>Table32356789101112132343210111213610[[#This Row],[asian_american]]/Table32356789101112132343210111213610[[#This Row],[total]]</f>
        <v>0</v>
      </c>
      <c r="L1345" s="12">
        <v>0</v>
      </c>
      <c r="M1345" s="14">
        <f>Table32356789101112132343210111213610[[#This Row],[african_amercian]]/Table32356789101112132343210111213610[[#This Row],[total]]</f>
        <v>0</v>
      </c>
      <c r="N1345" s="12">
        <v>0</v>
      </c>
      <c r="O1345" s="14">
        <f>Table32356789101112132343210111213610[[#This Row],[hispanic_american]]/Table32356789101112132343210111213610[[#This Row],[total]]</f>
        <v>0</v>
      </c>
      <c r="P1345" s="12">
        <v>0</v>
      </c>
      <c r="Q1345" s="14">
        <f>Table32356789101112132343210111213610[[#This Row],[hawaiian_or_islander]]/Table32356789101112132343210111213610[[#This Row],[total]]</f>
        <v>0</v>
      </c>
      <c r="R1345" s="12">
        <v>1</v>
      </c>
      <c r="S1345" s="14">
        <f>Table32356789101112132343210111213610[[#This Row],[white]]/Table32356789101112132343210111213610[[#This Row],[total]]</f>
        <v>0.5</v>
      </c>
      <c r="T1345" s="12">
        <v>0</v>
      </c>
      <c r="U1345" s="14">
        <f>Table32356789101112132343210111213610[[#This Row],[muti_racial]]/Table32356789101112132343210111213610[[#This Row],[total]]</f>
        <v>0</v>
      </c>
      <c r="V1345" s="12">
        <v>0</v>
      </c>
      <c r="W1345" s="14">
        <f>Table32356789101112132343210111213610[[#This Row],[international]]/Table32356789101112132343210111213610[[#This Row],[total]]</f>
        <v>0</v>
      </c>
      <c r="X134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4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46" spans="1:25" ht="20" customHeight="1">
      <c r="A1346" s="1">
        <v>101693</v>
      </c>
      <c r="B1346" s="1" t="s">
        <v>816</v>
      </c>
      <c r="C1346" s="1">
        <v>1</v>
      </c>
      <c r="D1346" s="1">
        <v>1</v>
      </c>
      <c r="E1346" s="8">
        <f>Table32356789101112132343210111213610[[#This Row],[men]]/Table32356789101112132343210111213610[[#This Row],[total]]</f>
        <v>1</v>
      </c>
      <c r="F1346" s="1">
        <v>0</v>
      </c>
      <c r="G1346" s="8">
        <f>Table32356789101112132343210111213610[[#This Row],[women]]/Table32356789101112132343210111213610[[#This Row],[total]]</f>
        <v>0</v>
      </c>
      <c r="H1346" s="1">
        <v>0</v>
      </c>
      <c r="I1346" s="8">
        <f>Table32356789101112132343210111213610[[#This Row],[alaskan_or_native]]/Table32356789101112132343210111213610[[#This Row],[total]]</f>
        <v>0</v>
      </c>
      <c r="J1346" s="1">
        <v>0</v>
      </c>
      <c r="K1346" s="8">
        <f>Table32356789101112132343210111213610[[#This Row],[asian_american]]/Table32356789101112132343210111213610[[#This Row],[total]]</f>
        <v>0</v>
      </c>
      <c r="L1346" s="1">
        <v>0</v>
      </c>
      <c r="M1346" s="8">
        <f>Table32356789101112132343210111213610[[#This Row],[african_amercian]]/Table32356789101112132343210111213610[[#This Row],[total]]</f>
        <v>0</v>
      </c>
      <c r="N1346" s="1">
        <v>0</v>
      </c>
      <c r="O1346" s="8">
        <f>Table32356789101112132343210111213610[[#This Row],[hispanic_american]]/Table32356789101112132343210111213610[[#This Row],[total]]</f>
        <v>0</v>
      </c>
      <c r="P1346" s="1">
        <v>0</v>
      </c>
      <c r="Q1346" s="8">
        <f>Table32356789101112132343210111213610[[#This Row],[hawaiian_or_islander]]/Table32356789101112132343210111213610[[#This Row],[total]]</f>
        <v>0</v>
      </c>
      <c r="R1346" s="1">
        <v>0</v>
      </c>
      <c r="S1346" s="8">
        <f>Table32356789101112132343210111213610[[#This Row],[white]]/Table32356789101112132343210111213610[[#This Row],[total]]</f>
        <v>0</v>
      </c>
      <c r="T1346" s="1">
        <v>0</v>
      </c>
      <c r="U1346" s="8">
        <f>Table32356789101112132343210111213610[[#This Row],[muti_racial]]/Table32356789101112132343210111213610[[#This Row],[total]]</f>
        <v>0</v>
      </c>
      <c r="V1346" s="1">
        <v>1</v>
      </c>
      <c r="W1346" s="8">
        <f>Table32356789101112132343210111213610[[#This Row],[international]]/Table32356789101112132343210111213610[[#This Row],[total]]</f>
        <v>1</v>
      </c>
      <c r="X134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4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47" spans="1:25" ht="20" customHeight="1">
      <c r="A1347" s="12">
        <v>105367</v>
      </c>
      <c r="B1347" s="12" t="s">
        <v>1311</v>
      </c>
      <c r="C1347" s="12">
        <v>1</v>
      </c>
      <c r="D1347" s="12">
        <v>1</v>
      </c>
      <c r="E1347" s="14">
        <f>Table32356789101112132343210111213610[[#This Row],[men]]/Table32356789101112132343210111213610[[#This Row],[total]]</f>
        <v>1</v>
      </c>
      <c r="F1347" s="12">
        <v>0</v>
      </c>
      <c r="G1347" s="14">
        <f>Table32356789101112132343210111213610[[#This Row],[women]]/Table32356789101112132343210111213610[[#This Row],[total]]</f>
        <v>0</v>
      </c>
      <c r="H1347" s="12">
        <v>0</v>
      </c>
      <c r="I1347" s="14">
        <f>Table32356789101112132343210111213610[[#This Row],[alaskan_or_native]]/Table32356789101112132343210111213610[[#This Row],[total]]</f>
        <v>0</v>
      </c>
      <c r="J1347" s="12">
        <v>0</v>
      </c>
      <c r="K1347" s="14">
        <f>Table32356789101112132343210111213610[[#This Row],[asian_american]]/Table32356789101112132343210111213610[[#This Row],[total]]</f>
        <v>0</v>
      </c>
      <c r="L1347" s="12">
        <v>0</v>
      </c>
      <c r="M1347" s="14">
        <f>Table32356789101112132343210111213610[[#This Row],[african_amercian]]/Table32356789101112132343210111213610[[#This Row],[total]]</f>
        <v>0</v>
      </c>
      <c r="N1347" s="12">
        <v>0</v>
      </c>
      <c r="O1347" s="14">
        <f>Table32356789101112132343210111213610[[#This Row],[hispanic_american]]/Table32356789101112132343210111213610[[#This Row],[total]]</f>
        <v>0</v>
      </c>
      <c r="P1347" s="12">
        <v>0</v>
      </c>
      <c r="Q1347" s="14">
        <f>Table32356789101112132343210111213610[[#This Row],[hawaiian_or_islander]]/Table32356789101112132343210111213610[[#This Row],[total]]</f>
        <v>0</v>
      </c>
      <c r="R1347" s="12">
        <v>1</v>
      </c>
      <c r="S1347" s="14">
        <f>Table32356789101112132343210111213610[[#This Row],[white]]/Table32356789101112132343210111213610[[#This Row],[total]]</f>
        <v>1</v>
      </c>
      <c r="T1347" s="12">
        <v>0</v>
      </c>
      <c r="U1347" s="14">
        <f>Table32356789101112132343210111213610[[#This Row],[muti_racial]]/Table32356789101112132343210111213610[[#This Row],[total]]</f>
        <v>0</v>
      </c>
      <c r="V1347" s="12">
        <v>0</v>
      </c>
      <c r="W1347" s="14">
        <f>Table32356789101112132343210111213610[[#This Row],[international]]/Table32356789101112132343210111213610[[#This Row],[total]]</f>
        <v>0</v>
      </c>
      <c r="X134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4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48" spans="1:25" ht="20" customHeight="1">
      <c r="A1348" s="1">
        <v>123651</v>
      </c>
      <c r="B1348" s="1" t="s">
        <v>833</v>
      </c>
      <c r="C1348" s="1">
        <v>1</v>
      </c>
      <c r="D1348" s="1">
        <v>1</v>
      </c>
      <c r="E1348" s="8">
        <f>Table32356789101112132343210111213610[[#This Row],[men]]/Table32356789101112132343210111213610[[#This Row],[total]]</f>
        <v>1</v>
      </c>
      <c r="F1348" s="1">
        <v>0</v>
      </c>
      <c r="G1348" s="8">
        <f>Table32356789101112132343210111213610[[#This Row],[women]]/Table32356789101112132343210111213610[[#This Row],[total]]</f>
        <v>0</v>
      </c>
      <c r="H1348" s="1">
        <v>0</v>
      </c>
      <c r="I1348" s="8">
        <f>Table32356789101112132343210111213610[[#This Row],[alaskan_or_native]]/Table32356789101112132343210111213610[[#This Row],[total]]</f>
        <v>0</v>
      </c>
      <c r="J1348" s="1">
        <v>1</v>
      </c>
      <c r="K1348" s="8">
        <f>Table32356789101112132343210111213610[[#This Row],[asian_american]]/Table32356789101112132343210111213610[[#This Row],[total]]</f>
        <v>1</v>
      </c>
      <c r="L1348" s="1">
        <v>0</v>
      </c>
      <c r="M1348" s="8">
        <f>Table32356789101112132343210111213610[[#This Row],[african_amercian]]/Table32356789101112132343210111213610[[#This Row],[total]]</f>
        <v>0</v>
      </c>
      <c r="N1348" s="1">
        <v>0</v>
      </c>
      <c r="O1348" s="8">
        <f>Table32356789101112132343210111213610[[#This Row],[hispanic_american]]/Table32356789101112132343210111213610[[#This Row],[total]]</f>
        <v>0</v>
      </c>
      <c r="P1348" s="1">
        <v>0</v>
      </c>
      <c r="Q1348" s="8">
        <f>Table32356789101112132343210111213610[[#This Row],[hawaiian_or_islander]]/Table32356789101112132343210111213610[[#This Row],[total]]</f>
        <v>0</v>
      </c>
      <c r="R1348" s="1">
        <v>0</v>
      </c>
      <c r="S1348" s="8">
        <f>Table32356789101112132343210111213610[[#This Row],[white]]/Table32356789101112132343210111213610[[#This Row],[total]]</f>
        <v>0</v>
      </c>
      <c r="T1348" s="1">
        <v>0</v>
      </c>
      <c r="U1348" s="8">
        <f>Table32356789101112132343210111213610[[#This Row],[muti_racial]]/Table32356789101112132343210111213610[[#This Row],[total]]</f>
        <v>0</v>
      </c>
      <c r="V1348" s="1">
        <v>0</v>
      </c>
      <c r="W1348" s="8">
        <f>Table32356789101112132343210111213610[[#This Row],[international]]/Table32356789101112132343210111213610[[#This Row],[total]]</f>
        <v>0</v>
      </c>
      <c r="X134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4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49" spans="1:25" ht="20" customHeight="1">
      <c r="A1349" s="12">
        <v>142887</v>
      </c>
      <c r="B1349" s="12" t="s">
        <v>1391</v>
      </c>
      <c r="C1349" s="12">
        <v>1</v>
      </c>
      <c r="D1349" s="12">
        <v>0</v>
      </c>
      <c r="E1349" s="14">
        <f>Table32356789101112132343210111213610[[#This Row],[men]]/Table32356789101112132343210111213610[[#This Row],[total]]</f>
        <v>0</v>
      </c>
      <c r="F1349" s="12">
        <v>1</v>
      </c>
      <c r="G1349" s="14">
        <f>Table32356789101112132343210111213610[[#This Row],[women]]/Table32356789101112132343210111213610[[#This Row],[total]]</f>
        <v>1</v>
      </c>
      <c r="H1349" s="12">
        <v>0</v>
      </c>
      <c r="I1349" s="14">
        <f>Table32356789101112132343210111213610[[#This Row],[alaskan_or_native]]/Table32356789101112132343210111213610[[#This Row],[total]]</f>
        <v>0</v>
      </c>
      <c r="J1349" s="12">
        <v>0</v>
      </c>
      <c r="K1349" s="14">
        <f>Table32356789101112132343210111213610[[#This Row],[asian_american]]/Table32356789101112132343210111213610[[#This Row],[total]]</f>
        <v>0</v>
      </c>
      <c r="L1349" s="12">
        <v>0</v>
      </c>
      <c r="M1349" s="14">
        <f>Table32356789101112132343210111213610[[#This Row],[african_amercian]]/Table32356789101112132343210111213610[[#This Row],[total]]</f>
        <v>0</v>
      </c>
      <c r="N1349" s="12">
        <v>1</v>
      </c>
      <c r="O1349" s="14">
        <f>Table32356789101112132343210111213610[[#This Row],[hispanic_american]]/Table32356789101112132343210111213610[[#This Row],[total]]</f>
        <v>1</v>
      </c>
      <c r="P1349" s="12">
        <v>0</v>
      </c>
      <c r="Q1349" s="14">
        <f>Table32356789101112132343210111213610[[#This Row],[hawaiian_or_islander]]/Table32356789101112132343210111213610[[#This Row],[total]]</f>
        <v>0</v>
      </c>
      <c r="R1349" s="12">
        <v>0</v>
      </c>
      <c r="S1349" s="14">
        <f>Table32356789101112132343210111213610[[#This Row],[white]]/Table32356789101112132343210111213610[[#This Row],[total]]</f>
        <v>0</v>
      </c>
      <c r="T1349" s="12">
        <v>0</v>
      </c>
      <c r="U1349" s="14">
        <f>Table32356789101112132343210111213610[[#This Row],[muti_racial]]/Table32356789101112132343210111213610[[#This Row],[total]]</f>
        <v>0</v>
      </c>
      <c r="V1349" s="12">
        <v>0</v>
      </c>
      <c r="W1349" s="14">
        <f>Table32356789101112132343210111213610[[#This Row],[international]]/Table32356789101112132343210111213610[[#This Row],[total]]</f>
        <v>0</v>
      </c>
      <c r="X134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4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50" spans="1:25" ht="20" customHeight="1">
      <c r="A1350" s="1">
        <v>145691</v>
      </c>
      <c r="B1350" s="1" t="s">
        <v>793</v>
      </c>
      <c r="C1350" s="1">
        <v>1</v>
      </c>
      <c r="D1350" s="1">
        <v>1</v>
      </c>
      <c r="E1350" s="8">
        <f>Table32356789101112132343210111213610[[#This Row],[men]]/Table32356789101112132343210111213610[[#This Row],[total]]</f>
        <v>1</v>
      </c>
      <c r="F1350" s="1">
        <v>0</v>
      </c>
      <c r="G1350" s="8">
        <f>Table32356789101112132343210111213610[[#This Row],[women]]/Table32356789101112132343210111213610[[#This Row],[total]]</f>
        <v>0</v>
      </c>
      <c r="H1350" s="1">
        <v>0</v>
      </c>
      <c r="I1350" s="8">
        <f>Table32356789101112132343210111213610[[#This Row],[alaskan_or_native]]/Table32356789101112132343210111213610[[#This Row],[total]]</f>
        <v>0</v>
      </c>
      <c r="J1350" s="1">
        <v>0</v>
      </c>
      <c r="K1350" s="8">
        <f>Table32356789101112132343210111213610[[#This Row],[asian_american]]/Table32356789101112132343210111213610[[#This Row],[total]]</f>
        <v>0</v>
      </c>
      <c r="L1350" s="1">
        <v>0</v>
      </c>
      <c r="M1350" s="8">
        <f>Table32356789101112132343210111213610[[#This Row],[african_amercian]]/Table32356789101112132343210111213610[[#This Row],[total]]</f>
        <v>0</v>
      </c>
      <c r="N1350" s="1">
        <v>0</v>
      </c>
      <c r="O1350" s="8">
        <f>Table32356789101112132343210111213610[[#This Row],[hispanic_american]]/Table32356789101112132343210111213610[[#This Row],[total]]</f>
        <v>0</v>
      </c>
      <c r="P1350" s="1">
        <v>0</v>
      </c>
      <c r="Q1350" s="8">
        <f>Table32356789101112132343210111213610[[#This Row],[hawaiian_or_islander]]/Table32356789101112132343210111213610[[#This Row],[total]]</f>
        <v>0</v>
      </c>
      <c r="R1350" s="1">
        <v>1</v>
      </c>
      <c r="S1350" s="8">
        <f>Table32356789101112132343210111213610[[#This Row],[white]]/Table32356789101112132343210111213610[[#This Row],[total]]</f>
        <v>1</v>
      </c>
      <c r="T1350" s="1">
        <v>0</v>
      </c>
      <c r="U1350" s="8">
        <f>Table32356789101112132343210111213610[[#This Row],[muti_racial]]/Table32356789101112132343210111213610[[#This Row],[total]]</f>
        <v>0</v>
      </c>
      <c r="V1350" s="1">
        <v>0</v>
      </c>
      <c r="W1350" s="8">
        <f>Table32356789101112132343210111213610[[#This Row],[international]]/Table32356789101112132343210111213610[[#This Row],[total]]</f>
        <v>0</v>
      </c>
      <c r="X135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5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51" spans="1:25" ht="20" customHeight="1">
      <c r="A1351" s="12">
        <v>145770</v>
      </c>
      <c r="B1351" s="12" t="s">
        <v>871</v>
      </c>
      <c r="C1351" s="12">
        <v>1</v>
      </c>
      <c r="D1351" s="12">
        <v>1</v>
      </c>
      <c r="E1351" s="14">
        <f>Table32356789101112132343210111213610[[#This Row],[men]]/Table32356789101112132343210111213610[[#This Row],[total]]</f>
        <v>1</v>
      </c>
      <c r="F1351" s="12">
        <v>0</v>
      </c>
      <c r="G1351" s="14">
        <f>Table32356789101112132343210111213610[[#This Row],[women]]/Table32356789101112132343210111213610[[#This Row],[total]]</f>
        <v>0</v>
      </c>
      <c r="H1351" s="12">
        <v>0</v>
      </c>
      <c r="I1351" s="14">
        <f>Table32356789101112132343210111213610[[#This Row],[alaskan_or_native]]/Table32356789101112132343210111213610[[#This Row],[total]]</f>
        <v>0</v>
      </c>
      <c r="J1351" s="12">
        <v>0</v>
      </c>
      <c r="K1351" s="14">
        <f>Table32356789101112132343210111213610[[#This Row],[asian_american]]/Table32356789101112132343210111213610[[#This Row],[total]]</f>
        <v>0</v>
      </c>
      <c r="L1351" s="12">
        <v>0</v>
      </c>
      <c r="M1351" s="14">
        <f>Table32356789101112132343210111213610[[#This Row],[african_amercian]]/Table32356789101112132343210111213610[[#This Row],[total]]</f>
        <v>0</v>
      </c>
      <c r="N1351" s="12">
        <v>0</v>
      </c>
      <c r="O1351" s="14">
        <f>Table32356789101112132343210111213610[[#This Row],[hispanic_american]]/Table32356789101112132343210111213610[[#This Row],[total]]</f>
        <v>0</v>
      </c>
      <c r="P1351" s="12">
        <v>0</v>
      </c>
      <c r="Q1351" s="14">
        <f>Table32356789101112132343210111213610[[#This Row],[hawaiian_or_islander]]/Table32356789101112132343210111213610[[#This Row],[total]]</f>
        <v>0</v>
      </c>
      <c r="R1351" s="12">
        <v>0</v>
      </c>
      <c r="S1351" s="14">
        <f>Table32356789101112132343210111213610[[#This Row],[white]]/Table32356789101112132343210111213610[[#This Row],[total]]</f>
        <v>0</v>
      </c>
      <c r="T1351" s="12">
        <v>0</v>
      </c>
      <c r="U1351" s="14">
        <f>Table32356789101112132343210111213610[[#This Row],[muti_racial]]/Table32356789101112132343210111213610[[#This Row],[total]]</f>
        <v>0</v>
      </c>
      <c r="V1351" s="12">
        <v>0</v>
      </c>
      <c r="W1351" s="14">
        <f>Table32356789101112132343210111213610[[#This Row],[international]]/Table32356789101112132343210111213610[[#This Row],[total]]</f>
        <v>0</v>
      </c>
      <c r="X135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5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52" spans="1:25" ht="20" customHeight="1">
      <c r="A1352" s="1">
        <v>151786</v>
      </c>
      <c r="B1352" s="1" t="s">
        <v>794</v>
      </c>
      <c r="C1352" s="1">
        <v>1</v>
      </c>
      <c r="D1352" s="1">
        <v>1</v>
      </c>
      <c r="E1352" s="8">
        <f>Table32356789101112132343210111213610[[#This Row],[men]]/Table32356789101112132343210111213610[[#This Row],[total]]</f>
        <v>1</v>
      </c>
      <c r="F1352" s="1">
        <v>0</v>
      </c>
      <c r="G1352" s="8">
        <f>Table32356789101112132343210111213610[[#This Row],[women]]/Table32356789101112132343210111213610[[#This Row],[total]]</f>
        <v>0</v>
      </c>
      <c r="H1352" s="1">
        <v>0</v>
      </c>
      <c r="I1352" s="8">
        <f>Table32356789101112132343210111213610[[#This Row],[alaskan_or_native]]/Table32356789101112132343210111213610[[#This Row],[total]]</f>
        <v>0</v>
      </c>
      <c r="J1352" s="1">
        <v>0</v>
      </c>
      <c r="K1352" s="8">
        <f>Table32356789101112132343210111213610[[#This Row],[asian_american]]/Table32356789101112132343210111213610[[#This Row],[total]]</f>
        <v>0</v>
      </c>
      <c r="L1352" s="1">
        <v>0</v>
      </c>
      <c r="M1352" s="8">
        <f>Table32356789101112132343210111213610[[#This Row],[african_amercian]]/Table32356789101112132343210111213610[[#This Row],[total]]</f>
        <v>0</v>
      </c>
      <c r="N1352" s="1">
        <v>0</v>
      </c>
      <c r="O1352" s="8">
        <f>Table32356789101112132343210111213610[[#This Row],[hispanic_american]]/Table32356789101112132343210111213610[[#This Row],[total]]</f>
        <v>0</v>
      </c>
      <c r="P1352" s="1">
        <v>0</v>
      </c>
      <c r="Q1352" s="8">
        <f>Table32356789101112132343210111213610[[#This Row],[hawaiian_or_islander]]/Table32356789101112132343210111213610[[#This Row],[total]]</f>
        <v>0</v>
      </c>
      <c r="R1352" s="1">
        <v>1</v>
      </c>
      <c r="S1352" s="8">
        <f>Table32356789101112132343210111213610[[#This Row],[white]]/Table32356789101112132343210111213610[[#This Row],[total]]</f>
        <v>1</v>
      </c>
      <c r="T1352" s="1">
        <v>0</v>
      </c>
      <c r="U1352" s="8">
        <f>Table32356789101112132343210111213610[[#This Row],[muti_racial]]/Table32356789101112132343210111213610[[#This Row],[total]]</f>
        <v>0</v>
      </c>
      <c r="V1352" s="1">
        <v>0</v>
      </c>
      <c r="W1352" s="8">
        <f>Table32356789101112132343210111213610[[#This Row],[international]]/Table32356789101112132343210111213610[[#This Row],[total]]</f>
        <v>0</v>
      </c>
      <c r="X135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5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53" spans="1:25" ht="20" customHeight="1">
      <c r="A1353" s="12">
        <v>153409</v>
      </c>
      <c r="B1353" s="12" t="s">
        <v>888</v>
      </c>
      <c r="C1353" s="12">
        <v>1</v>
      </c>
      <c r="D1353" s="12">
        <v>1</v>
      </c>
      <c r="E1353" s="14">
        <f>Table32356789101112132343210111213610[[#This Row],[men]]/Table32356789101112132343210111213610[[#This Row],[total]]</f>
        <v>1</v>
      </c>
      <c r="F1353" s="12">
        <v>0</v>
      </c>
      <c r="G1353" s="14">
        <f>Table32356789101112132343210111213610[[#This Row],[women]]/Table32356789101112132343210111213610[[#This Row],[total]]</f>
        <v>0</v>
      </c>
      <c r="H1353" s="12">
        <v>0</v>
      </c>
      <c r="I1353" s="14">
        <f>Table32356789101112132343210111213610[[#This Row],[alaskan_or_native]]/Table32356789101112132343210111213610[[#This Row],[total]]</f>
        <v>0</v>
      </c>
      <c r="J1353" s="12">
        <v>0</v>
      </c>
      <c r="K1353" s="14">
        <f>Table32356789101112132343210111213610[[#This Row],[asian_american]]/Table32356789101112132343210111213610[[#This Row],[total]]</f>
        <v>0</v>
      </c>
      <c r="L1353" s="12">
        <v>0</v>
      </c>
      <c r="M1353" s="14">
        <f>Table32356789101112132343210111213610[[#This Row],[african_amercian]]/Table32356789101112132343210111213610[[#This Row],[total]]</f>
        <v>0</v>
      </c>
      <c r="N1353" s="12">
        <v>0</v>
      </c>
      <c r="O1353" s="14">
        <f>Table32356789101112132343210111213610[[#This Row],[hispanic_american]]/Table32356789101112132343210111213610[[#This Row],[total]]</f>
        <v>0</v>
      </c>
      <c r="P1353" s="12">
        <v>0</v>
      </c>
      <c r="Q1353" s="14">
        <f>Table32356789101112132343210111213610[[#This Row],[hawaiian_or_islander]]/Table32356789101112132343210111213610[[#This Row],[total]]</f>
        <v>0</v>
      </c>
      <c r="R1353" s="12">
        <v>1</v>
      </c>
      <c r="S1353" s="14">
        <f>Table32356789101112132343210111213610[[#This Row],[white]]/Table32356789101112132343210111213610[[#This Row],[total]]</f>
        <v>1</v>
      </c>
      <c r="T1353" s="12">
        <v>0</v>
      </c>
      <c r="U1353" s="14">
        <f>Table32356789101112132343210111213610[[#This Row],[muti_racial]]/Table32356789101112132343210111213610[[#This Row],[total]]</f>
        <v>0</v>
      </c>
      <c r="V1353" s="12">
        <v>0</v>
      </c>
      <c r="W1353" s="14">
        <f>Table32356789101112132343210111213610[[#This Row],[international]]/Table32356789101112132343210111213610[[#This Row],[total]]</f>
        <v>0</v>
      </c>
      <c r="X135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5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54" spans="1:25" ht="20" customHeight="1">
      <c r="A1354" s="1">
        <v>154749</v>
      </c>
      <c r="B1354" s="1" t="s">
        <v>796</v>
      </c>
      <c r="C1354" s="1">
        <v>1</v>
      </c>
      <c r="D1354" s="1">
        <v>1</v>
      </c>
      <c r="E1354" s="8">
        <f>Table32356789101112132343210111213610[[#This Row],[men]]/Table32356789101112132343210111213610[[#This Row],[total]]</f>
        <v>1</v>
      </c>
      <c r="F1354" s="1">
        <v>0</v>
      </c>
      <c r="G1354" s="8">
        <f>Table32356789101112132343210111213610[[#This Row],[women]]/Table32356789101112132343210111213610[[#This Row],[total]]</f>
        <v>0</v>
      </c>
      <c r="H1354" s="1">
        <v>0</v>
      </c>
      <c r="I1354" s="8">
        <f>Table32356789101112132343210111213610[[#This Row],[alaskan_or_native]]/Table32356789101112132343210111213610[[#This Row],[total]]</f>
        <v>0</v>
      </c>
      <c r="J1354" s="1">
        <v>0</v>
      </c>
      <c r="K1354" s="8">
        <f>Table32356789101112132343210111213610[[#This Row],[asian_american]]/Table32356789101112132343210111213610[[#This Row],[total]]</f>
        <v>0</v>
      </c>
      <c r="L1354" s="1">
        <v>0</v>
      </c>
      <c r="M1354" s="8">
        <f>Table32356789101112132343210111213610[[#This Row],[african_amercian]]/Table32356789101112132343210111213610[[#This Row],[total]]</f>
        <v>0</v>
      </c>
      <c r="N1354" s="1">
        <v>0</v>
      </c>
      <c r="O1354" s="8">
        <f>Table32356789101112132343210111213610[[#This Row],[hispanic_american]]/Table32356789101112132343210111213610[[#This Row],[total]]</f>
        <v>0</v>
      </c>
      <c r="P1354" s="1">
        <v>0</v>
      </c>
      <c r="Q1354" s="8">
        <f>Table32356789101112132343210111213610[[#This Row],[hawaiian_or_islander]]/Table32356789101112132343210111213610[[#This Row],[total]]</f>
        <v>0</v>
      </c>
      <c r="R1354" s="1">
        <v>1</v>
      </c>
      <c r="S1354" s="8">
        <f>Table32356789101112132343210111213610[[#This Row],[white]]/Table32356789101112132343210111213610[[#This Row],[total]]</f>
        <v>1</v>
      </c>
      <c r="T1354" s="1">
        <v>0</v>
      </c>
      <c r="U1354" s="8">
        <f>Table32356789101112132343210111213610[[#This Row],[muti_racial]]/Table32356789101112132343210111213610[[#This Row],[total]]</f>
        <v>0</v>
      </c>
      <c r="V1354" s="1">
        <v>0</v>
      </c>
      <c r="W1354" s="8">
        <f>Table32356789101112132343210111213610[[#This Row],[international]]/Table32356789101112132343210111213610[[#This Row],[total]]</f>
        <v>0</v>
      </c>
      <c r="X135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5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55" spans="1:25" ht="20" customHeight="1">
      <c r="A1355" s="12">
        <v>159656</v>
      </c>
      <c r="B1355" s="12" t="s">
        <v>910</v>
      </c>
      <c r="C1355" s="12">
        <v>1</v>
      </c>
      <c r="D1355" s="12">
        <v>1</v>
      </c>
      <c r="E1355" s="14">
        <f>Table32356789101112132343210111213610[[#This Row],[men]]/Table32356789101112132343210111213610[[#This Row],[total]]</f>
        <v>1</v>
      </c>
      <c r="F1355" s="12">
        <v>0</v>
      </c>
      <c r="G1355" s="14">
        <f>Table32356789101112132343210111213610[[#This Row],[women]]/Table32356789101112132343210111213610[[#This Row],[total]]</f>
        <v>0</v>
      </c>
      <c r="H1355" s="12">
        <v>0</v>
      </c>
      <c r="I1355" s="14">
        <f>Table32356789101112132343210111213610[[#This Row],[alaskan_or_native]]/Table32356789101112132343210111213610[[#This Row],[total]]</f>
        <v>0</v>
      </c>
      <c r="J1355" s="12">
        <v>0</v>
      </c>
      <c r="K1355" s="14">
        <f>Table32356789101112132343210111213610[[#This Row],[asian_american]]/Table32356789101112132343210111213610[[#This Row],[total]]</f>
        <v>0</v>
      </c>
      <c r="L1355" s="12">
        <v>0</v>
      </c>
      <c r="M1355" s="14">
        <f>Table32356789101112132343210111213610[[#This Row],[african_amercian]]/Table32356789101112132343210111213610[[#This Row],[total]]</f>
        <v>0</v>
      </c>
      <c r="N1355" s="12">
        <v>0</v>
      </c>
      <c r="O1355" s="14">
        <f>Table32356789101112132343210111213610[[#This Row],[hispanic_american]]/Table32356789101112132343210111213610[[#This Row],[total]]</f>
        <v>0</v>
      </c>
      <c r="P1355" s="12">
        <v>0</v>
      </c>
      <c r="Q1355" s="14">
        <f>Table32356789101112132343210111213610[[#This Row],[hawaiian_or_islander]]/Table32356789101112132343210111213610[[#This Row],[total]]</f>
        <v>0</v>
      </c>
      <c r="R1355" s="12">
        <v>1</v>
      </c>
      <c r="S1355" s="14">
        <f>Table32356789101112132343210111213610[[#This Row],[white]]/Table32356789101112132343210111213610[[#This Row],[total]]</f>
        <v>1</v>
      </c>
      <c r="T1355" s="12">
        <v>0</v>
      </c>
      <c r="U1355" s="14">
        <f>Table32356789101112132343210111213610[[#This Row],[muti_racial]]/Table32356789101112132343210111213610[[#This Row],[total]]</f>
        <v>0</v>
      </c>
      <c r="V1355" s="12">
        <v>0</v>
      </c>
      <c r="W1355" s="14">
        <f>Table32356789101112132343210111213610[[#This Row],[international]]/Table32356789101112132343210111213610[[#This Row],[total]]</f>
        <v>0</v>
      </c>
      <c r="X135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5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56" spans="1:25" ht="20" customHeight="1">
      <c r="A1356" s="1">
        <v>161226</v>
      </c>
      <c r="B1356" s="1" t="s">
        <v>798</v>
      </c>
      <c r="C1356" s="1">
        <v>1</v>
      </c>
      <c r="D1356" s="1">
        <v>1</v>
      </c>
      <c r="E1356" s="8">
        <f>Table32356789101112132343210111213610[[#This Row],[men]]/Table32356789101112132343210111213610[[#This Row],[total]]</f>
        <v>1</v>
      </c>
      <c r="F1356" s="1">
        <v>0</v>
      </c>
      <c r="G1356" s="8">
        <f>Table32356789101112132343210111213610[[#This Row],[women]]/Table32356789101112132343210111213610[[#This Row],[total]]</f>
        <v>0</v>
      </c>
      <c r="H1356" s="1">
        <v>0</v>
      </c>
      <c r="I1356" s="8">
        <f>Table32356789101112132343210111213610[[#This Row],[alaskan_or_native]]/Table32356789101112132343210111213610[[#This Row],[total]]</f>
        <v>0</v>
      </c>
      <c r="J1356" s="1">
        <v>0</v>
      </c>
      <c r="K1356" s="8">
        <f>Table32356789101112132343210111213610[[#This Row],[asian_american]]/Table32356789101112132343210111213610[[#This Row],[total]]</f>
        <v>0</v>
      </c>
      <c r="L1356" s="1">
        <v>0</v>
      </c>
      <c r="M1356" s="8">
        <f>Table32356789101112132343210111213610[[#This Row],[african_amercian]]/Table32356789101112132343210111213610[[#This Row],[total]]</f>
        <v>0</v>
      </c>
      <c r="N1356" s="1">
        <v>0</v>
      </c>
      <c r="O1356" s="8">
        <f>Table32356789101112132343210111213610[[#This Row],[hispanic_american]]/Table32356789101112132343210111213610[[#This Row],[total]]</f>
        <v>0</v>
      </c>
      <c r="P1356" s="1">
        <v>0</v>
      </c>
      <c r="Q1356" s="8">
        <f>Table32356789101112132343210111213610[[#This Row],[hawaiian_or_islander]]/Table32356789101112132343210111213610[[#This Row],[total]]</f>
        <v>0</v>
      </c>
      <c r="R1356" s="1">
        <v>1</v>
      </c>
      <c r="S1356" s="8">
        <f>Table32356789101112132343210111213610[[#This Row],[white]]/Table32356789101112132343210111213610[[#This Row],[total]]</f>
        <v>1</v>
      </c>
      <c r="T1356" s="1">
        <v>0</v>
      </c>
      <c r="U1356" s="8">
        <f>Table32356789101112132343210111213610[[#This Row],[muti_racial]]/Table32356789101112132343210111213610[[#This Row],[total]]</f>
        <v>0</v>
      </c>
      <c r="V1356" s="1">
        <v>0</v>
      </c>
      <c r="W1356" s="8">
        <f>Table32356789101112132343210111213610[[#This Row],[international]]/Table32356789101112132343210111213610[[#This Row],[total]]</f>
        <v>0</v>
      </c>
      <c r="X135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5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57" spans="1:25" ht="20" customHeight="1">
      <c r="A1357" s="12">
        <v>165644</v>
      </c>
      <c r="B1357" s="12" t="s">
        <v>799</v>
      </c>
      <c r="C1357" s="12">
        <v>1</v>
      </c>
      <c r="D1357" s="12">
        <v>1</v>
      </c>
      <c r="E1357" s="14">
        <f>Table32356789101112132343210111213610[[#This Row],[men]]/Table32356789101112132343210111213610[[#This Row],[total]]</f>
        <v>1</v>
      </c>
      <c r="F1357" s="12">
        <v>0</v>
      </c>
      <c r="G1357" s="14">
        <f>Table32356789101112132343210111213610[[#This Row],[women]]/Table32356789101112132343210111213610[[#This Row],[total]]</f>
        <v>0</v>
      </c>
      <c r="H1357" s="12">
        <v>0</v>
      </c>
      <c r="I1357" s="14">
        <f>Table32356789101112132343210111213610[[#This Row],[alaskan_or_native]]/Table32356789101112132343210111213610[[#This Row],[total]]</f>
        <v>0</v>
      </c>
      <c r="J1357" s="12">
        <v>0</v>
      </c>
      <c r="K1357" s="14">
        <f>Table32356789101112132343210111213610[[#This Row],[asian_american]]/Table32356789101112132343210111213610[[#This Row],[total]]</f>
        <v>0</v>
      </c>
      <c r="L1357" s="12">
        <v>0</v>
      </c>
      <c r="M1357" s="14">
        <f>Table32356789101112132343210111213610[[#This Row],[african_amercian]]/Table32356789101112132343210111213610[[#This Row],[total]]</f>
        <v>0</v>
      </c>
      <c r="N1357" s="12">
        <v>0</v>
      </c>
      <c r="O1357" s="14">
        <f>Table32356789101112132343210111213610[[#This Row],[hispanic_american]]/Table32356789101112132343210111213610[[#This Row],[total]]</f>
        <v>0</v>
      </c>
      <c r="P1357" s="12">
        <v>0</v>
      </c>
      <c r="Q1357" s="14">
        <f>Table32356789101112132343210111213610[[#This Row],[hawaiian_or_islander]]/Table32356789101112132343210111213610[[#This Row],[total]]</f>
        <v>0</v>
      </c>
      <c r="R1357" s="12">
        <v>0</v>
      </c>
      <c r="S1357" s="14">
        <f>Table32356789101112132343210111213610[[#This Row],[white]]/Table32356789101112132343210111213610[[#This Row],[total]]</f>
        <v>0</v>
      </c>
      <c r="T1357" s="12">
        <v>1</v>
      </c>
      <c r="U1357" s="14">
        <f>Table32356789101112132343210111213610[[#This Row],[muti_racial]]/Table32356789101112132343210111213610[[#This Row],[total]]</f>
        <v>1</v>
      </c>
      <c r="V1357" s="12">
        <v>0</v>
      </c>
      <c r="W1357" s="14">
        <f>Table32356789101112132343210111213610[[#This Row],[international]]/Table32356789101112132343210111213610[[#This Row],[total]]</f>
        <v>0</v>
      </c>
      <c r="X135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5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58" spans="1:25" ht="20" customHeight="1">
      <c r="A1358" s="1">
        <v>167792</v>
      </c>
      <c r="B1358" s="1" t="s">
        <v>357</v>
      </c>
      <c r="C1358" s="1">
        <v>1</v>
      </c>
      <c r="D1358" s="1">
        <v>1</v>
      </c>
      <c r="E1358" s="8">
        <f>Table32356789101112132343210111213610[[#This Row],[men]]/Table32356789101112132343210111213610[[#This Row],[total]]</f>
        <v>1</v>
      </c>
      <c r="F1358" s="1">
        <v>0</v>
      </c>
      <c r="G1358" s="8">
        <f>Table32356789101112132343210111213610[[#This Row],[women]]/Table32356789101112132343210111213610[[#This Row],[total]]</f>
        <v>0</v>
      </c>
      <c r="H1358" s="1">
        <v>0</v>
      </c>
      <c r="I1358" s="8">
        <f>Table32356789101112132343210111213610[[#This Row],[alaskan_or_native]]/Table32356789101112132343210111213610[[#This Row],[total]]</f>
        <v>0</v>
      </c>
      <c r="J1358" s="1">
        <v>0</v>
      </c>
      <c r="K1358" s="8">
        <f>Table32356789101112132343210111213610[[#This Row],[asian_american]]/Table32356789101112132343210111213610[[#This Row],[total]]</f>
        <v>0</v>
      </c>
      <c r="L1358" s="1">
        <v>0</v>
      </c>
      <c r="M1358" s="8">
        <f>Table32356789101112132343210111213610[[#This Row],[african_amercian]]/Table32356789101112132343210111213610[[#This Row],[total]]</f>
        <v>0</v>
      </c>
      <c r="N1358" s="1">
        <v>0</v>
      </c>
      <c r="O1358" s="8">
        <f>Table32356789101112132343210111213610[[#This Row],[hispanic_american]]/Table32356789101112132343210111213610[[#This Row],[total]]</f>
        <v>0</v>
      </c>
      <c r="P1358" s="1">
        <v>0</v>
      </c>
      <c r="Q1358" s="8">
        <f>Table32356789101112132343210111213610[[#This Row],[hawaiian_or_islander]]/Table32356789101112132343210111213610[[#This Row],[total]]</f>
        <v>0</v>
      </c>
      <c r="R1358" s="1">
        <v>0</v>
      </c>
      <c r="S1358" s="8">
        <f>Table32356789101112132343210111213610[[#This Row],[white]]/Table32356789101112132343210111213610[[#This Row],[total]]</f>
        <v>0</v>
      </c>
      <c r="T1358" s="1">
        <v>0</v>
      </c>
      <c r="U1358" s="8">
        <f>Table32356789101112132343210111213610[[#This Row],[muti_racial]]/Table32356789101112132343210111213610[[#This Row],[total]]</f>
        <v>0</v>
      </c>
      <c r="V1358" s="1">
        <v>1</v>
      </c>
      <c r="W1358" s="8">
        <f>Table32356789101112132343210111213610[[#This Row],[international]]/Table32356789101112132343210111213610[[#This Row],[total]]</f>
        <v>1</v>
      </c>
      <c r="X135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5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59" spans="1:25" ht="20" customHeight="1">
      <c r="A1359" s="12">
        <v>168591</v>
      </c>
      <c r="B1359" s="12" t="s">
        <v>800</v>
      </c>
      <c r="C1359" s="12">
        <v>1</v>
      </c>
      <c r="D1359" s="12">
        <v>1</v>
      </c>
      <c r="E1359" s="14">
        <f>Table32356789101112132343210111213610[[#This Row],[men]]/Table32356789101112132343210111213610[[#This Row],[total]]</f>
        <v>1</v>
      </c>
      <c r="F1359" s="12">
        <v>0</v>
      </c>
      <c r="G1359" s="14">
        <f>Table32356789101112132343210111213610[[#This Row],[women]]/Table32356789101112132343210111213610[[#This Row],[total]]</f>
        <v>0</v>
      </c>
      <c r="H1359" s="12">
        <v>0</v>
      </c>
      <c r="I1359" s="14">
        <f>Table32356789101112132343210111213610[[#This Row],[alaskan_or_native]]/Table32356789101112132343210111213610[[#This Row],[total]]</f>
        <v>0</v>
      </c>
      <c r="J1359" s="12">
        <v>0</v>
      </c>
      <c r="K1359" s="14">
        <f>Table32356789101112132343210111213610[[#This Row],[asian_american]]/Table32356789101112132343210111213610[[#This Row],[total]]</f>
        <v>0</v>
      </c>
      <c r="L1359" s="12">
        <v>1</v>
      </c>
      <c r="M1359" s="14">
        <f>Table32356789101112132343210111213610[[#This Row],[african_amercian]]/Table32356789101112132343210111213610[[#This Row],[total]]</f>
        <v>1</v>
      </c>
      <c r="N1359" s="12">
        <v>0</v>
      </c>
      <c r="O1359" s="14">
        <f>Table32356789101112132343210111213610[[#This Row],[hispanic_american]]/Table32356789101112132343210111213610[[#This Row],[total]]</f>
        <v>0</v>
      </c>
      <c r="P1359" s="12">
        <v>0</v>
      </c>
      <c r="Q1359" s="14">
        <f>Table32356789101112132343210111213610[[#This Row],[hawaiian_or_islander]]/Table32356789101112132343210111213610[[#This Row],[total]]</f>
        <v>0</v>
      </c>
      <c r="R1359" s="12">
        <v>0</v>
      </c>
      <c r="S1359" s="14">
        <f>Table32356789101112132343210111213610[[#This Row],[white]]/Table32356789101112132343210111213610[[#This Row],[total]]</f>
        <v>0</v>
      </c>
      <c r="T1359" s="12">
        <v>0</v>
      </c>
      <c r="U1359" s="14">
        <f>Table32356789101112132343210111213610[[#This Row],[muti_racial]]/Table32356789101112132343210111213610[[#This Row],[total]]</f>
        <v>0</v>
      </c>
      <c r="V1359" s="12">
        <v>0</v>
      </c>
      <c r="W1359" s="14">
        <f>Table32356789101112132343210111213610[[#This Row],[international]]/Table32356789101112132343210111213610[[#This Row],[total]]</f>
        <v>0</v>
      </c>
      <c r="X135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5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60" spans="1:25" ht="20" customHeight="1">
      <c r="A1360" s="1">
        <v>169327</v>
      </c>
      <c r="B1360" s="1" t="s">
        <v>1236</v>
      </c>
      <c r="C1360" s="1">
        <v>1</v>
      </c>
      <c r="D1360" s="1">
        <v>1</v>
      </c>
      <c r="E1360" s="8">
        <f>Table32356789101112132343210111213610[[#This Row],[men]]/Table32356789101112132343210111213610[[#This Row],[total]]</f>
        <v>1</v>
      </c>
      <c r="F1360" s="1">
        <v>0</v>
      </c>
      <c r="G1360" s="8">
        <f>Table32356789101112132343210111213610[[#This Row],[women]]/Table32356789101112132343210111213610[[#This Row],[total]]</f>
        <v>0</v>
      </c>
      <c r="H1360" s="1">
        <v>0</v>
      </c>
      <c r="I1360" s="8">
        <f>Table32356789101112132343210111213610[[#This Row],[alaskan_or_native]]/Table32356789101112132343210111213610[[#This Row],[total]]</f>
        <v>0</v>
      </c>
      <c r="J1360" s="1">
        <v>0</v>
      </c>
      <c r="K1360" s="8">
        <f>Table32356789101112132343210111213610[[#This Row],[asian_american]]/Table32356789101112132343210111213610[[#This Row],[total]]</f>
        <v>0</v>
      </c>
      <c r="L1360" s="1">
        <v>0</v>
      </c>
      <c r="M1360" s="8">
        <f>Table32356789101112132343210111213610[[#This Row],[african_amercian]]/Table32356789101112132343210111213610[[#This Row],[total]]</f>
        <v>0</v>
      </c>
      <c r="N1360" s="1">
        <v>0</v>
      </c>
      <c r="O1360" s="8">
        <f>Table32356789101112132343210111213610[[#This Row],[hispanic_american]]/Table32356789101112132343210111213610[[#This Row],[total]]</f>
        <v>0</v>
      </c>
      <c r="P1360" s="1">
        <v>0</v>
      </c>
      <c r="Q1360" s="8">
        <f>Table32356789101112132343210111213610[[#This Row],[hawaiian_or_islander]]/Table32356789101112132343210111213610[[#This Row],[total]]</f>
        <v>0</v>
      </c>
      <c r="R1360" s="1">
        <v>1</v>
      </c>
      <c r="S1360" s="8">
        <f>Table32356789101112132343210111213610[[#This Row],[white]]/Table32356789101112132343210111213610[[#This Row],[total]]</f>
        <v>1</v>
      </c>
      <c r="T1360" s="1">
        <v>0</v>
      </c>
      <c r="U1360" s="8">
        <f>Table32356789101112132343210111213610[[#This Row],[muti_racial]]/Table32356789101112132343210111213610[[#This Row],[total]]</f>
        <v>0</v>
      </c>
      <c r="V1360" s="1">
        <v>0</v>
      </c>
      <c r="W1360" s="8">
        <f>Table32356789101112132343210111213610[[#This Row],[international]]/Table32356789101112132343210111213610[[#This Row],[total]]</f>
        <v>0</v>
      </c>
      <c r="X136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6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61" spans="1:25" ht="20" customHeight="1">
      <c r="A1361" s="12">
        <v>172866</v>
      </c>
      <c r="B1361" s="12" t="s">
        <v>943</v>
      </c>
      <c r="C1361" s="12">
        <v>1</v>
      </c>
      <c r="D1361" s="12">
        <v>1</v>
      </c>
      <c r="E1361" s="14">
        <f>Table32356789101112132343210111213610[[#This Row],[men]]/Table32356789101112132343210111213610[[#This Row],[total]]</f>
        <v>1</v>
      </c>
      <c r="F1361" s="12">
        <v>0</v>
      </c>
      <c r="G1361" s="14">
        <f>Table32356789101112132343210111213610[[#This Row],[women]]/Table32356789101112132343210111213610[[#This Row],[total]]</f>
        <v>0</v>
      </c>
      <c r="H1361" s="12">
        <v>0</v>
      </c>
      <c r="I1361" s="14">
        <f>Table32356789101112132343210111213610[[#This Row],[alaskan_or_native]]/Table32356789101112132343210111213610[[#This Row],[total]]</f>
        <v>0</v>
      </c>
      <c r="J1361" s="12">
        <v>1</v>
      </c>
      <c r="K1361" s="14">
        <f>Table32356789101112132343210111213610[[#This Row],[asian_american]]/Table32356789101112132343210111213610[[#This Row],[total]]</f>
        <v>1</v>
      </c>
      <c r="L1361" s="12">
        <v>0</v>
      </c>
      <c r="M1361" s="14">
        <f>Table32356789101112132343210111213610[[#This Row],[african_amercian]]/Table32356789101112132343210111213610[[#This Row],[total]]</f>
        <v>0</v>
      </c>
      <c r="N1361" s="12">
        <v>0</v>
      </c>
      <c r="O1361" s="14">
        <f>Table32356789101112132343210111213610[[#This Row],[hispanic_american]]/Table32356789101112132343210111213610[[#This Row],[total]]</f>
        <v>0</v>
      </c>
      <c r="P1361" s="12">
        <v>0</v>
      </c>
      <c r="Q1361" s="14">
        <f>Table32356789101112132343210111213610[[#This Row],[hawaiian_or_islander]]/Table32356789101112132343210111213610[[#This Row],[total]]</f>
        <v>0</v>
      </c>
      <c r="R1361" s="12">
        <v>0</v>
      </c>
      <c r="S1361" s="14">
        <f>Table32356789101112132343210111213610[[#This Row],[white]]/Table32356789101112132343210111213610[[#This Row],[total]]</f>
        <v>0</v>
      </c>
      <c r="T1361" s="12">
        <v>0</v>
      </c>
      <c r="U1361" s="14">
        <f>Table32356789101112132343210111213610[[#This Row],[muti_racial]]/Table32356789101112132343210111213610[[#This Row],[total]]</f>
        <v>0</v>
      </c>
      <c r="V1361" s="12">
        <v>0</v>
      </c>
      <c r="W1361" s="14">
        <f>Table32356789101112132343210111213610[[#This Row],[international]]/Table32356789101112132343210111213610[[#This Row],[total]]</f>
        <v>0</v>
      </c>
      <c r="X136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6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62" spans="1:25" ht="20" customHeight="1">
      <c r="A1362" s="1">
        <v>173984</v>
      </c>
      <c r="B1362" s="1" t="s">
        <v>946</v>
      </c>
      <c r="C1362" s="1">
        <v>1</v>
      </c>
      <c r="D1362" s="1">
        <v>1</v>
      </c>
      <c r="E1362" s="8">
        <f>Table32356789101112132343210111213610[[#This Row],[men]]/Table32356789101112132343210111213610[[#This Row],[total]]</f>
        <v>1</v>
      </c>
      <c r="F1362" s="1">
        <v>0</v>
      </c>
      <c r="G1362" s="8">
        <f>Table32356789101112132343210111213610[[#This Row],[women]]/Table32356789101112132343210111213610[[#This Row],[total]]</f>
        <v>0</v>
      </c>
      <c r="H1362" s="1">
        <v>0</v>
      </c>
      <c r="I1362" s="8">
        <f>Table32356789101112132343210111213610[[#This Row],[alaskan_or_native]]/Table32356789101112132343210111213610[[#This Row],[total]]</f>
        <v>0</v>
      </c>
      <c r="J1362" s="1">
        <v>0</v>
      </c>
      <c r="K1362" s="8">
        <f>Table32356789101112132343210111213610[[#This Row],[asian_american]]/Table32356789101112132343210111213610[[#This Row],[total]]</f>
        <v>0</v>
      </c>
      <c r="L1362" s="1">
        <v>0</v>
      </c>
      <c r="M1362" s="8">
        <f>Table32356789101112132343210111213610[[#This Row],[african_amercian]]/Table32356789101112132343210111213610[[#This Row],[total]]</f>
        <v>0</v>
      </c>
      <c r="N1362" s="1">
        <v>0</v>
      </c>
      <c r="O1362" s="8">
        <f>Table32356789101112132343210111213610[[#This Row],[hispanic_american]]/Table32356789101112132343210111213610[[#This Row],[total]]</f>
        <v>0</v>
      </c>
      <c r="P1362" s="1">
        <v>0</v>
      </c>
      <c r="Q1362" s="8">
        <f>Table32356789101112132343210111213610[[#This Row],[hawaiian_or_islander]]/Table32356789101112132343210111213610[[#This Row],[total]]</f>
        <v>0</v>
      </c>
      <c r="R1362" s="1">
        <v>1</v>
      </c>
      <c r="S1362" s="8">
        <f>Table32356789101112132343210111213610[[#This Row],[white]]/Table32356789101112132343210111213610[[#This Row],[total]]</f>
        <v>1</v>
      </c>
      <c r="T1362" s="1">
        <v>0</v>
      </c>
      <c r="U1362" s="8">
        <f>Table32356789101112132343210111213610[[#This Row],[muti_racial]]/Table32356789101112132343210111213610[[#This Row],[total]]</f>
        <v>0</v>
      </c>
      <c r="V1362" s="1">
        <v>0</v>
      </c>
      <c r="W1362" s="8">
        <f>Table32356789101112132343210111213610[[#This Row],[international]]/Table32356789101112132343210111213610[[#This Row],[total]]</f>
        <v>0</v>
      </c>
      <c r="X136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6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63" spans="1:25" ht="20" customHeight="1">
      <c r="A1363" s="12">
        <v>174862</v>
      </c>
      <c r="B1363" s="12" t="s">
        <v>1237</v>
      </c>
      <c r="C1363" s="12">
        <v>1</v>
      </c>
      <c r="D1363" s="12">
        <v>0</v>
      </c>
      <c r="E1363" s="14">
        <f>Table32356789101112132343210111213610[[#This Row],[men]]/Table32356789101112132343210111213610[[#This Row],[total]]</f>
        <v>0</v>
      </c>
      <c r="F1363" s="12">
        <v>1</v>
      </c>
      <c r="G1363" s="14">
        <f>Table32356789101112132343210111213610[[#This Row],[women]]/Table32356789101112132343210111213610[[#This Row],[total]]</f>
        <v>1</v>
      </c>
      <c r="H1363" s="12">
        <v>0</v>
      </c>
      <c r="I1363" s="14">
        <f>Table32356789101112132343210111213610[[#This Row],[alaskan_or_native]]/Table32356789101112132343210111213610[[#This Row],[total]]</f>
        <v>0</v>
      </c>
      <c r="J1363" s="12">
        <v>0</v>
      </c>
      <c r="K1363" s="14">
        <f>Table32356789101112132343210111213610[[#This Row],[asian_american]]/Table32356789101112132343210111213610[[#This Row],[total]]</f>
        <v>0</v>
      </c>
      <c r="L1363" s="12">
        <v>0</v>
      </c>
      <c r="M1363" s="14">
        <f>Table32356789101112132343210111213610[[#This Row],[african_amercian]]/Table32356789101112132343210111213610[[#This Row],[total]]</f>
        <v>0</v>
      </c>
      <c r="N1363" s="12">
        <v>0</v>
      </c>
      <c r="O1363" s="14">
        <f>Table32356789101112132343210111213610[[#This Row],[hispanic_american]]/Table32356789101112132343210111213610[[#This Row],[total]]</f>
        <v>0</v>
      </c>
      <c r="P1363" s="12">
        <v>0</v>
      </c>
      <c r="Q1363" s="14">
        <f>Table32356789101112132343210111213610[[#This Row],[hawaiian_or_islander]]/Table32356789101112132343210111213610[[#This Row],[total]]</f>
        <v>0</v>
      </c>
      <c r="R1363" s="12">
        <v>1</v>
      </c>
      <c r="S1363" s="14">
        <f>Table32356789101112132343210111213610[[#This Row],[white]]/Table32356789101112132343210111213610[[#This Row],[total]]</f>
        <v>1</v>
      </c>
      <c r="T1363" s="12">
        <v>0</v>
      </c>
      <c r="U1363" s="14">
        <f>Table32356789101112132343210111213610[[#This Row],[muti_racial]]/Table32356789101112132343210111213610[[#This Row],[total]]</f>
        <v>0</v>
      </c>
      <c r="V1363" s="12">
        <v>0</v>
      </c>
      <c r="W1363" s="14">
        <f>Table32356789101112132343210111213610[[#This Row],[international]]/Table32356789101112132343210111213610[[#This Row],[total]]</f>
        <v>0</v>
      </c>
      <c r="X136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6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64" spans="1:25" ht="20" customHeight="1">
      <c r="A1364" s="1">
        <v>179043</v>
      </c>
      <c r="B1364" s="1" t="s">
        <v>385</v>
      </c>
      <c r="C1364" s="1">
        <v>1</v>
      </c>
      <c r="D1364" s="1">
        <v>0</v>
      </c>
      <c r="E1364" s="8">
        <f>Table32356789101112132343210111213610[[#This Row],[men]]/Table32356789101112132343210111213610[[#This Row],[total]]</f>
        <v>0</v>
      </c>
      <c r="F1364" s="1">
        <v>1</v>
      </c>
      <c r="G1364" s="8">
        <f>Table32356789101112132343210111213610[[#This Row],[women]]/Table32356789101112132343210111213610[[#This Row],[total]]</f>
        <v>1</v>
      </c>
      <c r="H1364" s="1">
        <v>0</v>
      </c>
      <c r="I1364" s="8">
        <f>Table32356789101112132343210111213610[[#This Row],[alaskan_or_native]]/Table32356789101112132343210111213610[[#This Row],[total]]</f>
        <v>0</v>
      </c>
      <c r="J1364" s="1">
        <v>0</v>
      </c>
      <c r="K1364" s="8">
        <f>Table32356789101112132343210111213610[[#This Row],[asian_american]]/Table32356789101112132343210111213610[[#This Row],[total]]</f>
        <v>0</v>
      </c>
      <c r="L1364" s="1">
        <v>0</v>
      </c>
      <c r="M1364" s="8">
        <f>Table32356789101112132343210111213610[[#This Row],[african_amercian]]/Table32356789101112132343210111213610[[#This Row],[total]]</f>
        <v>0</v>
      </c>
      <c r="N1364" s="1">
        <v>0</v>
      </c>
      <c r="O1364" s="8">
        <f>Table32356789101112132343210111213610[[#This Row],[hispanic_american]]/Table32356789101112132343210111213610[[#This Row],[total]]</f>
        <v>0</v>
      </c>
      <c r="P1364" s="1">
        <v>0</v>
      </c>
      <c r="Q1364" s="8">
        <f>Table32356789101112132343210111213610[[#This Row],[hawaiian_or_islander]]/Table32356789101112132343210111213610[[#This Row],[total]]</f>
        <v>0</v>
      </c>
      <c r="R1364" s="1">
        <v>1</v>
      </c>
      <c r="S1364" s="8">
        <f>Table32356789101112132343210111213610[[#This Row],[white]]/Table32356789101112132343210111213610[[#This Row],[total]]</f>
        <v>1</v>
      </c>
      <c r="T1364" s="1">
        <v>0</v>
      </c>
      <c r="U1364" s="8">
        <f>Table32356789101112132343210111213610[[#This Row],[muti_racial]]/Table32356789101112132343210111213610[[#This Row],[total]]</f>
        <v>0</v>
      </c>
      <c r="V1364" s="1">
        <v>0</v>
      </c>
      <c r="W1364" s="8">
        <f>Table32356789101112132343210111213610[[#This Row],[international]]/Table32356789101112132343210111213610[[#This Row],[total]]</f>
        <v>0</v>
      </c>
      <c r="X136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6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65" spans="1:25" ht="20" customHeight="1">
      <c r="A1365" s="12">
        <v>180258</v>
      </c>
      <c r="B1365" s="12" t="s">
        <v>802</v>
      </c>
      <c r="C1365" s="12">
        <v>1</v>
      </c>
      <c r="D1365" s="12">
        <v>1</v>
      </c>
      <c r="E1365" s="14">
        <f>Table32356789101112132343210111213610[[#This Row],[men]]/Table32356789101112132343210111213610[[#This Row],[total]]</f>
        <v>1</v>
      </c>
      <c r="F1365" s="12">
        <v>0</v>
      </c>
      <c r="G1365" s="14">
        <f>Table32356789101112132343210111213610[[#This Row],[women]]/Table32356789101112132343210111213610[[#This Row],[total]]</f>
        <v>0</v>
      </c>
      <c r="H1365" s="12">
        <v>0</v>
      </c>
      <c r="I1365" s="14">
        <f>Table32356789101112132343210111213610[[#This Row],[alaskan_or_native]]/Table32356789101112132343210111213610[[#This Row],[total]]</f>
        <v>0</v>
      </c>
      <c r="J1365" s="12">
        <v>0</v>
      </c>
      <c r="K1365" s="14">
        <f>Table32356789101112132343210111213610[[#This Row],[asian_american]]/Table32356789101112132343210111213610[[#This Row],[total]]</f>
        <v>0</v>
      </c>
      <c r="L1365" s="12">
        <v>0</v>
      </c>
      <c r="M1365" s="14">
        <f>Table32356789101112132343210111213610[[#This Row],[african_amercian]]/Table32356789101112132343210111213610[[#This Row],[total]]</f>
        <v>0</v>
      </c>
      <c r="N1365" s="12">
        <v>0</v>
      </c>
      <c r="O1365" s="14">
        <f>Table32356789101112132343210111213610[[#This Row],[hispanic_american]]/Table32356789101112132343210111213610[[#This Row],[total]]</f>
        <v>0</v>
      </c>
      <c r="P1365" s="12">
        <v>0</v>
      </c>
      <c r="Q1365" s="14">
        <f>Table32356789101112132343210111213610[[#This Row],[hawaiian_or_islander]]/Table32356789101112132343210111213610[[#This Row],[total]]</f>
        <v>0</v>
      </c>
      <c r="R1365" s="12">
        <v>1</v>
      </c>
      <c r="S1365" s="14">
        <f>Table32356789101112132343210111213610[[#This Row],[white]]/Table32356789101112132343210111213610[[#This Row],[total]]</f>
        <v>1</v>
      </c>
      <c r="T1365" s="12">
        <v>0</v>
      </c>
      <c r="U1365" s="14">
        <f>Table32356789101112132343210111213610[[#This Row],[muti_racial]]/Table32356789101112132343210111213610[[#This Row],[total]]</f>
        <v>0</v>
      </c>
      <c r="V1365" s="12">
        <v>0</v>
      </c>
      <c r="W1365" s="14">
        <f>Table32356789101112132343210111213610[[#This Row],[international]]/Table32356789101112132343210111213610[[#This Row],[total]]</f>
        <v>0</v>
      </c>
      <c r="X136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6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66" spans="1:25" ht="20" customHeight="1">
      <c r="A1366" s="1">
        <v>192749</v>
      </c>
      <c r="B1366" s="1" t="s">
        <v>998</v>
      </c>
      <c r="C1366" s="1">
        <v>1</v>
      </c>
      <c r="D1366" s="1">
        <v>0</v>
      </c>
      <c r="E1366" s="8">
        <f>Table32356789101112132343210111213610[[#This Row],[men]]/Table32356789101112132343210111213610[[#This Row],[total]]</f>
        <v>0</v>
      </c>
      <c r="F1366" s="1">
        <v>1</v>
      </c>
      <c r="G1366" s="8">
        <f>Table32356789101112132343210111213610[[#This Row],[women]]/Table32356789101112132343210111213610[[#This Row],[total]]</f>
        <v>1</v>
      </c>
      <c r="H1366" s="1">
        <v>0</v>
      </c>
      <c r="I1366" s="8">
        <f>Table32356789101112132343210111213610[[#This Row],[alaskan_or_native]]/Table32356789101112132343210111213610[[#This Row],[total]]</f>
        <v>0</v>
      </c>
      <c r="J1366" s="1">
        <v>1</v>
      </c>
      <c r="K1366" s="8">
        <f>Table32356789101112132343210111213610[[#This Row],[asian_american]]/Table32356789101112132343210111213610[[#This Row],[total]]</f>
        <v>1</v>
      </c>
      <c r="L1366" s="1">
        <v>0</v>
      </c>
      <c r="M1366" s="8">
        <f>Table32356789101112132343210111213610[[#This Row],[african_amercian]]/Table32356789101112132343210111213610[[#This Row],[total]]</f>
        <v>0</v>
      </c>
      <c r="N1366" s="1">
        <v>0</v>
      </c>
      <c r="O1366" s="8">
        <f>Table32356789101112132343210111213610[[#This Row],[hispanic_american]]/Table32356789101112132343210111213610[[#This Row],[total]]</f>
        <v>0</v>
      </c>
      <c r="P1366" s="1">
        <v>0</v>
      </c>
      <c r="Q1366" s="8">
        <f>Table32356789101112132343210111213610[[#This Row],[hawaiian_or_islander]]/Table32356789101112132343210111213610[[#This Row],[total]]</f>
        <v>0</v>
      </c>
      <c r="R1366" s="1">
        <v>0</v>
      </c>
      <c r="S1366" s="8">
        <f>Table32356789101112132343210111213610[[#This Row],[white]]/Table32356789101112132343210111213610[[#This Row],[total]]</f>
        <v>0</v>
      </c>
      <c r="T1366" s="1">
        <v>0</v>
      </c>
      <c r="U1366" s="8">
        <f>Table32356789101112132343210111213610[[#This Row],[muti_racial]]/Table32356789101112132343210111213610[[#This Row],[total]]</f>
        <v>0</v>
      </c>
      <c r="V1366" s="1">
        <v>0</v>
      </c>
      <c r="W1366" s="8">
        <f>Table32356789101112132343210111213610[[#This Row],[international]]/Table32356789101112132343210111213610[[#This Row],[total]]</f>
        <v>0</v>
      </c>
      <c r="X136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6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67" spans="1:25" ht="20" customHeight="1">
      <c r="A1367" s="12">
        <v>198385</v>
      </c>
      <c r="B1367" s="12" t="s">
        <v>1024</v>
      </c>
      <c r="C1367" s="12">
        <v>1</v>
      </c>
      <c r="D1367" s="12">
        <v>1</v>
      </c>
      <c r="E1367" s="14">
        <f>Table32356789101112132343210111213610[[#This Row],[men]]/Table32356789101112132343210111213610[[#This Row],[total]]</f>
        <v>1</v>
      </c>
      <c r="F1367" s="12">
        <v>0</v>
      </c>
      <c r="G1367" s="14">
        <f>Table32356789101112132343210111213610[[#This Row],[women]]/Table32356789101112132343210111213610[[#This Row],[total]]</f>
        <v>0</v>
      </c>
      <c r="H1367" s="12">
        <v>0</v>
      </c>
      <c r="I1367" s="14">
        <f>Table32356789101112132343210111213610[[#This Row],[alaskan_or_native]]/Table32356789101112132343210111213610[[#This Row],[total]]</f>
        <v>0</v>
      </c>
      <c r="J1367" s="12">
        <v>0</v>
      </c>
      <c r="K1367" s="14">
        <f>Table32356789101112132343210111213610[[#This Row],[asian_american]]/Table32356789101112132343210111213610[[#This Row],[total]]</f>
        <v>0</v>
      </c>
      <c r="L1367" s="12">
        <v>0</v>
      </c>
      <c r="M1367" s="14">
        <f>Table32356789101112132343210111213610[[#This Row],[african_amercian]]/Table32356789101112132343210111213610[[#This Row],[total]]</f>
        <v>0</v>
      </c>
      <c r="N1367" s="12">
        <v>0</v>
      </c>
      <c r="O1367" s="14">
        <f>Table32356789101112132343210111213610[[#This Row],[hispanic_american]]/Table32356789101112132343210111213610[[#This Row],[total]]</f>
        <v>0</v>
      </c>
      <c r="P1367" s="12">
        <v>0</v>
      </c>
      <c r="Q1367" s="14">
        <f>Table32356789101112132343210111213610[[#This Row],[hawaiian_or_islander]]/Table32356789101112132343210111213610[[#This Row],[total]]</f>
        <v>0</v>
      </c>
      <c r="R1367" s="12">
        <v>1</v>
      </c>
      <c r="S1367" s="14">
        <f>Table32356789101112132343210111213610[[#This Row],[white]]/Table32356789101112132343210111213610[[#This Row],[total]]</f>
        <v>1</v>
      </c>
      <c r="T1367" s="12">
        <v>0</v>
      </c>
      <c r="U1367" s="14">
        <f>Table32356789101112132343210111213610[[#This Row],[muti_racial]]/Table32356789101112132343210111213610[[#This Row],[total]]</f>
        <v>0</v>
      </c>
      <c r="V1367" s="12">
        <v>0</v>
      </c>
      <c r="W1367" s="14">
        <f>Table32356789101112132343210111213610[[#This Row],[international]]/Table32356789101112132343210111213610[[#This Row],[total]]</f>
        <v>0</v>
      </c>
      <c r="X136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6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68" spans="1:25" ht="20" customHeight="1">
      <c r="A1368" s="1">
        <v>200226</v>
      </c>
      <c r="B1368" s="1" t="s">
        <v>1033</v>
      </c>
      <c r="C1368" s="1">
        <v>1</v>
      </c>
      <c r="D1368" s="1">
        <v>1</v>
      </c>
      <c r="E1368" s="8">
        <f>Table32356789101112132343210111213610[[#This Row],[men]]/Table32356789101112132343210111213610[[#This Row],[total]]</f>
        <v>1</v>
      </c>
      <c r="F1368" s="1">
        <v>0</v>
      </c>
      <c r="G1368" s="8">
        <f>Table32356789101112132343210111213610[[#This Row],[women]]/Table32356789101112132343210111213610[[#This Row],[total]]</f>
        <v>0</v>
      </c>
      <c r="H1368" s="1">
        <v>0</v>
      </c>
      <c r="I1368" s="8">
        <f>Table32356789101112132343210111213610[[#This Row],[alaskan_or_native]]/Table32356789101112132343210111213610[[#This Row],[total]]</f>
        <v>0</v>
      </c>
      <c r="J1368" s="1">
        <v>0</v>
      </c>
      <c r="K1368" s="8">
        <f>Table32356789101112132343210111213610[[#This Row],[asian_american]]/Table32356789101112132343210111213610[[#This Row],[total]]</f>
        <v>0</v>
      </c>
      <c r="L1368" s="1">
        <v>0</v>
      </c>
      <c r="M1368" s="8">
        <f>Table32356789101112132343210111213610[[#This Row],[african_amercian]]/Table32356789101112132343210111213610[[#This Row],[total]]</f>
        <v>0</v>
      </c>
      <c r="N1368" s="1">
        <v>0</v>
      </c>
      <c r="O1368" s="8">
        <f>Table32356789101112132343210111213610[[#This Row],[hispanic_american]]/Table32356789101112132343210111213610[[#This Row],[total]]</f>
        <v>0</v>
      </c>
      <c r="P1368" s="1">
        <v>0</v>
      </c>
      <c r="Q1368" s="8">
        <f>Table32356789101112132343210111213610[[#This Row],[hawaiian_or_islander]]/Table32356789101112132343210111213610[[#This Row],[total]]</f>
        <v>0</v>
      </c>
      <c r="R1368" s="1">
        <v>1</v>
      </c>
      <c r="S1368" s="8">
        <f>Table32356789101112132343210111213610[[#This Row],[white]]/Table32356789101112132343210111213610[[#This Row],[total]]</f>
        <v>1</v>
      </c>
      <c r="T1368" s="1">
        <v>0</v>
      </c>
      <c r="U1368" s="8">
        <f>Table32356789101112132343210111213610[[#This Row],[muti_racial]]/Table32356789101112132343210111213610[[#This Row],[total]]</f>
        <v>0</v>
      </c>
      <c r="V1368" s="1">
        <v>0</v>
      </c>
      <c r="W1368" s="8">
        <f>Table32356789101112132343210111213610[[#This Row],[international]]/Table32356789101112132343210111213610[[#This Row],[total]]</f>
        <v>0</v>
      </c>
      <c r="X136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6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69" spans="1:25" ht="20" customHeight="1">
      <c r="A1369" s="12">
        <v>204200</v>
      </c>
      <c r="B1369" s="12" t="s">
        <v>807</v>
      </c>
      <c r="C1369" s="12">
        <v>1</v>
      </c>
      <c r="D1369" s="12">
        <v>1</v>
      </c>
      <c r="E1369" s="14">
        <f>Table32356789101112132343210111213610[[#This Row],[men]]/Table32356789101112132343210111213610[[#This Row],[total]]</f>
        <v>1</v>
      </c>
      <c r="F1369" s="12">
        <v>0</v>
      </c>
      <c r="G1369" s="14">
        <f>Table32356789101112132343210111213610[[#This Row],[women]]/Table32356789101112132343210111213610[[#This Row],[total]]</f>
        <v>0</v>
      </c>
      <c r="H1369" s="12">
        <v>0</v>
      </c>
      <c r="I1369" s="14">
        <f>Table32356789101112132343210111213610[[#This Row],[alaskan_or_native]]/Table32356789101112132343210111213610[[#This Row],[total]]</f>
        <v>0</v>
      </c>
      <c r="J1369" s="12">
        <v>0</v>
      </c>
      <c r="K1369" s="14">
        <f>Table32356789101112132343210111213610[[#This Row],[asian_american]]/Table32356789101112132343210111213610[[#This Row],[total]]</f>
        <v>0</v>
      </c>
      <c r="L1369" s="12">
        <v>0</v>
      </c>
      <c r="M1369" s="14">
        <f>Table32356789101112132343210111213610[[#This Row],[african_amercian]]/Table32356789101112132343210111213610[[#This Row],[total]]</f>
        <v>0</v>
      </c>
      <c r="N1369" s="12">
        <v>0</v>
      </c>
      <c r="O1369" s="14">
        <f>Table32356789101112132343210111213610[[#This Row],[hispanic_american]]/Table32356789101112132343210111213610[[#This Row],[total]]</f>
        <v>0</v>
      </c>
      <c r="P1369" s="12">
        <v>0</v>
      </c>
      <c r="Q1369" s="14">
        <f>Table32356789101112132343210111213610[[#This Row],[hawaiian_or_islander]]/Table32356789101112132343210111213610[[#This Row],[total]]</f>
        <v>0</v>
      </c>
      <c r="R1369" s="12">
        <v>1</v>
      </c>
      <c r="S1369" s="14">
        <f>Table32356789101112132343210111213610[[#This Row],[white]]/Table32356789101112132343210111213610[[#This Row],[total]]</f>
        <v>1</v>
      </c>
      <c r="T1369" s="12">
        <v>0</v>
      </c>
      <c r="U1369" s="14">
        <f>Table32356789101112132343210111213610[[#This Row],[muti_racial]]/Table32356789101112132343210111213610[[#This Row],[total]]</f>
        <v>0</v>
      </c>
      <c r="V1369" s="12">
        <v>0</v>
      </c>
      <c r="W1369" s="14">
        <f>Table32356789101112132343210111213610[[#This Row],[international]]/Table32356789101112132343210111213610[[#This Row],[total]]</f>
        <v>0</v>
      </c>
      <c r="X136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6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70" spans="1:25" ht="20" customHeight="1">
      <c r="A1370" s="1">
        <v>214740</v>
      </c>
      <c r="B1370" s="1" t="s">
        <v>1337</v>
      </c>
      <c r="C1370" s="1">
        <v>1</v>
      </c>
      <c r="D1370" s="1">
        <v>1</v>
      </c>
      <c r="E1370" s="8">
        <f>Table32356789101112132343210111213610[[#This Row],[men]]/Table32356789101112132343210111213610[[#This Row],[total]]</f>
        <v>1</v>
      </c>
      <c r="F1370" s="1">
        <v>0</v>
      </c>
      <c r="G1370" s="8">
        <f>Table32356789101112132343210111213610[[#This Row],[women]]/Table32356789101112132343210111213610[[#This Row],[total]]</f>
        <v>0</v>
      </c>
      <c r="H1370" s="1">
        <v>0</v>
      </c>
      <c r="I1370" s="8">
        <f>Table32356789101112132343210111213610[[#This Row],[alaskan_or_native]]/Table32356789101112132343210111213610[[#This Row],[total]]</f>
        <v>0</v>
      </c>
      <c r="J1370" s="1">
        <v>0</v>
      </c>
      <c r="K1370" s="8">
        <f>Table32356789101112132343210111213610[[#This Row],[asian_american]]/Table32356789101112132343210111213610[[#This Row],[total]]</f>
        <v>0</v>
      </c>
      <c r="L1370" s="1">
        <v>0</v>
      </c>
      <c r="M1370" s="8">
        <f>Table32356789101112132343210111213610[[#This Row],[african_amercian]]/Table32356789101112132343210111213610[[#This Row],[total]]</f>
        <v>0</v>
      </c>
      <c r="N1370" s="1">
        <v>0</v>
      </c>
      <c r="O1370" s="8">
        <f>Table32356789101112132343210111213610[[#This Row],[hispanic_american]]/Table32356789101112132343210111213610[[#This Row],[total]]</f>
        <v>0</v>
      </c>
      <c r="P1370" s="1">
        <v>0</v>
      </c>
      <c r="Q1370" s="8">
        <f>Table32356789101112132343210111213610[[#This Row],[hawaiian_or_islander]]/Table32356789101112132343210111213610[[#This Row],[total]]</f>
        <v>0</v>
      </c>
      <c r="R1370" s="1">
        <v>1</v>
      </c>
      <c r="S1370" s="8">
        <f>Table32356789101112132343210111213610[[#This Row],[white]]/Table32356789101112132343210111213610[[#This Row],[total]]</f>
        <v>1</v>
      </c>
      <c r="T1370" s="1">
        <v>0</v>
      </c>
      <c r="U1370" s="8">
        <f>Table32356789101112132343210111213610[[#This Row],[muti_racial]]/Table32356789101112132343210111213610[[#This Row],[total]]</f>
        <v>0</v>
      </c>
      <c r="V1370" s="1">
        <v>0</v>
      </c>
      <c r="W1370" s="8">
        <f>Table32356789101112132343210111213610[[#This Row],[international]]/Table32356789101112132343210111213610[[#This Row],[total]]</f>
        <v>0</v>
      </c>
      <c r="X137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7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71" spans="1:25" ht="20" customHeight="1">
      <c r="A1371" s="12">
        <v>217721</v>
      </c>
      <c r="B1371" s="12" t="s">
        <v>434</v>
      </c>
      <c r="C1371" s="12">
        <v>1</v>
      </c>
      <c r="D1371" s="12">
        <v>0</v>
      </c>
      <c r="E1371" s="14">
        <f>Table32356789101112132343210111213610[[#This Row],[men]]/Table32356789101112132343210111213610[[#This Row],[total]]</f>
        <v>0</v>
      </c>
      <c r="F1371" s="12">
        <v>1</v>
      </c>
      <c r="G1371" s="14">
        <f>Table32356789101112132343210111213610[[#This Row],[women]]/Table32356789101112132343210111213610[[#This Row],[total]]</f>
        <v>1</v>
      </c>
      <c r="H1371" s="12">
        <v>0</v>
      </c>
      <c r="I1371" s="14">
        <f>Table32356789101112132343210111213610[[#This Row],[alaskan_or_native]]/Table32356789101112132343210111213610[[#This Row],[total]]</f>
        <v>0</v>
      </c>
      <c r="J1371" s="12">
        <v>1</v>
      </c>
      <c r="K1371" s="14">
        <f>Table32356789101112132343210111213610[[#This Row],[asian_american]]/Table32356789101112132343210111213610[[#This Row],[total]]</f>
        <v>1</v>
      </c>
      <c r="L1371" s="12">
        <v>0</v>
      </c>
      <c r="M1371" s="14">
        <f>Table32356789101112132343210111213610[[#This Row],[african_amercian]]/Table32356789101112132343210111213610[[#This Row],[total]]</f>
        <v>0</v>
      </c>
      <c r="N1371" s="12">
        <v>0</v>
      </c>
      <c r="O1371" s="14">
        <f>Table32356789101112132343210111213610[[#This Row],[hispanic_american]]/Table32356789101112132343210111213610[[#This Row],[total]]</f>
        <v>0</v>
      </c>
      <c r="P1371" s="12">
        <v>0</v>
      </c>
      <c r="Q1371" s="14">
        <f>Table32356789101112132343210111213610[[#This Row],[hawaiian_or_islander]]/Table32356789101112132343210111213610[[#This Row],[total]]</f>
        <v>0</v>
      </c>
      <c r="R1371" s="12">
        <v>0</v>
      </c>
      <c r="S1371" s="14">
        <f>Table32356789101112132343210111213610[[#This Row],[white]]/Table32356789101112132343210111213610[[#This Row],[total]]</f>
        <v>0</v>
      </c>
      <c r="T1371" s="12">
        <v>0</v>
      </c>
      <c r="U1371" s="14">
        <f>Table32356789101112132343210111213610[[#This Row],[muti_racial]]/Table32356789101112132343210111213610[[#This Row],[total]]</f>
        <v>0</v>
      </c>
      <c r="V1371" s="12">
        <v>0</v>
      </c>
      <c r="W1371" s="14">
        <f>Table32356789101112132343210111213610[[#This Row],[international]]/Table32356789101112132343210111213610[[#This Row],[total]]</f>
        <v>0</v>
      </c>
      <c r="X137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7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72" spans="1:25" ht="20" customHeight="1">
      <c r="A1372" s="1">
        <v>219374</v>
      </c>
      <c r="B1372" s="1" t="s">
        <v>808</v>
      </c>
      <c r="C1372" s="1">
        <v>1</v>
      </c>
      <c r="D1372" s="1">
        <v>1</v>
      </c>
      <c r="E1372" s="8">
        <f>Table32356789101112132343210111213610[[#This Row],[men]]/Table32356789101112132343210111213610[[#This Row],[total]]</f>
        <v>1</v>
      </c>
      <c r="F1372" s="1">
        <v>0</v>
      </c>
      <c r="G1372" s="8">
        <f>Table32356789101112132343210111213610[[#This Row],[women]]/Table32356789101112132343210111213610[[#This Row],[total]]</f>
        <v>0</v>
      </c>
      <c r="H1372" s="1">
        <v>1</v>
      </c>
      <c r="I1372" s="8">
        <f>Table32356789101112132343210111213610[[#This Row],[alaskan_or_native]]/Table32356789101112132343210111213610[[#This Row],[total]]</f>
        <v>1</v>
      </c>
      <c r="J1372" s="1">
        <v>0</v>
      </c>
      <c r="K1372" s="8">
        <f>Table32356789101112132343210111213610[[#This Row],[asian_american]]/Table32356789101112132343210111213610[[#This Row],[total]]</f>
        <v>0</v>
      </c>
      <c r="L1372" s="1">
        <v>0</v>
      </c>
      <c r="M1372" s="8">
        <f>Table32356789101112132343210111213610[[#This Row],[african_amercian]]/Table32356789101112132343210111213610[[#This Row],[total]]</f>
        <v>0</v>
      </c>
      <c r="N1372" s="1">
        <v>0</v>
      </c>
      <c r="O1372" s="8">
        <f>Table32356789101112132343210111213610[[#This Row],[hispanic_american]]/Table32356789101112132343210111213610[[#This Row],[total]]</f>
        <v>0</v>
      </c>
      <c r="P1372" s="1">
        <v>0</v>
      </c>
      <c r="Q1372" s="8">
        <f>Table32356789101112132343210111213610[[#This Row],[hawaiian_or_islander]]/Table32356789101112132343210111213610[[#This Row],[total]]</f>
        <v>0</v>
      </c>
      <c r="R1372" s="1">
        <v>0</v>
      </c>
      <c r="S1372" s="8">
        <f>Table32356789101112132343210111213610[[#This Row],[white]]/Table32356789101112132343210111213610[[#This Row],[total]]</f>
        <v>0</v>
      </c>
      <c r="T1372" s="1">
        <v>0</v>
      </c>
      <c r="U1372" s="8">
        <f>Table32356789101112132343210111213610[[#This Row],[muti_racial]]/Table32356789101112132343210111213610[[#This Row],[total]]</f>
        <v>0</v>
      </c>
      <c r="V1372" s="1">
        <v>0</v>
      </c>
      <c r="W1372" s="8">
        <f>Table32356789101112132343210111213610[[#This Row],[international]]/Table32356789101112132343210111213610[[#This Row],[total]]</f>
        <v>0</v>
      </c>
      <c r="X137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7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73" spans="1:25" ht="20" customHeight="1">
      <c r="A1373" s="12">
        <v>219383</v>
      </c>
      <c r="B1373" s="12" t="s">
        <v>809</v>
      </c>
      <c r="C1373" s="12">
        <v>1</v>
      </c>
      <c r="D1373" s="12">
        <v>0</v>
      </c>
      <c r="E1373" s="14">
        <f>Table32356789101112132343210111213610[[#This Row],[men]]/Table32356789101112132343210111213610[[#This Row],[total]]</f>
        <v>0</v>
      </c>
      <c r="F1373" s="12">
        <v>1</v>
      </c>
      <c r="G1373" s="14">
        <f>Table32356789101112132343210111213610[[#This Row],[women]]/Table32356789101112132343210111213610[[#This Row],[total]]</f>
        <v>1</v>
      </c>
      <c r="H1373" s="12">
        <v>0</v>
      </c>
      <c r="I1373" s="14">
        <f>Table32356789101112132343210111213610[[#This Row],[alaskan_or_native]]/Table32356789101112132343210111213610[[#This Row],[total]]</f>
        <v>0</v>
      </c>
      <c r="J1373" s="12">
        <v>0</v>
      </c>
      <c r="K1373" s="14">
        <f>Table32356789101112132343210111213610[[#This Row],[asian_american]]/Table32356789101112132343210111213610[[#This Row],[total]]</f>
        <v>0</v>
      </c>
      <c r="L1373" s="12">
        <v>0</v>
      </c>
      <c r="M1373" s="14">
        <f>Table32356789101112132343210111213610[[#This Row],[african_amercian]]/Table32356789101112132343210111213610[[#This Row],[total]]</f>
        <v>0</v>
      </c>
      <c r="N1373" s="12">
        <v>0</v>
      </c>
      <c r="O1373" s="14">
        <f>Table32356789101112132343210111213610[[#This Row],[hispanic_american]]/Table32356789101112132343210111213610[[#This Row],[total]]</f>
        <v>0</v>
      </c>
      <c r="P1373" s="12">
        <v>0</v>
      </c>
      <c r="Q1373" s="14">
        <f>Table32356789101112132343210111213610[[#This Row],[hawaiian_or_islander]]/Table32356789101112132343210111213610[[#This Row],[total]]</f>
        <v>0</v>
      </c>
      <c r="R1373" s="12">
        <v>1</v>
      </c>
      <c r="S1373" s="14">
        <f>Table32356789101112132343210111213610[[#This Row],[white]]/Table32356789101112132343210111213610[[#This Row],[total]]</f>
        <v>1</v>
      </c>
      <c r="T1373" s="12">
        <v>0</v>
      </c>
      <c r="U1373" s="14">
        <f>Table32356789101112132343210111213610[[#This Row],[muti_racial]]/Table32356789101112132343210111213610[[#This Row],[total]]</f>
        <v>0</v>
      </c>
      <c r="V1373" s="12">
        <v>0</v>
      </c>
      <c r="W1373" s="14">
        <f>Table32356789101112132343210111213610[[#This Row],[international]]/Table32356789101112132343210111213610[[#This Row],[total]]</f>
        <v>0</v>
      </c>
      <c r="X137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7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74" spans="1:25" ht="20" customHeight="1">
      <c r="A1374" s="1">
        <v>221731</v>
      </c>
      <c r="B1374" s="1" t="s">
        <v>1109</v>
      </c>
      <c r="C1374" s="1">
        <v>1</v>
      </c>
      <c r="D1374" s="1">
        <v>1</v>
      </c>
      <c r="E1374" s="8">
        <f>Table32356789101112132343210111213610[[#This Row],[men]]/Table32356789101112132343210111213610[[#This Row],[total]]</f>
        <v>1</v>
      </c>
      <c r="F1374" s="1">
        <v>0</v>
      </c>
      <c r="G1374" s="8">
        <f>Table32356789101112132343210111213610[[#This Row],[women]]/Table32356789101112132343210111213610[[#This Row],[total]]</f>
        <v>0</v>
      </c>
      <c r="H1374" s="1">
        <v>0</v>
      </c>
      <c r="I1374" s="8">
        <f>Table32356789101112132343210111213610[[#This Row],[alaskan_or_native]]/Table32356789101112132343210111213610[[#This Row],[total]]</f>
        <v>0</v>
      </c>
      <c r="J1374" s="1">
        <v>0</v>
      </c>
      <c r="K1374" s="8">
        <f>Table32356789101112132343210111213610[[#This Row],[asian_american]]/Table32356789101112132343210111213610[[#This Row],[total]]</f>
        <v>0</v>
      </c>
      <c r="L1374" s="1">
        <v>0</v>
      </c>
      <c r="M1374" s="8">
        <f>Table32356789101112132343210111213610[[#This Row],[african_amercian]]/Table32356789101112132343210111213610[[#This Row],[total]]</f>
        <v>0</v>
      </c>
      <c r="N1374" s="1">
        <v>0</v>
      </c>
      <c r="O1374" s="8">
        <f>Table32356789101112132343210111213610[[#This Row],[hispanic_american]]/Table32356789101112132343210111213610[[#This Row],[total]]</f>
        <v>0</v>
      </c>
      <c r="P1374" s="1">
        <v>0</v>
      </c>
      <c r="Q1374" s="8">
        <f>Table32356789101112132343210111213610[[#This Row],[hawaiian_or_islander]]/Table32356789101112132343210111213610[[#This Row],[total]]</f>
        <v>0</v>
      </c>
      <c r="R1374" s="1">
        <v>1</v>
      </c>
      <c r="S1374" s="8">
        <f>Table32356789101112132343210111213610[[#This Row],[white]]/Table32356789101112132343210111213610[[#This Row],[total]]</f>
        <v>1</v>
      </c>
      <c r="T1374" s="1">
        <v>0</v>
      </c>
      <c r="U1374" s="8">
        <f>Table32356789101112132343210111213610[[#This Row],[muti_racial]]/Table32356789101112132343210111213610[[#This Row],[total]]</f>
        <v>0</v>
      </c>
      <c r="V1374" s="1">
        <v>0</v>
      </c>
      <c r="W1374" s="8">
        <f>Table32356789101112132343210111213610[[#This Row],[international]]/Table32356789101112132343210111213610[[#This Row],[total]]</f>
        <v>0</v>
      </c>
      <c r="X137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7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75" spans="1:25" ht="20" customHeight="1">
      <c r="A1375" s="12">
        <v>221953</v>
      </c>
      <c r="B1375" s="12" t="s">
        <v>811</v>
      </c>
      <c r="C1375" s="12">
        <v>1</v>
      </c>
      <c r="D1375" s="12">
        <v>0</v>
      </c>
      <c r="E1375" s="14">
        <f>Table32356789101112132343210111213610[[#This Row],[men]]/Table32356789101112132343210111213610[[#This Row],[total]]</f>
        <v>0</v>
      </c>
      <c r="F1375" s="12">
        <v>1</v>
      </c>
      <c r="G1375" s="14">
        <f>Table32356789101112132343210111213610[[#This Row],[women]]/Table32356789101112132343210111213610[[#This Row],[total]]</f>
        <v>1</v>
      </c>
      <c r="H1375" s="12">
        <v>0</v>
      </c>
      <c r="I1375" s="14">
        <f>Table32356789101112132343210111213610[[#This Row],[alaskan_or_native]]/Table32356789101112132343210111213610[[#This Row],[total]]</f>
        <v>0</v>
      </c>
      <c r="J1375" s="12">
        <v>0</v>
      </c>
      <c r="K1375" s="14">
        <f>Table32356789101112132343210111213610[[#This Row],[asian_american]]/Table32356789101112132343210111213610[[#This Row],[total]]</f>
        <v>0</v>
      </c>
      <c r="L1375" s="12">
        <v>0</v>
      </c>
      <c r="M1375" s="14">
        <f>Table32356789101112132343210111213610[[#This Row],[african_amercian]]/Table32356789101112132343210111213610[[#This Row],[total]]</f>
        <v>0</v>
      </c>
      <c r="N1375" s="12">
        <v>0</v>
      </c>
      <c r="O1375" s="14">
        <f>Table32356789101112132343210111213610[[#This Row],[hispanic_american]]/Table32356789101112132343210111213610[[#This Row],[total]]</f>
        <v>0</v>
      </c>
      <c r="P1375" s="12">
        <v>0</v>
      </c>
      <c r="Q1375" s="14">
        <f>Table32356789101112132343210111213610[[#This Row],[hawaiian_or_islander]]/Table32356789101112132343210111213610[[#This Row],[total]]</f>
        <v>0</v>
      </c>
      <c r="R1375" s="12">
        <v>1</v>
      </c>
      <c r="S1375" s="14">
        <f>Table32356789101112132343210111213610[[#This Row],[white]]/Table32356789101112132343210111213610[[#This Row],[total]]</f>
        <v>1</v>
      </c>
      <c r="T1375" s="12">
        <v>0</v>
      </c>
      <c r="U1375" s="14">
        <f>Table32356789101112132343210111213610[[#This Row],[muti_racial]]/Table32356789101112132343210111213610[[#This Row],[total]]</f>
        <v>0</v>
      </c>
      <c r="V1375" s="12">
        <v>0</v>
      </c>
      <c r="W1375" s="14">
        <f>Table32356789101112132343210111213610[[#This Row],[international]]/Table32356789101112132343210111213610[[#This Row],[total]]</f>
        <v>0</v>
      </c>
      <c r="X137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7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76" spans="1:25" ht="20" customHeight="1">
      <c r="A1376" s="1">
        <v>239743</v>
      </c>
      <c r="B1376" s="1" t="s">
        <v>1348</v>
      </c>
      <c r="C1376" s="1">
        <v>1</v>
      </c>
      <c r="D1376" s="1">
        <v>0</v>
      </c>
      <c r="E1376" s="8">
        <f>Table32356789101112132343210111213610[[#This Row],[men]]/Table32356789101112132343210111213610[[#This Row],[total]]</f>
        <v>0</v>
      </c>
      <c r="F1376" s="1">
        <v>1</v>
      </c>
      <c r="G1376" s="8">
        <f>Table32356789101112132343210111213610[[#This Row],[women]]/Table32356789101112132343210111213610[[#This Row],[total]]</f>
        <v>1</v>
      </c>
      <c r="H1376" s="1">
        <v>0</v>
      </c>
      <c r="I1376" s="8">
        <f>Table32356789101112132343210111213610[[#This Row],[alaskan_or_native]]/Table32356789101112132343210111213610[[#This Row],[total]]</f>
        <v>0</v>
      </c>
      <c r="J1376" s="1">
        <v>0</v>
      </c>
      <c r="K1376" s="8">
        <f>Table32356789101112132343210111213610[[#This Row],[asian_american]]/Table32356789101112132343210111213610[[#This Row],[total]]</f>
        <v>0</v>
      </c>
      <c r="L1376" s="1">
        <v>0</v>
      </c>
      <c r="M1376" s="8">
        <f>Table32356789101112132343210111213610[[#This Row],[african_amercian]]/Table32356789101112132343210111213610[[#This Row],[total]]</f>
        <v>0</v>
      </c>
      <c r="N1376" s="1">
        <v>0</v>
      </c>
      <c r="O1376" s="8">
        <f>Table32356789101112132343210111213610[[#This Row],[hispanic_american]]/Table32356789101112132343210111213610[[#This Row],[total]]</f>
        <v>0</v>
      </c>
      <c r="P1376" s="1">
        <v>0</v>
      </c>
      <c r="Q1376" s="8">
        <f>Table32356789101112132343210111213610[[#This Row],[hawaiian_or_islander]]/Table32356789101112132343210111213610[[#This Row],[total]]</f>
        <v>0</v>
      </c>
      <c r="R1376" s="1">
        <v>1</v>
      </c>
      <c r="S1376" s="8">
        <f>Table32356789101112132343210111213610[[#This Row],[white]]/Table32356789101112132343210111213610[[#This Row],[total]]</f>
        <v>1</v>
      </c>
      <c r="T1376" s="1">
        <v>0</v>
      </c>
      <c r="U1376" s="8">
        <f>Table32356789101112132343210111213610[[#This Row],[muti_racial]]/Table32356789101112132343210111213610[[#This Row],[total]]</f>
        <v>0</v>
      </c>
      <c r="V1376" s="1">
        <v>0</v>
      </c>
      <c r="W1376" s="8">
        <f>Table32356789101112132343210111213610[[#This Row],[international]]/Table32356789101112132343210111213610[[#This Row],[total]]</f>
        <v>0</v>
      </c>
      <c r="X137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7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77" spans="1:25" ht="20" customHeight="1">
      <c r="A1377" s="12">
        <v>386472</v>
      </c>
      <c r="B1377" s="12" t="s">
        <v>1265</v>
      </c>
      <c r="C1377" s="12">
        <v>1</v>
      </c>
      <c r="D1377" s="12">
        <v>0</v>
      </c>
      <c r="E1377" s="14">
        <f>Table32356789101112132343210111213610[[#This Row],[men]]/Table32356789101112132343210111213610[[#This Row],[total]]</f>
        <v>0</v>
      </c>
      <c r="F1377" s="12">
        <v>1</v>
      </c>
      <c r="G1377" s="14">
        <f>Table32356789101112132343210111213610[[#This Row],[women]]/Table32356789101112132343210111213610[[#This Row],[total]]</f>
        <v>1</v>
      </c>
      <c r="H1377" s="12">
        <v>0</v>
      </c>
      <c r="I1377" s="14">
        <f>Table32356789101112132343210111213610[[#This Row],[alaskan_or_native]]/Table32356789101112132343210111213610[[#This Row],[total]]</f>
        <v>0</v>
      </c>
      <c r="J1377" s="12">
        <v>0</v>
      </c>
      <c r="K1377" s="14">
        <f>Table32356789101112132343210111213610[[#This Row],[asian_american]]/Table32356789101112132343210111213610[[#This Row],[total]]</f>
        <v>0</v>
      </c>
      <c r="L1377" s="12">
        <v>0</v>
      </c>
      <c r="M1377" s="14">
        <f>Table32356789101112132343210111213610[[#This Row],[african_amercian]]/Table32356789101112132343210111213610[[#This Row],[total]]</f>
        <v>0</v>
      </c>
      <c r="N1377" s="12">
        <v>1</v>
      </c>
      <c r="O1377" s="14">
        <f>Table32356789101112132343210111213610[[#This Row],[hispanic_american]]/Table32356789101112132343210111213610[[#This Row],[total]]</f>
        <v>1</v>
      </c>
      <c r="P1377" s="12">
        <v>0</v>
      </c>
      <c r="Q1377" s="14">
        <f>Table32356789101112132343210111213610[[#This Row],[hawaiian_or_islander]]/Table32356789101112132343210111213610[[#This Row],[total]]</f>
        <v>0</v>
      </c>
      <c r="R1377" s="12">
        <v>0</v>
      </c>
      <c r="S1377" s="14">
        <f>Table32356789101112132343210111213610[[#This Row],[white]]/Table32356789101112132343210111213610[[#This Row],[total]]</f>
        <v>0</v>
      </c>
      <c r="T1377" s="12">
        <v>0</v>
      </c>
      <c r="U1377" s="14">
        <f>Table32356789101112132343210111213610[[#This Row],[muti_racial]]/Table32356789101112132343210111213610[[#This Row],[total]]</f>
        <v>0</v>
      </c>
      <c r="V1377" s="12">
        <v>0</v>
      </c>
      <c r="W1377" s="14">
        <f>Table32356789101112132343210111213610[[#This Row],[international]]/Table32356789101112132343210111213610[[#This Row],[total]]</f>
        <v>0</v>
      </c>
      <c r="X137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7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78" spans="1:25" ht="20" customHeight="1">
      <c r="A1378" s="1">
        <v>436438</v>
      </c>
      <c r="B1378" s="1" t="s">
        <v>1172</v>
      </c>
      <c r="C1378" s="1">
        <v>1</v>
      </c>
      <c r="D1378" s="1">
        <v>1</v>
      </c>
      <c r="E1378" s="8">
        <f>Table32356789101112132343210111213610[[#This Row],[men]]/Table32356789101112132343210111213610[[#This Row],[total]]</f>
        <v>1</v>
      </c>
      <c r="F1378" s="1">
        <v>0</v>
      </c>
      <c r="G1378" s="8">
        <f>Table32356789101112132343210111213610[[#This Row],[women]]/Table32356789101112132343210111213610[[#This Row],[total]]</f>
        <v>0</v>
      </c>
      <c r="H1378" s="1">
        <v>0</v>
      </c>
      <c r="I1378" s="8">
        <f>Table32356789101112132343210111213610[[#This Row],[alaskan_or_native]]/Table32356789101112132343210111213610[[#This Row],[total]]</f>
        <v>0</v>
      </c>
      <c r="J1378" s="1">
        <v>0</v>
      </c>
      <c r="K1378" s="8">
        <f>Table32356789101112132343210111213610[[#This Row],[asian_american]]/Table32356789101112132343210111213610[[#This Row],[total]]</f>
        <v>0</v>
      </c>
      <c r="L1378" s="1">
        <v>0</v>
      </c>
      <c r="M1378" s="8">
        <f>Table32356789101112132343210111213610[[#This Row],[african_amercian]]/Table32356789101112132343210111213610[[#This Row],[total]]</f>
        <v>0</v>
      </c>
      <c r="N1378" s="1">
        <v>0</v>
      </c>
      <c r="O1378" s="8">
        <f>Table32356789101112132343210111213610[[#This Row],[hispanic_american]]/Table32356789101112132343210111213610[[#This Row],[total]]</f>
        <v>0</v>
      </c>
      <c r="P1378" s="1">
        <v>0</v>
      </c>
      <c r="Q1378" s="8">
        <f>Table32356789101112132343210111213610[[#This Row],[hawaiian_or_islander]]/Table32356789101112132343210111213610[[#This Row],[total]]</f>
        <v>0</v>
      </c>
      <c r="R1378" s="1">
        <v>1</v>
      </c>
      <c r="S1378" s="8">
        <f>Table32356789101112132343210111213610[[#This Row],[white]]/Table32356789101112132343210111213610[[#This Row],[total]]</f>
        <v>1</v>
      </c>
      <c r="T1378" s="1">
        <v>0</v>
      </c>
      <c r="U1378" s="8">
        <f>Table32356789101112132343210111213610[[#This Row],[muti_racial]]/Table32356789101112132343210111213610[[#This Row],[total]]</f>
        <v>0</v>
      </c>
      <c r="V1378" s="1">
        <v>0</v>
      </c>
      <c r="W1378" s="8">
        <f>Table32356789101112132343210111213610[[#This Row],[international]]/Table32356789101112132343210111213610[[#This Row],[total]]</f>
        <v>0</v>
      </c>
      <c r="X137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7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79" spans="1:25" ht="20" customHeight="1">
      <c r="A1379" s="12">
        <v>440420</v>
      </c>
      <c r="B1379" s="12" t="s">
        <v>1270</v>
      </c>
      <c r="C1379" s="12">
        <v>1</v>
      </c>
      <c r="D1379" s="12">
        <v>1</v>
      </c>
      <c r="E1379" s="14">
        <f>Table32356789101112132343210111213610[[#This Row],[men]]/Table32356789101112132343210111213610[[#This Row],[total]]</f>
        <v>1</v>
      </c>
      <c r="F1379" s="12">
        <v>0</v>
      </c>
      <c r="G1379" s="14">
        <f>Table32356789101112132343210111213610[[#This Row],[women]]/Table32356789101112132343210111213610[[#This Row],[total]]</f>
        <v>0</v>
      </c>
      <c r="H1379" s="12">
        <v>0</v>
      </c>
      <c r="I1379" s="14">
        <f>Table32356789101112132343210111213610[[#This Row],[alaskan_or_native]]/Table32356789101112132343210111213610[[#This Row],[total]]</f>
        <v>0</v>
      </c>
      <c r="J1379" s="12">
        <v>0</v>
      </c>
      <c r="K1379" s="14">
        <f>Table32356789101112132343210111213610[[#This Row],[asian_american]]/Table32356789101112132343210111213610[[#This Row],[total]]</f>
        <v>0</v>
      </c>
      <c r="L1379" s="12">
        <v>1</v>
      </c>
      <c r="M1379" s="14">
        <f>Table32356789101112132343210111213610[[#This Row],[african_amercian]]/Table32356789101112132343210111213610[[#This Row],[total]]</f>
        <v>1</v>
      </c>
      <c r="N1379" s="12">
        <v>0</v>
      </c>
      <c r="O1379" s="14">
        <f>Table32356789101112132343210111213610[[#This Row],[hispanic_american]]/Table32356789101112132343210111213610[[#This Row],[total]]</f>
        <v>0</v>
      </c>
      <c r="P1379" s="12">
        <v>0</v>
      </c>
      <c r="Q1379" s="14">
        <f>Table32356789101112132343210111213610[[#This Row],[hawaiian_or_islander]]/Table32356789101112132343210111213610[[#This Row],[total]]</f>
        <v>0</v>
      </c>
      <c r="R1379" s="12">
        <v>0</v>
      </c>
      <c r="S1379" s="14">
        <f>Table32356789101112132343210111213610[[#This Row],[white]]/Table32356789101112132343210111213610[[#This Row],[total]]</f>
        <v>0</v>
      </c>
      <c r="T1379" s="12">
        <v>0</v>
      </c>
      <c r="U1379" s="14">
        <f>Table32356789101112132343210111213610[[#This Row],[muti_racial]]/Table32356789101112132343210111213610[[#This Row],[total]]</f>
        <v>0</v>
      </c>
      <c r="V1379" s="12">
        <v>0</v>
      </c>
      <c r="W1379" s="14">
        <f>Table32356789101112132343210111213610[[#This Row],[international]]/Table32356789101112132343210111213610[[#This Row],[total]]</f>
        <v>0</v>
      </c>
      <c r="X137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7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80" spans="1:25" ht="20" customHeight="1">
      <c r="A1380" s="1">
        <v>440767</v>
      </c>
      <c r="B1380" s="1" t="s">
        <v>1177</v>
      </c>
      <c r="C1380" s="1">
        <v>1</v>
      </c>
      <c r="D1380" s="1">
        <v>1</v>
      </c>
      <c r="E1380" s="8">
        <f>Table32356789101112132343210111213610[[#This Row],[men]]/Table32356789101112132343210111213610[[#This Row],[total]]</f>
        <v>1</v>
      </c>
      <c r="F1380" s="1">
        <v>0</v>
      </c>
      <c r="G1380" s="8">
        <f>Table32356789101112132343210111213610[[#This Row],[women]]/Table32356789101112132343210111213610[[#This Row],[total]]</f>
        <v>0</v>
      </c>
      <c r="H1380" s="1">
        <v>0</v>
      </c>
      <c r="I1380" s="8">
        <f>Table32356789101112132343210111213610[[#This Row],[alaskan_or_native]]/Table32356789101112132343210111213610[[#This Row],[total]]</f>
        <v>0</v>
      </c>
      <c r="J1380" s="1">
        <v>0</v>
      </c>
      <c r="K1380" s="8">
        <f>Table32356789101112132343210111213610[[#This Row],[asian_american]]/Table32356789101112132343210111213610[[#This Row],[total]]</f>
        <v>0</v>
      </c>
      <c r="L1380" s="1">
        <v>1</v>
      </c>
      <c r="M1380" s="8">
        <f>Table32356789101112132343210111213610[[#This Row],[african_amercian]]/Table32356789101112132343210111213610[[#This Row],[total]]</f>
        <v>1</v>
      </c>
      <c r="N1380" s="1">
        <v>0</v>
      </c>
      <c r="O1380" s="8">
        <f>Table32356789101112132343210111213610[[#This Row],[hispanic_american]]/Table32356789101112132343210111213610[[#This Row],[total]]</f>
        <v>0</v>
      </c>
      <c r="P1380" s="1">
        <v>0</v>
      </c>
      <c r="Q1380" s="8">
        <f>Table32356789101112132343210111213610[[#This Row],[hawaiian_or_islander]]/Table32356789101112132343210111213610[[#This Row],[total]]</f>
        <v>0</v>
      </c>
      <c r="R1380" s="1">
        <v>0</v>
      </c>
      <c r="S1380" s="8">
        <f>Table32356789101112132343210111213610[[#This Row],[white]]/Table32356789101112132343210111213610[[#This Row],[total]]</f>
        <v>0</v>
      </c>
      <c r="T1380" s="1">
        <v>0</v>
      </c>
      <c r="U1380" s="8">
        <f>Table32356789101112132343210111213610[[#This Row],[muti_racial]]/Table32356789101112132343210111213610[[#This Row],[total]]</f>
        <v>0</v>
      </c>
      <c r="V1380" s="1">
        <v>0</v>
      </c>
      <c r="W1380" s="8">
        <f>Table32356789101112132343210111213610[[#This Row],[international]]/Table32356789101112132343210111213610[[#This Row],[total]]</f>
        <v>0</v>
      </c>
      <c r="X138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8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81" spans="1:25" ht="20" customHeight="1">
      <c r="A1381" s="12">
        <v>442161</v>
      </c>
      <c r="B1381" s="12" t="s">
        <v>1271</v>
      </c>
      <c r="C1381" s="12">
        <v>1</v>
      </c>
      <c r="D1381" s="12">
        <v>1</v>
      </c>
      <c r="E1381" s="14">
        <f>Table32356789101112132343210111213610[[#This Row],[men]]/Table32356789101112132343210111213610[[#This Row],[total]]</f>
        <v>1</v>
      </c>
      <c r="F1381" s="12">
        <v>0</v>
      </c>
      <c r="G1381" s="14">
        <f>Table32356789101112132343210111213610[[#This Row],[women]]/Table32356789101112132343210111213610[[#This Row],[total]]</f>
        <v>0</v>
      </c>
      <c r="H1381" s="12">
        <v>0</v>
      </c>
      <c r="I1381" s="14">
        <f>Table32356789101112132343210111213610[[#This Row],[alaskan_or_native]]/Table32356789101112132343210111213610[[#This Row],[total]]</f>
        <v>0</v>
      </c>
      <c r="J1381" s="12">
        <v>0</v>
      </c>
      <c r="K1381" s="14">
        <f>Table32356789101112132343210111213610[[#This Row],[asian_american]]/Table32356789101112132343210111213610[[#This Row],[total]]</f>
        <v>0</v>
      </c>
      <c r="L1381" s="12">
        <v>0</v>
      </c>
      <c r="M1381" s="14">
        <f>Table32356789101112132343210111213610[[#This Row],[african_amercian]]/Table32356789101112132343210111213610[[#This Row],[total]]</f>
        <v>0</v>
      </c>
      <c r="N1381" s="12">
        <v>0</v>
      </c>
      <c r="O1381" s="14">
        <f>Table32356789101112132343210111213610[[#This Row],[hispanic_american]]/Table32356789101112132343210111213610[[#This Row],[total]]</f>
        <v>0</v>
      </c>
      <c r="P1381" s="12">
        <v>0</v>
      </c>
      <c r="Q1381" s="14">
        <f>Table32356789101112132343210111213610[[#This Row],[hawaiian_or_islander]]/Table32356789101112132343210111213610[[#This Row],[total]]</f>
        <v>0</v>
      </c>
      <c r="R1381" s="12">
        <v>1</v>
      </c>
      <c r="S1381" s="14">
        <f>Table32356789101112132343210111213610[[#This Row],[white]]/Table32356789101112132343210111213610[[#This Row],[total]]</f>
        <v>1</v>
      </c>
      <c r="T1381" s="12">
        <v>0</v>
      </c>
      <c r="U1381" s="14">
        <f>Table32356789101112132343210111213610[[#This Row],[muti_racial]]/Table32356789101112132343210111213610[[#This Row],[total]]</f>
        <v>0</v>
      </c>
      <c r="V1381" s="12">
        <v>0</v>
      </c>
      <c r="W1381" s="14">
        <f>Table32356789101112132343210111213610[[#This Row],[international]]/Table32356789101112132343210111213610[[#This Row],[total]]</f>
        <v>0</v>
      </c>
      <c r="X138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8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82" spans="1:25" ht="20" customHeight="1">
      <c r="A1382" s="1">
        <v>451884</v>
      </c>
      <c r="B1382" s="1" t="s">
        <v>1190</v>
      </c>
      <c r="C1382" s="1">
        <v>1</v>
      </c>
      <c r="D1382" s="1">
        <v>1</v>
      </c>
      <c r="E1382" s="8">
        <f>Table32356789101112132343210111213610[[#This Row],[men]]/Table32356789101112132343210111213610[[#This Row],[total]]</f>
        <v>1</v>
      </c>
      <c r="F1382" s="1">
        <v>0</v>
      </c>
      <c r="G1382" s="8">
        <f>Table32356789101112132343210111213610[[#This Row],[women]]/Table32356789101112132343210111213610[[#This Row],[total]]</f>
        <v>0</v>
      </c>
      <c r="H1382" s="1">
        <v>0</v>
      </c>
      <c r="I1382" s="8">
        <f>Table32356789101112132343210111213610[[#This Row],[alaskan_or_native]]/Table32356789101112132343210111213610[[#This Row],[total]]</f>
        <v>0</v>
      </c>
      <c r="J1382" s="1">
        <v>0</v>
      </c>
      <c r="K1382" s="8">
        <f>Table32356789101112132343210111213610[[#This Row],[asian_american]]/Table32356789101112132343210111213610[[#This Row],[total]]</f>
        <v>0</v>
      </c>
      <c r="L1382" s="1">
        <v>0</v>
      </c>
      <c r="M1382" s="8">
        <f>Table32356789101112132343210111213610[[#This Row],[african_amercian]]/Table32356789101112132343210111213610[[#This Row],[total]]</f>
        <v>0</v>
      </c>
      <c r="N1382" s="1">
        <v>0</v>
      </c>
      <c r="O1382" s="8">
        <f>Table32356789101112132343210111213610[[#This Row],[hispanic_american]]/Table32356789101112132343210111213610[[#This Row],[total]]</f>
        <v>0</v>
      </c>
      <c r="P1382" s="1">
        <v>0</v>
      </c>
      <c r="Q1382" s="8">
        <f>Table32356789101112132343210111213610[[#This Row],[hawaiian_or_islander]]/Table32356789101112132343210111213610[[#This Row],[total]]</f>
        <v>0</v>
      </c>
      <c r="R1382" s="1">
        <v>1</v>
      </c>
      <c r="S1382" s="8">
        <f>Table32356789101112132343210111213610[[#This Row],[white]]/Table32356789101112132343210111213610[[#This Row],[total]]</f>
        <v>1</v>
      </c>
      <c r="T1382" s="1">
        <v>0</v>
      </c>
      <c r="U1382" s="8">
        <f>Table32356789101112132343210111213610[[#This Row],[muti_racial]]/Table32356789101112132343210111213610[[#This Row],[total]]</f>
        <v>0</v>
      </c>
      <c r="V1382" s="1">
        <v>0</v>
      </c>
      <c r="W1382" s="8">
        <f>Table32356789101112132343210111213610[[#This Row],[international]]/Table32356789101112132343210111213610[[#This Row],[total]]</f>
        <v>0</v>
      </c>
      <c r="X138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8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83" spans="1:25" ht="20" customHeight="1">
      <c r="A1383" s="12">
        <v>456490</v>
      </c>
      <c r="B1383" s="12" t="s">
        <v>476</v>
      </c>
      <c r="C1383" s="12">
        <v>1</v>
      </c>
      <c r="D1383" s="12">
        <v>1</v>
      </c>
      <c r="E1383" s="14">
        <f>Table32356789101112132343210111213610[[#This Row],[men]]/Table32356789101112132343210111213610[[#This Row],[total]]</f>
        <v>1</v>
      </c>
      <c r="F1383" s="12">
        <v>0</v>
      </c>
      <c r="G1383" s="14">
        <f>Table32356789101112132343210111213610[[#This Row],[women]]/Table32356789101112132343210111213610[[#This Row],[total]]</f>
        <v>0</v>
      </c>
      <c r="H1383" s="12">
        <v>0</v>
      </c>
      <c r="I1383" s="14">
        <f>Table32356789101112132343210111213610[[#This Row],[alaskan_or_native]]/Table32356789101112132343210111213610[[#This Row],[total]]</f>
        <v>0</v>
      </c>
      <c r="J1383" s="12">
        <v>0</v>
      </c>
      <c r="K1383" s="14">
        <f>Table32356789101112132343210111213610[[#This Row],[asian_american]]/Table32356789101112132343210111213610[[#This Row],[total]]</f>
        <v>0</v>
      </c>
      <c r="L1383" s="12">
        <v>0</v>
      </c>
      <c r="M1383" s="14">
        <f>Table32356789101112132343210111213610[[#This Row],[african_amercian]]/Table32356789101112132343210111213610[[#This Row],[total]]</f>
        <v>0</v>
      </c>
      <c r="N1383" s="12">
        <v>1</v>
      </c>
      <c r="O1383" s="14">
        <f>Table32356789101112132343210111213610[[#This Row],[hispanic_american]]/Table32356789101112132343210111213610[[#This Row],[total]]</f>
        <v>1</v>
      </c>
      <c r="P1383" s="12">
        <v>0</v>
      </c>
      <c r="Q1383" s="14">
        <f>Table32356789101112132343210111213610[[#This Row],[hawaiian_or_islander]]/Table32356789101112132343210111213610[[#This Row],[total]]</f>
        <v>0</v>
      </c>
      <c r="R1383" s="12">
        <v>0</v>
      </c>
      <c r="S1383" s="14">
        <f>Table32356789101112132343210111213610[[#This Row],[white]]/Table32356789101112132343210111213610[[#This Row],[total]]</f>
        <v>0</v>
      </c>
      <c r="T1383" s="12">
        <v>0</v>
      </c>
      <c r="U1383" s="14">
        <f>Table32356789101112132343210111213610[[#This Row],[muti_racial]]/Table32356789101112132343210111213610[[#This Row],[total]]</f>
        <v>0</v>
      </c>
      <c r="V1383" s="12">
        <v>0</v>
      </c>
      <c r="W1383" s="14">
        <f>Table32356789101112132343210111213610[[#This Row],[international]]/Table32356789101112132343210111213610[[#This Row],[total]]</f>
        <v>0</v>
      </c>
      <c r="X138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8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84" spans="1:25" ht="20" customHeight="1">
      <c r="A1384" s="1">
        <v>457022</v>
      </c>
      <c r="B1384" s="1" t="s">
        <v>1305</v>
      </c>
      <c r="C1384" s="1">
        <v>1</v>
      </c>
      <c r="D1384" s="1">
        <v>0</v>
      </c>
      <c r="E1384" s="8">
        <f>Table32356789101112132343210111213610[[#This Row],[men]]/Table32356789101112132343210111213610[[#This Row],[total]]</f>
        <v>0</v>
      </c>
      <c r="F1384" s="1">
        <v>1</v>
      </c>
      <c r="G1384" s="8">
        <f>Table32356789101112132343210111213610[[#This Row],[women]]/Table32356789101112132343210111213610[[#This Row],[total]]</f>
        <v>1</v>
      </c>
      <c r="H1384" s="1">
        <v>0</v>
      </c>
      <c r="I1384" s="8">
        <f>Table32356789101112132343210111213610[[#This Row],[alaskan_or_native]]/Table32356789101112132343210111213610[[#This Row],[total]]</f>
        <v>0</v>
      </c>
      <c r="J1384" s="1">
        <v>1</v>
      </c>
      <c r="K1384" s="8">
        <f>Table32356789101112132343210111213610[[#This Row],[asian_american]]/Table32356789101112132343210111213610[[#This Row],[total]]</f>
        <v>1</v>
      </c>
      <c r="L1384" s="1">
        <v>0</v>
      </c>
      <c r="M1384" s="8">
        <f>Table32356789101112132343210111213610[[#This Row],[african_amercian]]/Table32356789101112132343210111213610[[#This Row],[total]]</f>
        <v>0</v>
      </c>
      <c r="N1384" s="1">
        <v>0</v>
      </c>
      <c r="O1384" s="8">
        <f>Table32356789101112132343210111213610[[#This Row],[hispanic_american]]/Table32356789101112132343210111213610[[#This Row],[total]]</f>
        <v>0</v>
      </c>
      <c r="P1384" s="1">
        <v>0</v>
      </c>
      <c r="Q1384" s="8">
        <f>Table32356789101112132343210111213610[[#This Row],[hawaiian_or_islander]]/Table32356789101112132343210111213610[[#This Row],[total]]</f>
        <v>0</v>
      </c>
      <c r="R1384" s="1">
        <v>0</v>
      </c>
      <c r="S1384" s="8">
        <f>Table32356789101112132343210111213610[[#This Row],[white]]/Table32356789101112132343210111213610[[#This Row],[total]]</f>
        <v>0</v>
      </c>
      <c r="T1384" s="1">
        <v>0</v>
      </c>
      <c r="U1384" s="8">
        <f>Table32356789101112132343210111213610[[#This Row],[muti_racial]]/Table32356789101112132343210111213610[[#This Row],[total]]</f>
        <v>0</v>
      </c>
      <c r="V1384" s="1">
        <v>0</v>
      </c>
      <c r="W1384" s="8">
        <f>Table32356789101112132343210111213610[[#This Row],[international]]/Table32356789101112132343210111213610[[#This Row],[total]]</f>
        <v>0</v>
      </c>
      <c r="X138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8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85" spans="1:25" ht="20" customHeight="1">
      <c r="A1385" s="12">
        <v>458885</v>
      </c>
      <c r="B1385" s="12" t="s">
        <v>1354</v>
      </c>
      <c r="C1385" s="12">
        <v>1</v>
      </c>
      <c r="D1385" s="12">
        <v>1</v>
      </c>
      <c r="E1385" s="14">
        <f>Table32356789101112132343210111213610[[#This Row],[men]]/Table32356789101112132343210111213610[[#This Row],[total]]</f>
        <v>1</v>
      </c>
      <c r="F1385" s="12">
        <v>0</v>
      </c>
      <c r="G1385" s="14">
        <f>Table32356789101112132343210111213610[[#This Row],[women]]/Table32356789101112132343210111213610[[#This Row],[total]]</f>
        <v>0</v>
      </c>
      <c r="H1385" s="12">
        <v>0</v>
      </c>
      <c r="I1385" s="14">
        <f>Table32356789101112132343210111213610[[#This Row],[alaskan_or_native]]/Table32356789101112132343210111213610[[#This Row],[total]]</f>
        <v>0</v>
      </c>
      <c r="J1385" s="12">
        <v>0</v>
      </c>
      <c r="K1385" s="14">
        <f>Table32356789101112132343210111213610[[#This Row],[asian_american]]/Table32356789101112132343210111213610[[#This Row],[total]]</f>
        <v>0</v>
      </c>
      <c r="L1385" s="12">
        <v>1</v>
      </c>
      <c r="M1385" s="14">
        <f>Table32356789101112132343210111213610[[#This Row],[african_amercian]]/Table32356789101112132343210111213610[[#This Row],[total]]</f>
        <v>1</v>
      </c>
      <c r="N1385" s="12">
        <v>0</v>
      </c>
      <c r="O1385" s="14">
        <f>Table32356789101112132343210111213610[[#This Row],[hispanic_american]]/Table32356789101112132343210111213610[[#This Row],[total]]</f>
        <v>0</v>
      </c>
      <c r="P1385" s="12">
        <v>0</v>
      </c>
      <c r="Q1385" s="14">
        <f>Table32356789101112132343210111213610[[#This Row],[hawaiian_or_islander]]/Table32356789101112132343210111213610[[#This Row],[total]]</f>
        <v>0</v>
      </c>
      <c r="R1385" s="12">
        <v>0</v>
      </c>
      <c r="S1385" s="14">
        <f>Table32356789101112132343210111213610[[#This Row],[white]]/Table32356789101112132343210111213610[[#This Row],[total]]</f>
        <v>0</v>
      </c>
      <c r="T1385" s="12">
        <v>0</v>
      </c>
      <c r="U1385" s="14">
        <f>Table32356789101112132343210111213610[[#This Row],[muti_racial]]/Table32356789101112132343210111213610[[#This Row],[total]]</f>
        <v>0</v>
      </c>
      <c r="V1385" s="12">
        <v>0</v>
      </c>
      <c r="W1385" s="14">
        <f>Table32356789101112132343210111213610[[#This Row],[international]]/Table32356789101112132343210111213610[[#This Row],[total]]</f>
        <v>0</v>
      </c>
      <c r="X138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8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86" spans="1:25" ht="20" customHeight="1">
      <c r="A1386" s="1">
        <v>459268</v>
      </c>
      <c r="B1386" s="1" t="s">
        <v>1356</v>
      </c>
      <c r="C1386" s="1">
        <v>1</v>
      </c>
      <c r="D1386" s="1">
        <v>1</v>
      </c>
      <c r="E1386" s="8">
        <f>Table32356789101112132343210111213610[[#This Row],[men]]/Table32356789101112132343210111213610[[#This Row],[total]]</f>
        <v>1</v>
      </c>
      <c r="F1386" s="1">
        <v>0</v>
      </c>
      <c r="G1386" s="8">
        <f>Table32356789101112132343210111213610[[#This Row],[women]]/Table32356789101112132343210111213610[[#This Row],[total]]</f>
        <v>0</v>
      </c>
      <c r="H1386" s="1">
        <v>0</v>
      </c>
      <c r="I1386" s="8">
        <f>Table32356789101112132343210111213610[[#This Row],[alaskan_or_native]]/Table32356789101112132343210111213610[[#This Row],[total]]</f>
        <v>0</v>
      </c>
      <c r="J1386" s="1">
        <v>0</v>
      </c>
      <c r="K1386" s="8">
        <f>Table32356789101112132343210111213610[[#This Row],[asian_american]]/Table32356789101112132343210111213610[[#This Row],[total]]</f>
        <v>0</v>
      </c>
      <c r="L1386" s="1">
        <v>0</v>
      </c>
      <c r="M1386" s="8">
        <f>Table32356789101112132343210111213610[[#This Row],[african_amercian]]/Table32356789101112132343210111213610[[#This Row],[total]]</f>
        <v>0</v>
      </c>
      <c r="N1386" s="1">
        <v>0</v>
      </c>
      <c r="O1386" s="8">
        <f>Table32356789101112132343210111213610[[#This Row],[hispanic_american]]/Table32356789101112132343210111213610[[#This Row],[total]]</f>
        <v>0</v>
      </c>
      <c r="P1386" s="1">
        <v>0</v>
      </c>
      <c r="Q1386" s="8">
        <f>Table32356789101112132343210111213610[[#This Row],[hawaiian_or_islander]]/Table32356789101112132343210111213610[[#This Row],[total]]</f>
        <v>0</v>
      </c>
      <c r="R1386" s="1">
        <v>1</v>
      </c>
      <c r="S1386" s="8">
        <f>Table32356789101112132343210111213610[[#This Row],[white]]/Table32356789101112132343210111213610[[#This Row],[total]]</f>
        <v>1</v>
      </c>
      <c r="T1386" s="1">
        <v>0</v>
      </c>
      <c r="U1386" s="8">
        <f>Table32356789101112132343210111213610[[#This Row],[muti_racial]]/Table32356789101112132343210111213610[[#This Row],[total]]</f>
        <v>0</v>
      </c>
      <c r="V1386" s="1">
        <v>0</v>
      </c>
      <c r="W1386" s="8">
        <f>Table32356789101112132343210111213610[[#This Row],[international]]/Table32356789101112132343210111213610[[#This Row],[total]]</f>
        <v>0</v>
      </c>
      <c r="X138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8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87" spans="1:25" ht="20" customHeight="1">
      <c r="A1387" s="12">
        <v>459842</v>
      </c>
      <c r="B1387" s="12" t="s">
        <v>1275</v>
      </c>
      <c r="C1387" s="12">
        <v>1</v>
      </c>
      <c r="D1387" s="12">
        <v>1</v>
      </c>
      <c r="E1387" s="14">
        <f>Table32356789101112132343210111213610[[#This Row],[men]]/Table32356789101112132343210111213610[[#This Row],[total]]</f>
        <v>1</v>
      </c>
      <c r="F1387" s="12">
        <v>0</v>
      </c>
      <c r="G1387" s="14">
        <f>Table32356789101112132343210111213610[[#This Row],[women]]/Table32356789101112132343210111213610[[#This Row],[total]]</f>
        <v>0</v>
      </c>
      <c r="H1387" s="12">
        <v>0</v>
      </c>
      <c r="I1387" s="14">
        <f>Table32356789101112132343210111213610[[#This Row],[alaskan_or_native]]/Table32356789101112132343210111213610[[#This Row],[total]]</f>
        <v>0</v>
      </c>
      <c r="J1387" s="12">
        <v>0</v>
      </c>
      <c r="K1387" s="14">
        <f>Table32356789101112132343210111213610[[#This Row],[asian_american]]/Table32356789101112132343210111213610[[#This Row],[total]]</f>
        <v>0</v>
      </c>
      <c r="L1387" s="12">
        <v>0</v>
      </c>
      <c r="M1387" s="14">
        <f>Table32356789101112132343210111213610[[#This Row],[african_amercian]]/Table32356789101112132343210111213610[[#This Row],[total]]</f>
        <v>0</v>
      </c>
      <c r="N1387" s="12">
        <v>0</v>
      </c>
      <c r="O1387" s="14">
        <f>Table32356789101112132343210111213610[[#This Row],[hispanic_american]]/Table32356789101112132343210111213610[[#This Row],[total]]</f>
        <v>0</v>
      </c>
      <c r="P1387" s="12">
        <v>0</v>
      </c>
      <c r="Q1387" s="14">
        <f>Table32356789101112132343210111213610[[#This Row],[hawaiian_or_islander]]/Table32356789101112132343210111213610[[#This Row],[total]]</f>
        <v>0</v>
      </c>
      <c r="R1387" s="12">
        <v>1</v>
      </c>
      <c r="S1387" s="14">
        <f>Table32356789101112132343210111213610[[#This Row],[white]]/Table32356789101112132343210111213610[[#This Row],[total]]</f>
        <v>1</v>
      </c>
      <c r="T1387" s="12">
        <v>0</v>
      </c>
      <c r="U1387" s="14">
        <f>Table32356789101112132343210111213610[[#This Row],[muti_racial]]/Table32356789101112132343210111213610[[#This Row],[total]]</f>
        <v>0</v>
      </c>
      <c r="V1387" s="12">
        <v>0</v>
      </c>
      <c r="W1387" s="14">
        <f>Table32356789101112132343210111213610[[#This Row],[international]]/Table32356789101112132343210111213610[[#This Row],[total]]</f>
        <v>0</v>
      </c>
      <c r="X1387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87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88" spans="1:25" ht="20" customHeight="1">
      <c r="A1388" s="1">
        <v>460738</v>
      </c>
      <c r="B1388" s="1" t="s">
        <v>1198</v>
      </c>
      <c r="C1388" s="1">
        <v>1</v>
      </c>
      <c r="D1388" s="1">
        <v>1</v>
      </c>
      <c r="E1388" s="8">
        <f>Table32356789101112132343210111213610[[#This Row],[men]]/Table32356789101112132343210111213610[[#This Row],[total]]</f>
        <v>1</v>
      </c>
      <c r="F1388" s="1">
        <v>0</v>
      </c>
      <c r="G1388" s="8">
        <f>Table32356789101112132343210111213610[[#This Row],[women]]/Table32356789101112132343210111213610[[#This Row],[total]]</f>
        <v>0</v>
      </c>
      <c r="H1388" s="1">
        <v>0</v>
      </c>
      <c r="I1388" s="8">
        <f>Table32356789101112132343210111213610[[#This Row],[alaskan_or_native]]/Table32356789101112132343210111213610[[#This Row],[total]]</f>
        <v>0</v>
      </c>
      <c r="J1388" s="1">
        <v>0</v>
      </c>
      <c r="K1388" s="8">
        <f>Table32356789101112132343210111213610[[#This Row],[asian_american]]/Table32356789101112132343210111213610[[#This Row],[total]]</f>
        <v>0</v>
      </c>
      <c r="L1388" s="1">
        <v>0</v>
      </c>
      <c r="M1388" s="8">
        <f>Table32356789101112132343210111213610[[#This Row],[african_amercian]]/Table32356789101112132343210111213610[[#This Row],[total]]</f>
        <v>0</v>
      </c>
      <c r="N1388" s="1">
        <v>0</v>
      </c>
      <c r="O1388" s="8">
        <f>Table32356789101112132343210111213610[[#This Row],[hispanic_american]]/Table32356789101112132343210111213610[[#This Row],[total]]</f>
        <v>0</v>
      </c>
      <c r="P1388" s="1">
        <v>0</v>
      </c>
      <c r="Q1388" s="8">
        <f>Table32356789101112132343210111213610[[#This Row],[hawaiian_or_islander]]/Table32356789101112132343210111213610[[#This Row],[total]]</f>
        <v>0</v>
      </c>
      <c r="R1388" s="1">
        <v>1</v>
      </c>
      <c r="S1388" s="8">
        <f>Table32356789101112132343210111213610[[#This Row],[white]]/Table32356789101112132343210111213610[[#This Row],[total]]</f>
        <v>1</v>
      </c>
      <c r="T1388" s="1">
        <v>0</v>
      </c>
      <c r="U1388" s="8">
        <f>Table32356789101112132343210111213610[[#This Row],[muti_racial]]/Table32356789101112132343210111213610[[#This Row],[total]]</f>
        <v>0</v>
      </c>
      <c r="V1388" s="1">
        <v>0</v>
      </c>
      <c r="W1388" s="8">
        <f>Table32356789101112132343210111213610[[#This Row],[international]]/Table32356789101112132343210111213610[[#This Row],[total]]</f>
        <v>0</v>
      </c>
      <c r="X1388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88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89" spans="1:25" ht="20" customHeight="1">
      <c r="A1389" s="12">
        <v>466161</v>
      </c>
      <c r="B1389" s="12" t="s">
        <v>1276</v>
      </c>
      <c r="C1389" s="12">
        <v>1</v>
      </c>
      <c r="D1389" s="12">
        <v>0</v>
      </c>
      <c r="E1389" s="14">
        <f>Table32356789101112132343210111213610[[#This Row],[men]]/Table32356789101112132343210111213610[[#This Row],[total]]</f>
        <v>0</v>
      </c>
      <c r="F1389" s="12">
        <v>1</v>
      </c>
      <c r="G1389" s="14">
        <f>Table32356789101112132343210111213610[[#This Row],[women]]/Table32356789101112132343210111213610[[#This Row],[total]]</f>
        <v>1</v>
      </c>
      <c r="H1389" s="12">
        <v>0</v>
      </c>
      <c r="I1389" s="14">
        <f>Table32356789101112132343210111213610[[#This Row],[alaskan_or_native]]/Table32356789101112132343210111213610[[#This Row],[total]]</f>
        <v>0</v>
      </c>
      <c r="J1389" s="12">
        <v>0</v>
      </c>
      <c r="K1389" s="14">
        <f>Table32356789101112132343210111213610[[#This Row],[asian_american]]/Table32356789101112132343210111213610[[#This Row],[total]]</f>
        <v>0</v>
      </c>
      <c r="L1389" s="12">
        <v>0</v>
      </c>
      <c r="M1389" s="14">
        <f>Table32356789101112132343210111213610[[#This Row],[african_amercian]]/Table32356789101112132343210111213610[[#This Row],[total]]</f>
        <v>0</v>
      </c>
      <c r="N1389" s="12">
        <v>0</v>
      </c>
      <c r="O1389" s="14">
        <f>Table32356789101112132343210111213610[[#This Row],[hispanic_american]]/Table32356789101112132343210111213610[[#This Row],[total]]</f>
        <v>0</v>
      </c>
      <c r="P1389" s="12">
        <v>0</v>
      </c>
      <c r="Q1389" s="14">
        <f>Table32356789101112132343210111213610[[#This Row],[hawaiian_or_islander]]/Table32356789101112132343210111213610[[#This Row],[total]]</f>
        <v>0</v>
      </c>
      <c r="R1389" s="12">
        <v>0</v>
      </c>
      <c r="S1389" s="14">
        <f>Table32356789101112132343210111213610[[#This Row],[white]]/Table32356789101112132343210111213610[[#This Row],[total]]</f>
        <v>0</v>
      </c>
      <c r="T1389" s="12">
        <v>0</v>
      </c>
      <c r="U1389" s="14">
        <f>Table32356789101112132343210111213610[[#This Row],[muti_racial]]/Table32356789101112132343210111213610[[#This Row],[total]]</f>
        <v>0</v>
      </c>
      <c r="V1389" s="12">
        <v>0</v>
      </c>
      <c r="W1389" s="14">
        <f>Table32356789101112132343210111213610[[#This Row],[international]]/Table32356789101112132343210111213610[[#This Row],[total]]</f>
        <v>0</v>
      </c>
      <c r="X1389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89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90" spans="1:25" ht="20" customHeight="1">
      <c r="A1390" s="1">
        <v>466170</v>
      </c>
      <c r="B1390" s="1" t="s">
        <v>1200</v>
      </c>
      <c r="C1390" s="1">
        <v>1</v>
      </c>
      <c r="D1390" s="1">
        <v>1</v>
      </c>
      <c r="E1390" s="8">
        <f>Table32356789101112132343210111213610[[#This Row],[men]]/Table32356789101112132343210111213610[[#This Row],[total]]</f>
        <v>1</v>
      </c>
      <c r="F1390" s="1">
        <v>0</v>
      </c>
      <c r="G1390" s="8">
        <f>Table32356789101112132343210111213610[[#This Row],[women]]/Table32356789101112132343210111213610[[#This Row],[total]]</f>
        <v>0</v>
      </c>
      <c r="H1390" s="1">
        <v>0</v>
      </c>
      <c r="I1390" s="8">
        <f>Table32356789101112132343210111213610[[#This Row],[alaskan_or_native]]/Table32356789101112132343210111213610[[#This Row],[total]]</f>
        <v>0</v>
      </c>
      <c r="J1390" s="1">
        <v>0</v>
      </c>
      <c r="K1390" s="8">
        <f>Table32356789101112132343210111213610[[#This Row],[asian_american]]/Table32356789101112132343210111213610[[#This Row],[total]]</f>
        <v>0</v>
      </c>
      <c r="L1390" s="1">
        <v>0</v>
      </c>
      <c r="M1390" s="8">
        <f>Table32356789101112132343210111213610[[#This Row],[african_amercian]]/Table32356789101112132343210111213610[[#This Row],[total]]</f>
        <v>0</v>
      </c>
      <c r="N1390" s="1">
        <v>0</v>
      </c>
      <c r="O1390" s="8">
        <f>Table32356789101112132343210111213610[[#This Row],[hispanic_american]]/Table32356789101112132343210111213610[[#This Row],[total]]</f>
        <v>0</v>
      </c>
      <c r="P1390" s="1">
        <v>0</v>
      </c>
      <c r="Q1390" s="8">
        <f>Table32356789101112132343210111213610[[#This Row],[hawaiian_or_islander]]/Table32356789101112132343210111213610[[#This Row],[total]]</f>
        <v>0</v>
      </c>
      <c r="R1390" s="1">
        <v>1</v>
      </c>
      <c r="S1390" s="8">
        <f>Table32356789101112132343210111213610[[#This Row],[white]]/Table32356789101112132343210111213610[[#This Row],[total]]</f>
        <v>1</v>
      </c>
      <c r="T1390" s="1">
        <v>0</v>
      </c>
      <c r="U1390" s="8">
        <f>Table32356789101112132343210111213610[[#This Row],[muti_racial]]/Table32356789101112132343210111213610[[#This Row],[total]]</f>
        <v>0</v>
      </c>
      <c r="V1390" s="1">
        <v>0</v>
      </c>
      <c r="W1390" s="8">
        <f>Table32356789101112132343210111213610[[#This Row],[international]]/Table32356789101112132343210111213610[[#This Row],[total]]</f>
        <v>0</v>
      </c>
      <c r="X1390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90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91" spans="1:25" ht="20" customHeight="1">
      <c r="A1391" s="12">
        <v>478005</v>
      </c>
      <c r="B1391" s="12" t="s">
        <v>1203</v>
      </c>
      <c r="C1391" s="12">
        <v>1</v>
      </c>
      <c r="D1391" s="12">
        <v>1</v>
      </c>
      <c r="E1391" s="14">
        <f>Table32356789101112132343210111213610[[#This Row],[men]]/Table32356789101112132343210111213610[[#This Row],[total]]</f>
        <v>1</v>
      </c>
      <c r="F1391" s="12">
        <v>0</v>
      </c>
      <c r="G1391" s="14">
        <f>Table32356789101112132343210111213610[[#This Row],[women]]/Table32356789101112132343210111213610[[#This Row],[total]]</f>
        <v>0</v>
      </c>
      <c r="H1391" s="12">
        <v>0</v>
      </c>
      <c r="I1391" s="14">
        <f>Table32356789101112132343210111213610[[#This Row],[alaskan_or_native]]/Table32356789101112132343210111213610[[#This Row],[total]]</f>
        <v>0</v>
      </c>
      <c r="J1391" s="12">
        <v>0</v>
      </c>
      <c r="K1391" s="14">
        <f>Table32356789101112132343210111213610[[#This Row],[asian_american]]/Table32356789101112132343210111213610[[#This Row],[total]]</f>
        <v>0</v>
      </c>
      <c r="L1391" s="12">
        <v>0</v>
      </c>
      <c r="M1391" s="14">
        <f>Table32356789101112132343210111213610[[#This Row],[african_amercian]]/Table32356789101112132343210111213610[[#This Row],[total]]</f>
        <v>0</v>
      </c>
      <c r="N1391" s="12">
        <v>0</v>
      </c>
      <c r="O1391" s="14">
        <f>Table32356789101112132343210111213610[[#This Row],[hispanic_american]]/Table32356789101112132343210111213610[[#This Row],[total]]</f>
        <v>0</v>
      </c>
      <c r="P1391" s="12">
        <v>0</v>
      </c>
      <c r="Q1391" s="14">
        <f>Table32356789101112132343210111213610[[#This Row],[hawaiian_or_islander]]/Table32356789101112132343210111213610[[#This Row],[total]]</f>
        <v>0</v>
      </c>
      <c r="R1391" s="12">
        <v>1</v>
      </c>
      <c r="S1391" s="14">
        <f>Table32356789101112132343210111213610[[#This Row],[white]]/Table32356789101112132343210111213610[[#This Row],[total]]</f>
        <v>1</v>
      </c>
      <c r="T1391" s="12">
        <v>0</v>
      </c>
      <c r="U1391" s="14">
        <f>Table32356789101112132343210111213610[[#This Row],[muti_racial]]/Table32356789101112132343210111213610[[#This Row],[total]]</f>
        <v>0</v>
      </c>
      <c r="V1391" s="12">
        <v>0</v>
      </c>
      <c r="W1391" s="14">
        <f>Table32356789101112132343210111213610[[#This Row],[international]]/Table32356789101112132343210111213610[[#This Row],[total]]</f>
        <v>0</v>
      </c>
      <c r="X1391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91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92" spans="1:25" ht="20" customHeight="1">
      <c r="A1392" s="1">
        <v>480657</v>
      </c>
      <c r="B1392" s="1" t="s">
        <v>1277</v>
      </c>
      <c r="C1392" s="1">
        <v>1</v>
      </c>
      <c r="D1392" s="1">
        <v>1</v>
      </c>
      <c r="E1392" s="8">
        <f>Table32356789101112132343210111213610[[#This Row],[men]]/Table32356789101112132343210111213610[[#This Row],[total]]</f>
        <v>1</v>
      </c>
      <c r="F1392" s="1">
        <v>0</v>
      </c>
      <c r="G1392" s="8">
        <f>Table32356789101112132343210111213610[[#This Row],[women]]/Table32356789101112132343210111213610[[#This Row],[total]]</f>
        <v>0</v>
      </c>
      <c r="H1392" s="1">
        <v>0</v>
      </c>
      <c r="I1392" s="8">
        <f>Table32356789101112132343210111213610[[#This Row],[alaskan_or_native]]/Table32356789101112132343210111213610[[#This Row],[total]]</f>
        <v>0</v>
      </c>
      <c r="J1392" s="1">
        <v>0</v>
      </c>
      <c r="K1392" s="8">
        <f>Table32356789101112132343210111213610[[#This Row],[asian_american]]/Table32356789101112132343210111213610[[#This Row],[total]]</f>
        <v>0</v>
      </c>
      <c r="L1392" s="1">
        <v>0</v>
      </c>
      <c r="M1392" s="8">
        <f>Table32356789101112132343210111213610[[#This Row],[african_amercian]]/Table32356789101112132343210111213610[[#This Row],[total]]</f>
        <v>0</v>
      </c>
      <c r="N1392" s="1">
        <v>0</v>
      </c>
      <c r="O1392" s="8">
        <f>Table32356789101112132343210111213610[[#This Row],[hispanic_american]]/Table32356789101112132343210111213610[[#This Row],[total]]</f>
        <v>0</v>
      </c>
      <c r="P1392" s="1">
        <v>0</v>
      </c>
      <c r="Q1392" s="8">
        <f>Table32356789101112132343210111213610[[#This Row],[hawaiian_or_islander]]/Table32356789101112132343210111213610[[#This Row],[total]]</f>
        <v>0</v>
      </c>
      <c r="R1392" s="1">
        <v>1</v>
      </c>
      <c r="S1392" s="8">
        <f>Table32356789101112132343210111213610[[#This Row],[white]]/Table32356789101112132343210111213610[[#This Row],[total]]</f>
        <v>1</v>
      </c>
      <c r="T1392" s="1">
        <v>0</v>
      </c>
      <c r="U1392" s="8">
        <f>Table32356789101112132343210111213610[[#This Row],[muti_racial]]/Table32356789101112132343210111213610[[#This Row],[total]]</f>
        <v>0</v>
      </c>
      <c r="V1392" s="1">
        <v>0</v>
      </c>
      <c r="W1392" s="8">
        <f>Table32356789101112132343210111213610[[#This Row],[international]]/Table32356789101112132343210111213610[[#This Row],[total]]</f>
        <v>0</v>
      </c>
      <c r="X1392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92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93" spans="1:25" ht="20" customHeight="1">
      <c r="A1393" s="12">
        <v>482316</v>
      </c>
      <c r="B1393" s="12" t="s">
        <v>1207</v>
      </c>
      <c r="C1393" s="12">
        <v>1</v>
      </c>
      <c r="D1393" s="12">
        <v>1</v>
      </c>
      <c r="E1393" s="14">
        <f>Table32356789101112132343210111213610[[#This Row],[men]]/Table32356789101112132343210111213610[[#This Row],[total]]</f>
        <v>1</v>
      </c>
      <c r="F1393" s="12">
        <v>0</v>
      </c>
      <c r="G1393" s="14">
        <f>Table32356789101112132343210111213610[[#This Row],[women]]/Table32356789101112132343210111213610[[#This Row],[total]]</f>
        <v>0</v>
      </c>
      <c r="H1393" s="12">
        <v>0</v>
      </c>
      <c r="I1393" s="14">
        <f>Table32356789101112132343210111213610[[#This Row],[alaskan_or_native]]/Table32356789101112132343210111213610[[#This Row],[total]]</f>
        <v>0</v>
      </c>
      <c r="J1393" s="12">
        <v>0</v>
      </c>
      <c r="K1393" s="14">
        <f>Table32356789101112132343210111213610[[#This Row],[asian_american]]/Table32356789101112132343210111213610[[#This Row],[total]]</f>
        <v>0</v>
      </c>
      <c r="L1393" s="12">
        <v>0</v>
      </c>
      <c r="M1393" s="14">
        <f>Table32356789101112132343210111213610[[#This Row],[african_amercian]]/Table32356789101112132343210111213610[[#This Row],[total]]</f>
        <v>0</v>
      </c>
      <c r="N1393" s="12">
        <v>0</v>
      </c>
      <c r="O1393" s="14">
        <f>Table32356789101112132343210111213610[[#This Row],[hispanic_american]]/Table32356789101112132343210111213610[[#This Row],[total]]</f>
        <v>0</v>
      </c>
      <c r="P1393" s="12">
        <v>0</v>
      </c>
      <c r="Q1393" s="14">
        <f>Table32356789101112132343210111213610[[#This Row],[hawaiian_or_islander]]/Table32356789101112132343210111213610[[#This Row],[total]]</f>
        <v>0</v>
      </c>
      <c r="R1393" s="12">
        <v>1</v>
      </c>
      <c r="S1393" s="14">
        <f>Table32356789101112132343210111213610[[#This Row],[white]]/Table32356789101112132343210111213610[[#This Row],[total]]</f>
        <v>1</v>
      </c>
      <c r="T1393" s="12">
        <v>0</v>
      </c>
      <c r="U1393" s="14">
        <f>Table32356789101112132343210111213610[[#This Row],[muti_racial]]/Table32356789101112132343210111213610[[#This Row],[total]]</f>
        <v>0</v>
      </c>
      <c r="V1393" s="12">
        <v>0</v>
      </c>
      <c r="W1393" s="14">
        <f>Table32356789101112132343210111213610[[#This Row],[international]]/Table32356789101112132343210111213610[[#This Row],[total]]</f>
        <v>0</v>
      </c>
      <c r="X1393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93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  <row r="1394" spans="1:25" ht="20" customHeight="1">
      <c r="A1394" s="1">
        <v>484695</v>
      </c>
      <c r="B1394" s="1" t="s">
        <v>1307</v>
      </c>
      <c r="C1394" s="1">
        <v>1</v>
      </c>
      <c r="D1394" s="1">
        <v>1</v>
      </c>
      <c r="E1394" s="8">
        <f>Table32356789101112132343210111213610[[#This Row],[men]]/Table32356789101112132343210111213610[[#This Row],[total]]</f>
        <v>1</v>
      </c>
      <c r="F1394" s="1">
        <v>0</v>
      </c>
      <c r="G1394" s="8">
        <f>Table32356789101112132343210111213610[[#This Row],[women]]/Table32356789101112132343210111213610[[#This Row],[total]]</f>
        <v>0</v>
      </c>
      <c r="H1394" s="1">
        <v>0</v>
      </c>
      <c r="I1394" s="8">
        <f>Table32356789101112132343210111213610[[#This Row],[alaskan_or_native]]/Table32356789101112132343210111213610[[#This Row],[total]]</f>
        <v>0</v>
      </c>
      <c r="J1394" s="1">
        <v>0</v>
      </c>
      <c r="K1394" s="8">
        <f>Table32356789101112132343210111213610[[#This Row],[asian_american]]/Table32356789101112132343210111213610[[#This Row],[total]]</f>
        <v>0</v>
      </c>
      <c r="L1394" s="1">
        <v>1</v>
      </c>
      <c r="M1394" s="8">
        <f>Table32356789101112132343210111213610[[#This Row],[african_amercian]]/Table32356789101112132343210111213610[[#This Row],[total]]</f>
        <v>1</v>
      </c>
      <c r="N1394" s="1">
        <v>0</v>
      </c>
      <c r="O1394" s="8">
        <f>Table32356789101112132343210111213610[[#This Row],[hispanic_american]]/Table32356789101112132343210111213610[[#This Row],[total]]</f>
        <v>0</v>
      </c>
      <c r="P1394" s="1">
        <v>0</v>
      </c>
      <c r="Q1394" s="8">
        <f>Table32356789101112132343210111213610[[#This Row],[hawaiian_or_islander]]/Table32356789101112132343210111213610[[#This Row],[total]]</f>
        <v>0</v>
      </c>
      <c r="R1394" s="1">
        <v>0</v>
      </c>
      <c r="S1394" s="8">
        <f>Table32356789101112132343210111213610[[#This Row],[white]]/Table32356789101112132343210111213610[[#This Row],[total]]</f>
        <v>0</v>
      </c>
      <c r="T1394" s="1">
        <v>0</v>
      </c>
      <c r="U1394" s="8">
        <f>Table32356789101112132343210111213610[[#This Row],[muti_racial]]/Table32356789101112132343210111213610[[#This Row],[total]]</f>
        <v>0</v>
      </c>
      <c r="V1394" s="1">
        <v>0</v>
      </c>
      <c r="W1394" s="8">
        <f>Table32356789101112132343210111213610[[#This Row],[international]]/Table32356789101112132343210111213610[[#This Row],[total]]</f>
        <v>0</v>
      </c>
      <c r="X1394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94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95" spans="1:25" ht="20" customHeight="1">
      <c r="A1395" s="12">
        <v>484701</v>
      </c>
      <c r="B1395" s="12" t="s">
        <v>1308</v>
      </c>
      <c r="C1395" s="12">
        <v>1</v>
      </c>
      <c r="D1395" s="12">
        <v>1</v>
      </c>
      <c r="E1395" s="14">
        <f>Table32356789101112132343210111213610[[#This Row],[men]]/Table32356789101112132343210111213610[[#This Row],[total]]</f>
        <v>1</v>
      </c>
      <c r="F1395" s="12">
        <v>0</v>
      </c>
      <c r="G1395" s="14">
        <f>Table32356789101112132343210111213610[[#This Row],[women]]/Table32356789101112132343210111213610[[#This Row],[total]]</f>
        <v>0</v>
      </c>
      <c r="H1395" s="12">
        <v>0</v>
      </c>
      <c r="I1395" s="14">
        <f>Table32356789101112132343210111213610[[#This Row],[alaskan_or_native]]/Table32356789101112132343210111213610[[#This Row],[total]]</f>
        <v>0</v>
      </c>
      <c r="J1395" s="12">
        <v>0</v>
      </c>
      <c r="K1395" s="14">
        <f>Table32356789101112132343210111213610[[#This Row],[asian_american]]/Table32356789101112132343210111213610[[#This Row],[total]]</f>
        <v>0</v>
      </c>
      <c r="L1395" s="12">
        <v>1</v>
      </c>
      <c r="M1395" s="14">
        <f>Table32356789101112132343210111213610[[#This Row],[african_amercian]]/Table32356789101112132343210111213610[[#This Row],[total]]</f>
        <v>1</v>
      </c>
      <c r="N1395" s="12">
        <v>0</v>
      </c>
      <c r="O1395" s="14">
        <f>Table32356789101112132343210111213610[[#This Row],[hispanic_american]]/Table32356789101112132343210111213610[[#This Row],[total]]</f>
        <v>0</v>
      </c>
      <c r="P1395" s="12">
        <v>0</v>
      </c>
      <c r="Q1395" s="14">
        <f>Table32356789101112132343210111213610[[#This Row],[hawaiian_or_islander]]/Table32356789101112132343210111213610[[#This Row],[total]]</f>
        <v>0</v>
      </c>
      <c r="R1395" s="12">
        <v>0</v>
      </c>
      <c r="S1395" s="14">
        <f>Table32356789101112132343210111213610[[#This Row],[white]]/Table32356789101112132343210111213610[[#This Row],[total]]</f>
        <v>0</v>
      </c>
      <c r="T1395" s="12">
        <v>0</v>
      </c>
      <c r="U1395" s="14">
        <f>Table32356789101112132343210111213610[[#This Row],[muti_racial]]/Table32356789101112132343210111213610[[#This Row],[total]]</f>
        <v>0</v>
      </c>
      <c r="V1395" s="12">
        <v>0</v>
      </c>
      <c r="W1395" s="14">
        <f>Table32356789101112132343210111213610[[#This Row],[international]]/Table32356789101112132343210111213610[[#This Row],[total]]</f>
        <v>0</v>
      </c>
      <c r="X1395" s="14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  <c r="Y1395" s="14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1</v>
      </c>
    </row>
    <row r="1396" spans="1:25" ht="20" customHeight="1">
      <c r="A1396" s="1">
        <v>489788</v>
      </c>
      <c r="B1396" s="1" t="s">
        <v>1224</v>
      </c>
      <c r="C1396" s="1">
        <v>1</v>
      </c>
      <c r="D1396" s="1">
        <v>1</v>
      </c>
      <c r="E1396" s="8">
        <f>Table32356789101112132343210111213610[[#This Row],[men]]/Table32356789101112132343210111213610[[#This Row],[total]]</f>
        <v>1</v>
      </c>
      <c r="F1396" s="1">
        <v>0</v>
      </c>
      <c r="G1396" s="8">
        <f>Table32356789101112132343210111213610[[#This Row],[women]]/Table32356789101112132343210111213610[[#This Row],[total]]</f>
        <v>0</v>
      </c>
      <c r="H1396" s="1">
        <v>0</v>
      </c>
      <c r="I1396" s="8">
        <f>Table32356789101112132343210111213610[[#This Row],[alaskan_or_native]]/Table32356789101112132343210111213610[[#This Row],[total]]</f>
        <v>0</v>
      </c>
      <c r="J1396" s="1">
        <v>0</v>
      </c>
      <c r="K1396" s="8">
        <f>Table32356789101112132343210111213610[[#This Row],[asian_american]]/Table32356789101112132343210111213610[[#This Row],[total]]</f>
        <v>0</v>
      </c>
      <c r="L1396" s="1">
        <v>0</v>
      </c>
      <c r="M1396" s="8">
        <f>Table32356789101112132343210111213610[[#This Row],[african_amercian]]/Table32356789101112132343210111213610[[#This Row],[total]]</f>
        <v>0</v>
      </c>
      <c r="N1396" s="1">
        <v>0</v>
      </c>
      <c r="O1396" s="8">
        <f>Table32356789101112132343210111213610[[#This Row],[hispanic_american]]/Table32356789101112132343210111213610[[#This Row],[total]]</f>
        <v>0</v>
      </c>
      <c r="P1396" s="1">
        <v>0</v>
      </c>
      <c r="Q1396" s="8">
        <f>Table32356789101112132343210111213610[[#This Row],[hawaiian_or_islander]]/Table32356789101112132343210111213610[[#This Row],[total]]</f>
        <v>0</v>
      </c>
      <c r="R1396" s="1">
        <v>1</v>
      </c>
      <c r="S1396" s="8">
        <f>Table32356789101112132343210111213610[[#This Row],[white]]/Table32356789101112132343210111213610[[#This Row],[total]]</f>
        <v>1</v>
      </c>
      <c r="T1396" s="1">
        <v>0</v>
      </c>
      <c r="U1396" s="8">
        <f>Table32356789101112132343210111213610[[#This Row],[muti_racial]]/Table32356789101112132343210111213610[[#This Row],[total]]</f>
        <v>0</v>
      </c>
      <c r="V1396" s="1">
        <v>0</v>
      </c>
      <c r="W1396" s="8">
        <f>Table32356789101112132343210111213610[[#This Row],[international]]/Table32356789101112132343210111213610[[#This Row],[total]]</f>
        <v>0</v>
      </c>
      <c r="X1396" s="8">
        <f>(Table32356789101112132343210111213610[[#This Row],[alaskan_or_native]] + Table32356789101112132343210111213610[[#This Row],[asian_american]] + Table32356789101112132343210111213610[[#This Row],[african_amercian]]+ 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  <c r="Y1396" s="8">
        <f>(Table32356789101112132343210111213610[[#This Row],[alaskan_or_native]]+Table32356789101112132343210111213610[[#This Row],[african_amercian]]+Table32356789101112132343210111213610[[#This Row],[hispanic_american]]+Table32356789101112132343210111213610[[#This Row],[hawaiian_or_islander]]+Table32356789101112132343210111213610[[#This Row],[muti_racial]])/Table32356789101112132343210111213610[[#This Row],[total]]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E742-D6DB-4009-8AEB-6B4F99DC2BCA}">
  <dimension ref="A1:AC607"/>
  <sheetViews>
    <sheetView zoomScaleNormal="100" workbookViewId="0"/>
  </sheetViews>
  <sheetFormatPr defaultColWidth="8.77734375" defaultRowHeight="20" customHeight="1"/>
  <cols>
    <col min="1" max="1" width="15.44140625" style="1" customWidth="1"/>
    <col min="2" max="2" width="62.33203125" style="1" bestFit="1" customWidth="1"/>
    <col min="3" max="3" width="22.44140625" style="1" bestFit="1" customWidth="1"/>
    <col min="4" max="5" width="8.77734375" style="1"/>
    <col min="6" max="6" width="9.109375" style="8" customWidth="1"/>
    <col min="7" max="7" width="10.109375" style="1" customWidth="1"/>
    <col min="8" max="8" width="10.109375" style="8" customWidth="1"/>
    <col min="9" max="9" width="20.6640625" style="1" customWidth="1"/>
    <col min="10" max="10" width="21.44140625" style="8" customWidth="1"/>
    <col min="11" max="11" width="14.33203125" style="1" customWidth="1"/>
    <col min="12" max="12" width="19.44140625" style="8" customWidth="1"/>
    <col min="13" max="13" width="13.77734375" style="1" customWidth="1"/>
    <col min="14" max="14" width="18" style="8" customWidth="1"/>
    <col min="15" max="15" width="11" style="1" customWidth="1"/>
    <col min="16" max="16" width="19.109375" style="8" customWidth="1"/>
    <col min="17" max="17" width="14.33203125" style="1" customWidth="1"/>
    <col min="18" max="18" width="15.44140625" style="8" customWidth="1"/>
    <col min="19" max="19" width="11.109375" style="1" customWidth="1"/>
    <col min="20" max="20" width="9.6640625" style="8" customWidth="1"/>
    <col min="21" max="21" width="17.44140625" style="1" customWidth="1"/>
    <col min="22" max="22" width="13.77734375" style="8" customWidth="1"/>
    <col min="23" max="23" width="17.6640625" style="8" customWidth="1"/>
    <col min="24" max="24" width="16.44140625" style="8" customWidth="1"/>
    <col min="25" max="25" width="14.77734375" style="8" customWidth="1"/>
    <col min="26" max="26" width="20.44140625" style="8" customWidth="1"/>
    <col min="27" max="16384" width="8.77734375" style="1"/>
  </cols>
  <sheetData>
    <row r="1" spans="1:29" ht="20" customHeight="1">
      <c r="A1" s="2"/>
      <c r="B1" s="21"/>
      <c r="C1" s="21"/>
      <c r="D1" s="21"/>
      <c r="E1" s="21"/>
      <c r="F1" s="21"/>
      <c r="G1" s="21"/>
      <c r="H1" s="21"/>
      <c r="I1" s="21"/>
      <c r="J1" s="7"/>
      <c r="K1" s="22" t="s">
        <v>16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9" ht="20" customHeight="1">
      <c r="A2" s="2"/>
      <c r="B2" s="23" t="s">
        <v>309</v>
      </c>
      <c r="C2" s="23"/>
      <c r="D2" s="23"/>
      <c r="E2" s="23"/>
      <c r="F2" s="23"/>
      <c r="G2" s="23"/>
      <c r="H2" s="23"/>
      <c r="I2" s="23"/>
      <c r="J2" s="7"/>
      <c r="K2" s="24" t="s">
        <v>18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9" ht="20" customHeight="1">
      <c r="A3" s="2"/>
      <c r="B3" s="9" t="s">
        <v>74</v>
      </c>
      <c r="C3" s="9"/>
      <c r="D3" s="9"/>
      <c r="E3" s="9"/>
      <c r="F3" s="9"/>
      <c r="G3" s="9"/>
      <c r="H3" s="9"/>
      <c r="I3" s="9"/>
      <c r="J3" s="7"/>
      <c r="K3" s="20" t="s">
        <v>17</v>
      </c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9" ht="20" customHeight="1">
      <c r="A4" s="2"/>
      <c r="B4" s="11" t="s">
        <v>486</v>
      </c>
      <c r="C4" s="11"/>
      <c r="D4" s="11"/>
      <c r="E4" s="11"/>
      <c r="F4" s="11"/>
      <c r="G4" s="11"/>
      <c r="H4" s="11"/>
      <c r="I4" s="11"/>
      <c r="J4" s="7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9" s="3" customFormat="1" ht="52.05" customHeight="1">
      <c r="A5" s="3" t="s">
        <v>0</v>
      </c>
      <c r="B5" s="4" t="s">
        <v>15</v>
      </c>
      <c r="C5" s="3" t="s">
        <v>44</v>
      </c>
      <c r="D5" s="3" t="s">
        <v>1</v>
      </c>
      <c r="E5" s="3" t="s">
        <v>2</v>
      </c>
      <c r="F5" s="5" t="s">
        <v>32</v>
      </c>
      <c r="G5" s="3" t="s">
        <v>3</v>
      </c>
      <c r="H5" s="5" t="s">
        <v>33</v>
      </c>
      <c r="I5" s="6" t="s">
        <v>45</v>
      </c>
      <c r="J5" s="5" t="s">
        <v>46</v>
      </c>
      <c r="K5" s="6" t="s">
        <v>4</v>
      </c>
      <c r="L5" s="5" t="s">
        <v>34</v>
      </c>
      <c r="M5" s="6" t="s">
        <v>5</v>
      </c>
      <c r="N5" s="5" t="s">
        <v>35</v>
      </c>
      <c r="O5" s="6" t="s">
        <v>6</v>
      </c>
      <c r="P5" s="5" t="s">
        <v>36</v>
      </c>
      <c r="Q5" s="6" t="s">
        <v>47</v>
      </c>
      <c r="R5" s="5" t="s">
        <v>48</v>
      </c>
      <c r="S5" s="6" t="s">
        <v>7</v>
      </c>
      <c r="T5" s="5" t="s">
        <v>37</v>
      </c>
      <c r="U5" s="6" t="s">
        <v>39</v>
      </c>
      <c r="V5" s="5" t="s">
        <v>38</v>
      </c>
      <c r="W5" s="5" t="s">
        <v>49</v>
      </c>
      <c r="X5" s="5" t="s">
        <v>50</v>
      </c>
      <c r="Y5" s="5" t="s">
        <v>41</v>
      </c>
      <c r="Z5" s="5" t="s">
        <v>40</v>
      </c>
    </row>
    <row r="6" spans="1:29" ht="20" customHeight="1">
      <c r="A6" s="1">
        <v>209542</v>
      </c>
      <c r="B6" s="1" t="s">
        <v>21</v>
      </c>
      <c r="C6" s="15">
        <v>69600</v>
      </c>
      <c r="D6" s="1">
        <v>564</v>
      </c>
      <c r="E6" s="1">
        <v>465</v>
      </c>
      <c r="F6" s="8">
        <f>Table32356789101112132343210111213[[#This Row],[Men]]/Table32356789101112132343210111213[[#This Row],[Total]]</f>
        <v>0.82446808510638303</v>
      </c>
      <c r="G6" s="1">
        <v>99</v>
      </c>
      <c r="H6" s="8">
        <f>Table32356789101112132343210111213[[#This Row],[Women]]/Table32356789101112132343210111213[[#This Row],[Total]]</f>
        <v>0.17553191489361702</v>
      </c>
      <c r="I6" s="1">
        <v>0</v>
      </c>
      <c r="J6" s="8">
        <f>Table32356789101112132343210111213[[#This Row],[Alaskan Native or Native American]]/Table32356789101112132343210111213[[#This Row],[Total]]</f>
        <v>0</v>
      </c>
      <c r="K6" s="1">
        <v>92</v>
      </c>
      <c r="L6" s="8">
        <f>Table32356789101112132343210111213[[#This Row],[Asian American]]/Table32356789101112132343210111213[[#This Row],[Total]]</f>
        <v>0.16312056737588654</v>
      </c>
      <c r="M6" s="1">
        <v>5</v>
      </c>
      <c r="N6" s="8">
        <f>Table32356789101112132343210111213[[#This Row],[African American]]/Table32356789101112132343210111213[[#This Row],[Total]]</f>
        <v>8.8652482269503553E-3</v>
      </c>
      <c r="O6" s="1">
        <v>36</v>
      </c>
      <c r="P6" s="8">
        <f>Table32356789101112132343210111213[[#This Row],[Hispanic American]]/Table32356789101112132343210111213[[#This Row],[Total]]</f>
        <v>6.3829787234042548E-2</v>
      </c>
      <c r="Q6" s="1">
        <v>0</v>
      </c>
      <c r="R6" s="8">
        <f>Table32356789101112132343210111213[[#This Row],[Hawaiian or Pacific Islander]]/Table32356789101112132343210111213[[#This Row],[Total]]</f>
        <v>0</v>
      </c>
      <c r="S6" s="1">
        <v>340</v>
      </c>
      <c r="T6" s="8">
        <f>Table32356789101112132343210111213[[#This Row],[White]]/Table32356789101112132343210111213[[#This Row],[Total]]</f>
        <v>0.6028368794326241</v>
      </c>
      <c r="U6" s="1">
        <v>23</v>
      </c>
      <c r="V6" s="8">
        <f>Table32356789101112132343210111213[[#This Row],[Multi-racial]]/Table32356789101112132343210111213[[#This Row],[Total]]</f>
        <v>4.0780141843971635E-2</v>
      </c>
      <c r="W6" s="1">
        <v>38</v>
      </c>
      <c r="X6" s="8">
        <f>Table32356789101112132343210111213[[#This Row],[Total % Minorities]]/Table32356789101112132343210111213[[#This Row],[Total]]</f>
        <v>4.904179870227856E-4</v>
      </c>
      <c r="Y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0.27659574468085107</v>
      </c>
      <c r="Z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0.11347517730496454</v>
      </c>
      <c r="AB6" s="2" t="s">
        <v>42</v>
      </c>
    </row>
    <row r="7" spans="1:29" ht="20" customHeight="1">
      <c r="A7" s="12">
        <v>110680</v>
      </c>
      <c r="B7" s="12" t="s">
        <v>96</v>
      </c>
      <c r="C7" s="16">
        <v>80800</v>
      </c>
      <c r="D7" s="12">
        <v>540</v>
      </c>
      <c r="E7" s="12">
        <v>447</v>
      </c>
      <c r="F7" s="14">
        <f>Table32356789101112132343210111213[[#This Row],[Men]]/Table32356789101112132343210111213[[#This Row],[Total]]</f>
        <v>0.82777777777777772</v>
      </c>
      <c r="G7" s="12">
        <v>93</v>
      </c>
      <c r="H7" s="14">
        <f>Table32356789101112132343210111213[[#This Row],[Women]]/Table32356789101112132343210111213[[#This Row],[Total]]</f>
        <v>0.17222222222222222</v>
      </c>
      <c r="I7" s="12">
        <v>0</v>
      </c>
      <c r="J7" s="14">
        <f>Table32356789101112132343210111213[[#This Row],[Alaskan Native or Native American]]/Table32356789101112132343210111213[[#This Row],[Total]]</f>
        <v>0</v>
      </c>
      <c r="K7" s="12">
        <v>283</v>
      </c>
      <c r="L7" s="14">
        <f>Table32356789101112132343210111213[[#This Row],[Asian American]]/Table32356789101112132343210111213[[#This Row],[Total]]</f>
        <v>0.52407407407407403</v>
      </c>
      <c r="M7" s="12">
        <v>3</v>
      </c>
      <c r="N7" s="14">
        <f>Table32356789101112132343210111213[[#This Row],[African American]]/Table32356789101112132343210111213[[#This Row],[Total]]</f>
        <v>5.5555555555555558E-3</v>
      </c>
      <c r="O7" s="12">
        <v>33</v>
      </c>
      <c r="P7" s="14">
        <f>Table32356789101112132343210111213[[#This Row],[Hispanic American]]/Table32356789101112132343210111213[[#This Row],[Total]]</f>
        <v>6.1111111111111109E-2</v>
      </c>
      <c r="Q7" s="12">
        <v>4</v>
      </c>
      <c r="R7" s="14">
        <f>Table32356789101112132343210111213[[#This Row],[Hawaiian or Pacific Islander]]/Table32356789101112132343210111213[[#This Row],[Total]]</f>
        <v>7.4074074074074077E-3</v>
      </c>
      <c r="S7" s="12">
        <v>96</v>
      </c>
      <c r="T7" s="14">
        <f>Table32356789101112132343210111213[[#This Row],[White]]/Table32356789101112132343210111213[[#This Row],[Total]]</f>
        <v>0.17777777777777778</v>
      </c>
      <c r="U7" s="12">
        <v>17</v>
      </c>
      <c r="V7" s="14">
        <f>Table32356789101112132343210111213[[#This Row],[Multi-racial]]/Table32356789101112132343210111213[[#This Row],[Total]]</f>
        <v>3.1481481481481478E-2</v>
      </c>
      <c r="W7" s="12">
        <v>93</v>
      </c>
      <c r="X7" s="14">
        <f>Table32356789101112132343210111213[[#This Row],[Total % Minorities]]/Table32356789101112132343210111213[[#This Row],[Total]]</f>
        <v>1.1659807956104253E-3</v>
      </c>
      <c r="Y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0.62962962962962965</v>
      </c>
      <c r="Z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0.10555555555555556</v>
      </c>
      <c r="AB7" s="2" t="s">
        <v>43</v>
      </c>
    </row>
    <row r="8" spans="1:29" ht="20" customHeight="1">
      <c r="A8" s="1">
        <v>110635</v>
      </c>
      <c r="B8" s="1" t="s">
        <v>56</v>
      </c>
      <c r="C8" s="15">
        <v>114800</v>
      </c>
      <c r="D8" s="1">
        <v>532</v>
      </c>
      <c r="E8" s="1">
        <v>382</v>
      </c>
      <c r="F8" s="8">
        <f>Table32356789101112132343210111213[[#This Row],[Men]]/Table32356789101112132343210111213[[#This Row],[Total]]</f>
        <v>0.71804511278195493</v>
      </c>
      <c r="G8" s="1">
        <v>150</v>
      </c>
      <c r="H8" s="8">
        <f>Table32356789101112132343210111213[[#This Row],[Women]]/Table32356789101112132343210111213[[#This Row],[Total]]</f>
        <v>0.28195488721804512</v>
      </c>
      <c r="I8" s="1">
        <v>0</v>
      </c>
      <c r="J8" s="8">
        <f>Table32356789101112132343210111213[[#This Row],[Alaskan Native or Native American]]/Table32356789101112132343210111213[[#This Row],[Total]]</f>
        <v>0</v>
      </c>
      <c r="K8" s="1">
        <v>285</v>
      </c>
      <c r="L8" s="8">
        <f>Table32356789101112132343210111213[[#This Row],[Asian American]]/Table32356789101112132343210111213[[#This Row],[Total]]</f>
        <v>0.5357142857142857</v>
      </c>
      <c r="M8" s="1">
        <v>0</v>
      </c>
      <c r="N8" s="8">
        <f>Table32356789101112132343210111213[[#This Row],[African American]]/Table32356789101112132343210111213[[#This Row],[Total]]</f>
        <v>0</v>
      </c>
      <c r="O8" s="1">
        <v>13</v>
      </c>
      <c r="P8" s="8">
        <f>Table32356789101112132343210111213[[#This Row],[Hispanic American]]/Table32356789101112132343210111213[[#This Row],[Total]]</f>
        <v>2.4436090225563908E-2</v>
      </c>
      <c r="Q8" s="1">
        <v>0</v>
      </c>
      <c r="R8" s="8">
        <f>Table32356789101112132343210111213[[#This Row],[Hawaiian or Pacific Islander]]/Table32356789101112132343210111213[[#This Row],[Total]]</f>
        <v>0</v>
      </c>
      <c r="S8" s="1">
        <v>87</v>
      </c>
      <c r="T8" s="8">
        <f>Table32356789101112132343210111213[[#This Row],[White]]/Table32356789101112132343210111213[[#This Row],[Total]]</f>
        <v>0.16353383458646617</v>
      </c>
      <c r="U8" s="1">
        <v>22</v>
      </c>
      <c r="V8" s="8">
        <f>Table32356789101112132343210111213[[#This Row],[Multi-racial]]/Table32356789101112132343210111213[[#This Row],[Total]]</f>
        <v>4.1353383458646614E-2</v>
      </c>
      <c r="W8" s="1">
        <v>103</v>
      </c>
      <c r="X8" s="8">
        <f>Table32356789101112132343210111213[[#This Row],[Total % Minorities]]/Table32356789101112132343210111213[[#This Row],[Total]]</f>
        <v>1.1306461642828875E-3</v>
      </c>
      <c r="Y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0.60150375939849621</v>
      </c>
      <c r="Z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6.5789473684210523E-2</v>
      </c>
    </row>
    <row r="9" spans="1:29" ht="20" customHeight="1">
      <c r="A9" s="12">
        <v>110653</v>
      </c>
      <c r="B9" s="12" t="s">
        <v>94</v>
      </c>
      <c r="C9" s="16">
        <v>71600</v>
      </c>
      <c r="D9" s="12">
        <v>521</v>
      </c>
      <c r="E9" s="12">
        <v>415</v>
      </c>
      <c r="F9" s="14">
        <f>Table32356789101112132343210111213[[#This Row],[Men]]/Table32356789101112132343210111213[[#This Row],[Total]]</f>
        <v>0.79654510556621883</v>
      </c>
      <c r="G9" s="12">
        <v>106</v>
      </c>
      <c r="H9" s="14">
        <f>Table32356789101112132343210111213[[#This Row],[Women]]/Table32356789101112132343210111213[[#This Row],[Total]]</f>
        <v>0.2034548944337812</v>
      </c>
      <c r="I9" s="12">
        <v>1</v>
      </c>
      <c r="J9" s="14">
        <f>Table32356789101112132343210111213[[#This Row],[Alaskan Native or Native American]]/Table32356789101112132343210111213[[#This Row],[Total]]</f>
        <v>1.9193857965451055E-3</v>
      </c>
      <c r="K9" s="12">
        <v>286</v>
      </c>
      <c r="L9" s="14">
        <f>Table32356789101112132343210111213[[#This Row],[Asian American]]/Table32356789101112132343210111213[[#This Row],[Total]]</f>
        <v>0.54894433781190022</v>
      </c>
      <c r="M9" s="12">
        <v>5</v>
      </c>
      <c r="N9" s="14">
        <f>Table32356789101112132343210111213[[#This Row],[African American]]/Table32356789101112132343210111213[[#This Row],[Total]]</f>
        <v>9.5969289827255271E-3</v>
      </c>
      <c r="O9" s="12">
        <v>62</v>
      </c>
      <c r="P9" s="14">
        <f>Table32356789101112132343210111213[[#This Row],[Hispanic American]]/Table32356789101112132343210111213[[#This Row],[Total]]</f>
        <v>0.11900191938579655</v>
      </c>
      <c r="Q9" s="12">
        <v>0</v>
      </c>
      <c r="R9" s="14">
        <f>Table32356789101112132343210111213[[#This Row],[Hawaiian or Pacific Islander]]/Table32356789101112132343210111213[[#This Row],[Total]]</f>
        <v>0</v>
      </c>
      <c r="S9" s="12">
        <v>80</v>
      </c>
      <c r="T9" s="14">
        <f>Table32356789101112132343210111213[[#This Row],[White]]/Table32356789101112132343210111213[[#This Row],[Total]]</f>
        <v>0.15355086372360843</v>
      </c>
      <c r="U9" s="12">
        <v>17</v>
      </c>
      <c r="V9" s="14">
        <f>Table32356789101112132343210111213[[#This Row],[Multi-racial]]/Table32356789101112132343210111213[[#This Row],[Total]]</f>
        <v>3.2629558541266791E-2</v>
      </c>
      <c r="W9" s="12">
        <v>61</v>
      </c>
      <c r="X9" s="14">
        <f>Table32356789101112132343210111213[[#This Row],[Total % Minorities]]/Table32356789101112132343210111213[[#This Row],[Total]]</f>
        <v>1.3667795211482422E-3</v>
      </c>
      <c r="Y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0.71209213051823417</v>
      </c>
      <c r="Z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0.16314779270633398</v>
      </c>
      <c r="AB9" s="2" t="s">
        <v>52</v>
      </c>
      <c r="AC9" s="1" t="s">
        <v>53</v>
      </c>
    </row>
    <row r="10" spans="1:29" ht="20" customHeight="1">
      <c r="A10" s="1">
        <v>110714</v>
      </c>
      <c r="B10" s="1" t="s">
        <v>313</v>
      </c>
      <c r="C10" s="15">
        <v>62100</v>
      </c>
      <c r="D10" s="1">
        <v>465</v>
      </c>
      <c r="E10" s="1">
        <v>388</v>
      </c>
      <c r="F10" s="8">
        <f>Table32356789101112132343210111213[[#This Row],[Men]]/Table32356789101112132343210111213[[#This Row],[Total]]</f>
        <v>0.83440860215053758</v>
      </c>
      <c r="G10" s="1">
        <v>77</v>
      </c>
      <c r="H10" s="8">
        <f>Table32356789101112132343210111213[[#This Row],[Women]]/Table32356789101112132343210111213[[#This Row],[Total]]</f>
        <v>0.16559139784946236</v>
      </c>
      <c r="I10" s="1">
        <v>0</v>
      </c>
      <c r="J10" s="8">
        <f>Table32356789101112132343210111213[[#This Row],[Alaskan Native or Native American]]/Table32356789101112132343210111213[[#This Row],[Total]]</f>
        <v>0</v>
      </c>
      <c r="K10" s="1">
        <v>167</v>
      </c>
      <c r="L10" s="8">
        <f>Table32356789101112132343210111213[[#This Row],[Asian American]]/Table32356789101112132343210111213[[#This Row],[Total]]</f>
        <v>0.35913978494623655</v>
      </c>
      <c r="M10" s="1">
        <v>4</v>
      </c>
      <c r="N10" s="8">
        <f>Table32356789101112132343210111213[[#This Row],[African American]]/Table32356789101112132343210111213[[#This Row],[Total]]</f>
        <v>8.6021505376344086E-3</v>
      </c>
      <c r="O10" s="1">
        <v>41</v>
      </c>
      <c r="P10" s="8">
        <f>Table32356789101112132343210111213[[#This Row],[Hispanic American]]/Table32356789101112132343210111213[[#This Row],[Total]]</f>
        <v>8.8172043010752682E-2</v>
      </c>
      <c r="Q10" s="1">
        <v>1</v>
      </c>
      <c r="R10" s="8">
        <f>Table32356789101112132343210111213[[#This Row],[Hawaiian or Pacific Islander]]/Table32356789101112132343210111213[[#This Row],[Total]]</f>
        <v>2.1505376344086021E-3</v>
      </c>
      <c r="S10" s="1">
        <v>172</v>
      </c>
      <c r="T10" s="8">
        <f>Table32356789101112132343210111213[[#This Row],[White]]/Table32356789101112132343210111213[[#This Row],[Total]]</f>
        <v>0.36989247311827955</v>
      </c>
      <c r="U10" s="1">
        <v>42</v>
      </c>
      <c r="V10" s="8">
        <f>Table32356789101112132343210111213[[#This Row],[Multi-racial]]/Table32356789101112132343210111213[[#This Row],[Total]]</f>
        <v>9.0322580645161285E-2</v>
      </c>
      <c r="W10" s="1">
        <v>28</v>
      </c>
      <c r="X10" s="8">
        <f>Table32356789101112132343210111213[[#This Row],[Total % Minorities]]/Table32356789101112132343210111213[[#This Row],[Total]]</f>
        <v>1.1793270898369753E-3</v>
      </c>
      <c r="Y1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0.54838709677419351</v>
      </c>
      <c r="Z1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0.18924731182795698</v>
      </c>
    </row>
    <row r="11" spans="1:29" ht="20" customHeight="1">
      <c r="A11" s="12">
        <v>199139</v>
      </c>
      <c r="B11" s="12" t="s">
        <v>209</v>
      </c>
      <c r="C11" s="16">
        <v>56000</v>
      </c>
      <c r="D11" s="12">
        <v>381</v>
      </c>
      <c r="E11" s="12">
        <v>314</v>
      </c>
      <c r="F11" s="14">
        <f>Table32356789101112132343210111213[[#This Row],[Men]]/Table32356789101112132343210111213[[#This Row],[Total]]</f>
        <v>0.8241469816272966</v>
      </c>
      <c r="G11" s="12">
        <v>67</v>
      </c>
      <c r="H11" s="14">
        <f>Table32356789101112132343210111213[[#This Row],[Women]]/Table32356789101112132343210111213[[#This Row],[Total]]</f>
        <v>0.17585301837270342</v>
      </c>
      <c r="I11" s="12">
        <v>1</v>
      </c>
      <c r="J11" s="14">
        <f>Table32356789101112132343210111213[[#This Row],[Alaskan Native or Native American]]/Table32356789101112132343210111213[[#This Row],[Total]]</f>
        <v>2.6246719160104987E-3</v>
      </c>
      <c r="K11" s="12">
        <v>78</v>
      </c>
      <c r="L11" s="14">
        <f>Table32356789101112132343210111213[[#This Row],[Asian American]]/Table32356789101112132343210111213[[#This Row],[Total]]</f>
        <v>0.20472440944881889</v>
      </c>
      <c r="M11" s="12">
        <v>47</v>
      </c>
      <c r="N11" s="14">
        <f>Table32356789101112132343210111213[[#This Row],[African American]]/Table32356789101112132343210111213[[#This Row],[Total]]</f>
        <v>0.12335958005249344</v>
      </c>
      <c r="O11" s="12">
        <v>29</v>
      </c>
      <c r="P11" s="14">
        <f>Table32356789101112132343210111213[[#This Row],[Hispanic American]]/Table32356789101112132343210111213[[#This Row],[Total]]</f>
        <v>7.6115485564304461E-2</v>
      </c>
      <c r="Q11" s="12">
        <v>0</v>
      </c>
      <c r="R11" s="14">
        <f>Table32356789101112132343210111213[[#This Row],[Hawaiian or Pacific Islander]]/Table32356789101112132343210111213[[#This Row],[Total]]</f>
        <v>0</v>
      </c>
      <c r="S11" s="12">
        <v>197</v>
      </c>
      <c r="T11" s="14">
        <f>Table32356789101112132343210111213[[#This Row],[White]]/Table32356789101112132343210111213[[#This Row],[Total]]</f>
        <v>0.51706036745406825</v>
      </c>
      <c r="U11" s="12">
        <v>14</v>
      </c>
      <c r="V11" s="14">
        <f>Table32356789101112132343210111213[[#This Row],[Multi-racial]]/Table32356789101112132343210111213[[#This Row],[Total]]</f>
        <v>3.6745406824146981E-2</v>
      </c>
      <c r="W11" s="12">
        <v>9</v>
      </c>
      <c r="X11" s="14">
        <f>Table32356789101112132343210111213[[#This Row],[Total % Minorities]]/Table32356789101112132343210111213[[#This Row],[Total]]</f>
        <v>1.1642245506713236E-3</v>
      </c>
      <c r="Y1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0.44356955380577429</v>
      </c>
      <c r="Z1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0.23884514435695539</v>
      </c>
      <c r="AB11" s="2" t="s">
        <v>51</v>
      </c>
      <c r="AC11" s="1" t="s">
        <v>71</v>
      </c>
    </row>
    <row r="12" spans="1:29" ht="20" customHeight="1">
      <c r="A12" s="1">
        <v>145637</v>
      </c>
      <c r="B12" s="1" t="s">
        <v>136</v>
      </c>
      <c r="C12" s="15">
        <v>92200</v>
      </c>
      <c r="D12" s="1">
        <v>345</v>
      </c>
      <c r="E12" s="1">
        <v>272</v>
      </c>
      <c r="F12" s="8">
        <f>Table32356789101112132343210111213[[#This Row],[Men]]/Table32356789101112132343210111213[[#This Row],[Total]]</f>
        <v>0.78840579710144931</v>
      </c>
      <c r="G12" s="1">
        <v>73</v>
      </c>
      <c r="H12" s="8">
        <f>Table32356789101112132343210111213[[#This Row],[Women]]/Table32356789101112132343210111213[[#This Row],[Total]]</f>
        <v>0.21159420289855072</v>
      </c>
      <c r="I12" s="1">
        <v>0</v>
      </c>
      <c r="J12" s="8">
        <f>Table32356789101112132343210111213[[#This Row],[Alaskan Native or Native American]]/Table32356789101112132343210111213[[#This Row],[Total]]</f>
        <v>0</v>
      </c>
      <c r="K12" s="1">
        <v>120</v>
      </c>
      <c r="L12" s="8">
        <f>Table32356789101112132343210111213[[#This Row],[Asian American]]/Table32356789101112132343210111213[[#This Row],[Total]]</f>
        <v>0.34782608695652173</v>
      </c>
      <c r="M12" s="1">
        <v>2</v>
      </c>
      <c r="N12" s="8">
        <f>Table32356789101112132343210111213[[#This Row],[African American]]/Table32356789101112132343210111213[[#This Row],[Total]]</f>
        <v>5.7971014492753624E-3</v>
      </c>
      <c r="O12" s="1">
        <v>7</v>
      </c>
      <c r="P12" s="8">
        <f>Table32356789101112132343210111213[[#This Row],[Hispanic American]]/Table32356789101112132343210111213[[#This Row],[Total]]</f>
        <v>2.0289855072463767E-2</v>
      </c>
      <c r="Q12" s="1">
        <v>0</v>
      </c>
      <c r="R12" s="8">
        <f>Table32356789101112132343210111213[[#This Row],[Hawaiian or Pacific Islander]]/Table32356789101112132343210111213[[#This Row],[Total]]</f>
        <v>0</v>
      </c>
      <c r="S12" s="1">
        <v>97</v>
      </c>
      <c r="T12" s="8">
        <f>Table32356789101112132343210111213[[#This Row],[White]]/Table32356789101112132343210111213[[#This Row],[Total]]</f>
        <v>0.28115942028985508</v>
      </c>
      <c r="U12" s="1">
        <v>4</v>
      </c>
      <c r="V12" s="8">
        <f>Table32356789101112132343210111213[[#This Row],[Multi-racial]]/Table32356789101112132343210111213[[#This Row],[Total]]</f>
        <v>1.1594202898550725E-2</v>
      </c>
      <c r="W12" s="1">
        <v>114</v>
      </c>
      <c r="X12" s="8">
        <f>Table32356789101112132343210111213[[#This Row],[Total % Minorities]]/Table32356789101112132343210111213[[#This Row],[Total]]</f>
        <v>1.1174123083385844E-3</v>
      </c>
      <c r="Y1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0.38550724637681161</v>
      </c>
      <c r="Z1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3.7681159420289857E-2</v>
      </c>
      <c r="AC12" s="1" t="s">
        <v>73</v>
      </c>
    </row>
    <row r="13" spans="1:29" ht="20" customHeight="1">
      <c r="A13" s="12">
        <v>166683</v>
      </c>
      <c r="B13" s="12" t="s">
        <v>62</v>
      </c>
      <c r="C13" s="16">
        <v>118100</v>
      </c>
      <c r="D13" s="12">
        <v>341</v>
      </c>
      <c r="E13" s="12">
        <v>198</v>
      </c>
      <c r="F13" s="14">
        <f>Table32356789101112132343210111213[[#This Row],[Men]]/Table32356789101112132343210111213[[#This Row],[Total]]</f>
        <v>0.58064516129032262</v>
      </c>
      <c r="G13" s="12">
        <v>143</v>
      </c>
      <c r="H13" s="14">
        <f>Table32356789101112132343210111213[[#This Row],[Women]]/Table32356789101112132343210111213[[#This Row],[Total]]</f>
        <v>0.41935483870967744</v>
      </c>
      <c r="I13" s="12">
        <v>0</v>
      </c>
      <c r="J13" s="14">
        <f>Table32356789101112132343210111213[[#This Row],[Alaskan Native or Native American]]/Table32356789101112132343210111213[[#This Row],[Total]]</f>
        <v>0</v>
      </c>
      <c r="K13" s="12">
        <v>117</v>
      </c>
      <c r="L13" s="14">
        <f>Table32356789101112132343210111213[[#This Row],[Asian American]]/Table32356789101112132343210111213[[#This Row],[Total]]</f>
        <v>0.34310850439882695</v>
      </c>
      <c r="M13" s="12">
        <v>16</v>
      </c>
      <c r="N13" s="14">
        <f>Table32356789101112132343210111213[[#This Row],[African American]]/Table32356789101112132343210111213[[#This Row],[Total]]</f>
        <v>4.6920821114369501E-2</v>
      </c>
      <c r="O13" s="12">
        <v>47</v>
      </c>
      <c r="P13" s="14">
        <f>Table32356789101112132343210111213[[#This Row],[Hispanic American]]/Table32356789101112132343210111213[[#This Row],[Total]]</f>
        <v>0.1378299120234604</v>
      </c>
      <c r="Q13" s="12">
        <v>0</v>
      </c>
      <c r="R13" s="14">
        <f>Table32356789101112132343210111213[[#This Row],[Hawaiian or Pacific Islander]]/Table32356789101112132343210111213[[#This Row],[Total]]</f>
        <v>0</v>
      </c>
      <c r="S13" s="12">
        <v>94</v>
      </c>
      <c r="T13" s="14">
        <f>Table32356789101112132343210111213[[#This Row],[White]]/Table32356789101112132343210111213[[#This Row],[Total]]</f>
        <v>0.2756598240469208</v>
      </c>
      <c r="U13" s="12">
        <v>18</v>
      </c>
      <c r="V13" s="14">
        <f>Table32356789101112132343210111213[[#This Row],[Multi-racial]]/Table32356789101112132343210111213[[#This Row],[Total]]</f>
        <v>5.2785923753665691E-2</v>
      </c>
      <c r="W13" s="12">
        <v>45</v>
      </c>
      <c r="X13" s="14">
        <f>Table32356789101112132343210111213[[#This Row],[Total % Minorities]]/Table32356789101112132343210111213[[#This Row],[Total]]</f>
        <v>1.7027717339892158E-3</v>
      </c>
      <c r="Y1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0.58064516129032262</v>
      </c>
      <c r="Z1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0.23753665689149561</v>
      </c>
      <c r="AC13" s="1" t="s">
        <v>72</v>
      </c>
    </row>
    <row r="14" spans="1:29" ht="20" customHeight="1">
      <c r="A14" s="1">
        <v>174066</v>
      </c>
      <c r="B14" s="1" t="s">
        <v>185</v>
      </c>
      <c r="C14" s="15">
        <v>69200</v>
      </c>
      <c r="D14" s="1">
        <v>340</v>
      </c>
      <c r="E14" s="1">
        <v>284</v>
      </c>
      <c r="F14" s="8">
        <f>Table32356789101112132343210111213[[#This Row],[Men]]/Table32356789101112132343210111213[[#This Row],[Total]]</f>
        <v>0.83529411764705885</v>
      </c>
      <c r="G14" s="1">
        <v>56</v>
      </c>
      <c r="H14" s="8">
        <f>Table32356789101112132343210111213[[#This Row],[Women]]/Table32356789101112132343210111213[[#This Row],[Total]]</f>
        <v>0.16470588235294117</v>
      </c>
      <c r="I14" s="1">
        <v>0</v>
      </c>
      <c r="J14" s="8">
        <f>Table32356789101112132343210111213[[#This Row],[Alaskan Native or Native American]]/Table32356789101112132343210111213[[#This Row],[Total]]</f>
        <v>0</v>
      </c>
      <c r="K14" s="1">
        <v>52</v>
      </c>
      <c r="L14" s="8">
        <f>Table32356789101112132343210111213[[#This Row],[Asian American]]/Table32356789101112132343210111213[[#This Row],[Total]]</f>
        <v>0.15294117647058825</v>
      </c>
      <c r="M14" s="1">
        <v>5</v>
      </c>
      <c r="N14" s="8">
        <f>Table32356789101112132343210111213[[#This Row],[African American]]/Table32356789101112132343210111213[[#This Row],[Total]]</f>
        <v>1.4705882352941176E-2</v>
      </c>
      <c r="O14" s="1">
        <v>8</v>
      </c>
      <c r="P14" s="8">
        <f>Table32356789101112132343210111213[[#This Row],[Hispanic American]]/Table32356789101112132343210111213[[#This Row],[Total]]</f>
        <v>2.3529411764705882E-2</v>
      </c>
      <c r="Q14" s="1">
        <v>0</v>
      </c>
      <c r="R14" s="8">
        <f>Table32356789101112132343210111213[[#This Row],[Hawaiian or Pacific Islander]]/Table32356789101112132343210111213[[#This Row],[Total]]</f>
        <v>0</v>
      </c>
      <c r="S14" s="1">
        <v>191</v>
      </c>
      <c r="T14" s="8">
        <f>Table32356789101112132343210111213[[#This Row],[White]]/Table32356789101112132343210111213[[#This Row],[Total]]</f>
        <v>0.56176470588235294</v>
      </c>
      <c r="U14" s="1">
        <v>17</v>
      </c>
      <c r="V14" s="8">
        <f>Table32356789101112132343210111213[[#This Row],[Multi-racial]]/Table32356789101112132343210111213[[#This Row],[Total]]</f>
        <v>0.05</v>
      </c>
      <c r="W14" s="1">
        <v>67</v>
      </c>
      <c r="X14" s="8">
        <f>Table32356789101112132343210111213[[#This Row],[Total % Minorities]]/Table32356789101112132343210111213[[#This Row],[Total]]</f>
        <v>7.093425605536332E-4</v>
      </c>
      <c r="Y1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0.2411764705882353</v>
      </c>
      <c r="Z1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8.8235294117647065E-2</v>
      </c>
      <c r="AC14" s="1" t="s">
        <v>54</v>
      </c>
    </row>
    <row r="15" spans="1:29" ht="20" customHeight="1">
      <c r="A15" s="12">
        <v>104151</v>
      </c>
      <c r="B15" s="12" t="s">
        <v>31</v>
      </c>
      <c r="C15" s="16">
        <v>72700</v>
      </c>
      <c r="D15" s="12">
        <v>324</v>
      </c>
      <c r="E15" s="12">
        <v>276</v>
      </c>
      <c r="F15" s="14">
        <f>Table32356789101112132343210111213[[#This Row],[Men]]/Table32356789101112132343210111213[[#This Row],[Total]]</f>
        <v>0.85185185185185186</v>
      </c>
      <c r="G15" s="12">
        <v>48</v>
      </c>
      <c r="H15" s="14">
        <f>Table32356789101112132343210111213[[#This Row],[Women]]/Table32356789101112132343210111213[[#This Row],[Total]]</f>
        <v>0.14814814814814814</v>
      </c>
      <c r="I15" s="12">
        <v>0</v>
      </c>
      <c r="J15" s="14">
        <f>Table32356789101112132343210111213[[#This Row],[Alaskan Native or Native American]]/Table32356789101112132343210111213[[#This Row],[Total]]</f>
        <v>0</v>
      </c>
      <c r="K15" s="12">
        <v>77</v>
      </c>
      <c r="L15" s="14">
        <f>Table32356789101112132343210111213[[#This Row],[Asian American]]/Table32356789101112132343210111213[[#This Row],[Total]]</f>
        <v>0.23765432098765432</v>
      </c>
      <c r="M15" s="12">
        <v>7</v>
      </c>
      <c r="N15" s="14">
        <f>Table32356789101112132343210111213[[#This Row],[African American]]/Table32356789101112132343210111213[[#This Row],[Total]]</f>
        <v>2.1604938271604937E-2</v>
      </c>
      <c r="O15" s="12">
        <v>29</v>
      </c>
      <c r="P15" s="14">
        <f>Table32356789101112132343210111213[[#This Row],[Hispanic American]]/Table32356789101112132343210111213[[#This Row],[Total]]</f>
        <v>8.9506172839506168E-2</v>
      </c>
      <c r="Q15" s="12">
        <v>2</v>
      </c>
      <c r="R15" s="14">
        <f>Table32356789101112132343210111213[[#This Row],[Hawaiian or Pacific Islander]]/Table32356789101112132343210111213[[#This Row],[Total]]</f>
        <v>6.1728395061728392E-3</v>
      </c>
      <c r="S15" s="12">
        <v>161</v>
      </c>
      <c r="T15" s="14">
        <f>Table32356789101112132343210111213[[#This Row],[White]]/Table32356789101112132343210111213[[#This Row],[Total]]</f>
        <v>0.49691358024691357</v>
      </c>
      <c r="U15" s="12">
        <v>12</v>
      </c>
      <c r="V15" s="14">
        <f>Table32356789101112132343210111213[[#This Row],[Multi-racial]]/Table32356789101112132343210111213[[#This Row],[Total]]</f>
        <v>3.7037037037037035E-2</v>
      </c>
      <c r="W15" s="12">
        <v>32</v>
      </c>
      <c r="X15" s="14">
        <f>Table32356789101112132343210111213[[#This Row],[Total % Minorities]]/Table32356789101112132343210111213[[#This Row],[Total]]</f>
        <v>1.2098003353147387E-3</v>
      </c>
      <c r="Y1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0.39197530864197533</v>
      </c>
      <c r="Z1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0.15432098765432098</v>
      </c>
    </row>
    <row r="16" spans="1:29" ht="20" customHeight="1">
      <c r="A16" s="1">
        <v>243744</v>
      </c>
      <c r="B16" s="1" t="s">
        <v>70</v>
      </c>
      <c r="C16" s="15">
        <v>126400</v>
      </c>
      <c r="D16" s="1">
        <v>319</v>
      </c>
      <c r="E16" s="1">
        <v>227</v>
      </c>
      <c r="F16" s="8">
        <f>Table32356789101112132343210111213[[#This Row],[Men]]/Table32356789101112132343210111213[[#This Row],[Total]]</f>
        <v>0.71159874608150475</v>
      </c>
      <c r="G16" s="1">
        <v>92</v>
      </c>
      <c r="H16" s="8">
        <f>Table32356789101112132343210111213[[#This Row],[Women]]/Table32356789101112132343210111213[[#This Row],[Total]]</f>
        <v>0.2884012539184953</v>
      </c>
      <c r="I16" s="1">
        <v>1</v>
      </c>
      <c r="J16" s="8">
        <f>Table32356789101112132343210111213[[#This Row],[Alaskan Native or Native American]]/Table32356789101112132343210111213[[#This Row],[Total]]</f>
        <v>3.134796238244514E-3</v>
      </c>
      <c r="K16" s="1">
        <v>100</v>
      </c>
      <c r="L16" s="8">
        <f>Table32356789101112132343210111213[[#This Row],[Asian American]]/Table32356789101112132343210111213[[#This Row],[Total]]</f>
        <v>0.31347962382445144</v>
      </c>
      <c r="M16" s="1">
        <v>23</v>
      </c>
      <c r="N16" s="8">
        <f>Table32356789101112132343210111213[[#This Row],[African American]]/Table32356789101112132343210111213[[#This Row],[Total]]</f>
        <v>7.2100313479623826E-2</v>
      </c>
      <c r="O16" s="1">
        <v>51</v>
      </c>
      <c r="P16" s="8">
        <f>Table32356789101112132343210111213[[#This Row],[Hispanic American]]/Table32356789101112132343210111213[[#This Row],[Total]]</f>
        <v>0.15987460815047022</v>
      </c>
      <c r="Q16" s="1">
        <v>0</v>
      </c>
      <c r="R16" s="8">
        <f>Table32356789101112132343210111213[[#This Row],[Hawaiian or Pacific Islander]]/Table32356789101112132343210111213[[#This Row],[Total]]</f>
        <v>0</v>
      </c>
      <c r="S16" s="1">
        <v>83</v>
      </c>
      <c r="T16" s="8">
        <f>Table32356789101112132343210111213[[#This Row],[White]]/Table32356789101112132343210111213[[#This Row],[Total]]</f>
        <v>0.2601880877742947</v>
      </c>
      <c r="U16" s="1">
        <v>19</v>
      </c>
      <c r="V16" s="8">
        <f>Table32356789101112132343210111213[[#This Row],[Multi-racial]]/Table32356789101112132343210111213[[#This Row],[Total]]</f>
        <v>5.9561128526645767E-2</v>
      </c>
      <c r="W16" s="1">
        <v>41</v>
      </c>
      <c r="X16" s="8">
        <f>Table32356789101112132343210111213[[#This Row],[Total % Minorities]]/Table32356789101112132343210111213[[#This Row],[Total]]</f>
        <v>1.9064278063305193E-3</v>
      </c>
      <c r="Y1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0.60815047021943569</v>
      </c>
      <c r="Z1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0.29467084639498431</v>
      </c>
    </row>
    <row r="17" spans="1:26" ht="20" customHeight="1">
      <c r="A17" s="12">
        <v>243780</v>
      </c>
      <c r="B17" s="12" t="s">
        <v>8</v>
      </c>
      <c r="C17" s="16">
        <v>84800</v>
      </c>
      <c r="D17" s="12">
        <v>312</v>
      </c>
      <c r="E17" s="12">
        <v>264</v>
      </c>
      <c r="F17" s="14">
        <f>Table32356789101112132343210111213[[#This Row],[Men]]/Table32356789101112132343210111213[[#This Row],[Total]]</f>
        <v>0.84615384615384615</v>
      </c>
      <c r="G17" s="12">
        <v>48</v>
      </c>
      <c r="H17" s="14">
        <f>Table32356789101112132343210111213[[#This Row],[Women]]/Table32356789101112132343210111213[[#This Row],[Total]]</f>
        <v>0.15384615384615385</v>
      </c>
      <c r="I17" s="12">
        <v>0</v>
      </c>
      <c r="J17" s="14">
        <f>Table32356789101112132343210111213[[#This Row],[Alaskan Native or Native American]]/Table32356789101112132343210111213[[#This Row],[Total]]</f>
        <v>0</v>
      </c>
      <c r="K17" s="12">
        <v>48</v>
      </c>
      <c r="L17" s="14">
        <f>Table32356789101112132343210111213[[#This Row],[Asian American]]/Table32356789101112132343210111213[[#This Row],[Total]]</f>
        <v>0.15384615384615385</v>
      </c>
      <c r="M17" s="12">
        <v>4</v>
      </c>
      <c r="N17" s="14">
        <f>Table32356789101112132343210111213[[#This Row],[African American]]/Table32356789101112132343210111213[[#This Row],[Total]]</f>
        <v>1.282051282051282E-2</v>
      </c>
      <c r="O17" s="12">
        <v>7</v>
      </c>
      <c r="P17" s="14">
        <f>Table32356789101112132343210111213[[#This Row],[Hispanic American]]/Table32356789101112132343210111213[[#This Row],[Total]]</f>
        <v>2.2435897435897436E-2</v>
      </c>
      <c r="Q17" s="12">
        <v>0</v>
      </c>
      <c r="R17" s="14">
        <f>Table32356789101112132343210111213[[#This Row],[Hawaiian or Pacific Islander]]/Table32356789101112132343210111213[[#This Row],[Total]]</f>
        <v>0</v>
      </c>
      <c r="S17" s="12">
        <v>136</v>
      </c>
      <c r="T17" s="14">
        <f>Table32356789101112132343210111213[[#This Row],[White]]/Table32356789101112132343210111213[[#This Row],[Total]]</f>
        <v>0.4358974358974359</v>
      </c>
      <c r="U17" s="12">
        <v>3</v>
      </c>
      <c r="V17" s="14">
        <f>Table32356789101112132343210111213[[#This Row],[Multi-racial]]/Table32356789101112132343210111213[[#This Row],[Total]]</f>
        <v>9.6153846153846159E-3</v>
      </c>
      <c r="W17" s="12">
        <v>110</v>
      </c>
      <c r="X17" s="14">
        <f>Table32356789101112132343210111213[[#This Row],[Total % Minorities]]/Table32356789101112132343210111213[[#This Row],[Total]]</f>
        <v>6.3691650230111765E-4</v>
      </c>
      <c r="Y1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0.19871794871794871</v>
      </c>
      <c r="Z1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4.4871794871794872E-2</v>
      </c>
    </row>
    <row r="18" spans="1:26" ht="20" customHeight="1">
      <c r="A18" s="1">
        <v>190415</v>
      </c>
      <c r="B18" s="1" t="s">
        <v>65</v>
      </c>
      <c r="C18" s="15">
        <v>116300</v>
      </c>
      <c r="D18" s="1">
        <v>311</v>
      </c>
      <c r="E18" s="1">
        <v>227</v>
      </c>
      <c r="F18" s="8">
        <f>Table32356789101112132343210111213[[#This Row],[Men]]/Table32356789101112132343210111213[[#This Row],[Total]]</f>
        <v>0.729903536977492</v>
      </c>
      <c r="G18" s="1">
        <v>84</v>
      </c>
      <c r="H18" s="8">
        <f>Table32356789101112132343210111213[[#This Row],[Women]]/Table32356789101112132343210111213[[#This Row],[Total]]</f>
        <v>0.27009646302250806</v>
      </c>
      <c r="I18" s="1">
        <v>0</v>
      </c>
      <c r="J18" s="8">
        <f>Table32356789101112132343210111213[[#This Row],[Alaskan Native or Native American]]/Table32356789101112132343210111213[[#This Row],[Total]]</f>
        <v>0</v>
      </c>
      <c r="K18" s="1">
        <v>116</v>
      </c>
      <c r="L18" s="8">
        <f>Table32356789101112132343210111213[[#This Row],[Asian American]]/Table32356789101112132343210111213[[#This Row],[Total]]</f>
        <v>0.37299035369774919</v>
      </c>
      <c r="M18" s="1">
        <v>4</v>
      </c>
      <c r="N18" s="8">
        <f>Table32356789101112132343210111213[[#This Row],[African American]]/Table32356789101112132343210111213[[#This Row],[Total]]</f>
        <v>1.2861736334405145E-2</v>
      </c>
      <c r="O18" s="1">
        <v>15</v>
      </c>
      <c r="P18" s="8">
        <f>Table32356789101112132343210111213[[#This Row],[Hispanic American]]/Table32356789101112132343210111213[[#This Row],[Total]]</f>
        <v>4.8231511254019289E-2</v>
      </c>
      <c r="Q18" s="1">
        <v>0</v>
      </c>
      <c r="R18" s="8">
        <f>Table32356789101112132343210111213[[#This Row],[Hawaiian or Pacific Islander]]/Table32356789101112132343210111213[[#This Row],[Total]]</f>
        <v>0</v>
      </c>
      <c r="S18" s="1">
        <v>116</v>
      </c>
      <c r="T18" s="8">
        <f>Table32356789101112132343210111213[[#This Row],[White]]/Table32356789101112132343210111213[[#This Row],[Total]]</f>
        <v>0.37299035369774919</v>
      </c>
      <c r="U18" s="1">
        <v>15</v>
      </c>
      <c r="V18" s="8">
        <f>Table32356789101112132343210111213[[#This Row],[Multi-racial]]/Table32356789101112132343210111213[[#This Row],[Total]]</f>
        <v>4.8231511254019289E-2</v>
      </c>
      <c r="W18" s="1">
        <v>30</v>
      </c>
      <c r="X18" s="8">
        <f>Table32356789101112132343210111213[[#This Row],[Total % Minorities]]/Table32356789101112132343210111213[[#This Row],[Total]]</f>
        <v>1.5508524518977264E-3</v>
      </c>
      <c r="Y1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0.48231511254019294</v>
      </c>
      <c r="Z1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0.10932475884244373</v>
      </c>
    </row>
    <row r="19" spans="1:26" ht="20" customHeight="1">
      <c r="A19" s="12">
        <v>110644</v>
      </c>
      <c r="B19" s="12" t="s">
        <v>93</v>
      </c>
      <c r="C19" s="16" t="s">
        <v>347</v>
      </c>
      <c r="D19" s="12">
        <v>303</v>
      </c>
      <c r="E19" s="12">
        <v>234</v>
      </c>
      <c r="F19" s="14">
        <f>Table32356789101112132343210111213[[#This Row],[Men]]/Table32356789101112132343210111213[[#This Row],[Total]]</f>
        <v>0.7722772277227723</v>
      </c>
      <c r="G19" s="12">
        <v>69</v>
      </c>
      <c r="H19" s="14">
        <f>Table32356789101112132343210111213[[#This Row],[Women]]/Table32356789101112132343210111213[[#This Row],[Total]]</f>
        <v>0.22772277227722773</v>
      </c>
      <c r="I19" s="12">
        <v>0</v>
      </c>
      <c r="J19" s="14">
        <f>Table32356789101112132343210111213[[#This Row],[Alaskan Native or Native American]]/Table32356789101112132343210111213[[#This Row],[Total]]</f>
        <v>0</v>
      </c>
      <c r="K19" s="12">
        <v>146</v>
      </c>
      <c r="L19" s="14">
        <f>Table32356789101112132343210111213[[#This Row],[Asian American]]/Table32356789101112132343210111213[[#This Row],[Total]]</f>
        <v>0.48184818481848185</v>
      </c>
      <c r="M19" s="12">
        <v>1</v>
      </c>
      <c r="N19" s="14">
        <f>Table32356789101112132343210111213[[#This Row],[African American]]/Table32356789101112132343210111213[[#This Row],[Total]]</f>
        <v>3.3003300330033004E-3</v>
      </c>
      <c r="O19" s="12">
        <v>13</v>
      </c>
      <c r="P19" s="14">
        <f>Table32356789101112132343210111213[[#This Row],[Hispanic American]]/Table32356789101112132343210111213[[#This Row],[Total]]</f>
        <v>4.2904290429042903E-2</v>
      </c>
      <c r="Q19" s="12">
        <v>0</v>
      </c>
      <c r="R19" s="14">
        <f>Table32356789101112132343210111213[[#This Row],[Hawaiian or Pacific Islander]]/Table32356789101112132343210111213[[#This Row],[Total]]</f>
        <v>0</v>
      </c>
      <c r="S19" s="12">
        <v>70</v>
      </c>
      <c r="T19" s="14">
        <f>Table32356789101112132343210111213[[#This Row],[White]]/Table32356789101112132343210111213[[#This Row],[Total]]</f>
        <v>0.23102310231023102</v>
      </c>
      <c r="U19" s="12">
        <v>10</v>
      </c>
      <c r="V19" s="14">
        <f>Table32356789101112132343210111213[[#This Row],[Multi-racial]]/Table32356789101112132343210111213[[#This Row],[Total]]</f>
        <v>3.3003300330033E-2</v>
      </c>
      <c r="W19" s="12">
        <v>54</v>
      </c>
      <c r="X19" s="14">
        <f>Table32356789101112132343210111213[[#This Row],[Total % Minorities]]/Table32356789101112132343210111213[[#This Row],[Total]]</f>
        <v>1.8516703155464062E-3</v>
      </c>
      <c r="Y1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0.56105610561056107</v>
      </c>
      <c r="Z1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7.9207920792079209E-2</v>
      </c>
    </row>
    <row r="20" spans="1:26" ht="20" customHeight="1">
      <c r="A20" s="1">
        <v>236948</v>
      </c>
      <c r="B20" s="1" t="s">
        <v>299</v>
      </c>
      <c r="C20" s="15">
        <v>92000</v>
      </c>
      <c r="D20" s="1">
        <v>283</v>
      </c>
      <c r="E20" s="1">
        <v>211</v>
      </c>
      <c r="F20" s="8">
        <f>Table32356789101112132343210111213[[#This Row],[Men]]/Table32356789101112132343210111213[[#This Row],[Total]]</f>
        <v>0.74558303886925792</v>
      </c>
      <c r="G20" s="1">
        <v>72</v>
      </c>
      <c r="H20" s="8">
        <f>Table32356789101112132343210111213[[#This Row],[Women]]/Table32356789101112132343210111213[[#This Row],[Total]]</f>
        <v>0.25441696113074203</v>
      </c>
      <c r="I20" s="1">
        <v>1</v>
      </c>
      <c r="J20" s="8">
        <f>Table32356789101112132343210111213[[#This Row],[Alaskan Native or Native American]]/Table32356789101112132343210111213[[#This Row],[Total]]</f>
        <v>3.5335689045936395E-3</v>
      </c>
      <c r="K20" s="1">
        <v>82</v>
      </c>
      <c r="L20" s="8">
        <f>Table32356789101112132343210111213[[#This Row],[Asian American]]/Table32356789101112132343210111213[[#This Row],[Total]]</f>
        <v>0.28975265017667845</v>
      </c>
      <c r="M20" s="1">
        <v>1</v>
      </c>
      <c r="N20" s="8">
        <f>Table32356789101112132343210111213[[#This Row],[African American]]/Table32356789101112132343210111213[[#This Row],[Total]]</f>
        <v>3.5335689045936395E-3</v>
      </c>
      <c r="O20" s="1">
        <v>5</v>
      </c>
      <c r="P20" s="8">
        <f>Table32356789101112132343210111213[[#This Row],[Hispanic American]]/Table32356789101112132343210111213[[#This Row],[Total]]</f>
        <v>1.7667844522968199E-2</v>
      </c>
      <c r="Q20" s="1">
        <v>0</v>
      </c>
      <c r="R20" s="8">
        <f>Table32356789101112132343210111213[[#This Row],[Hawaiian or Pacific Islander]]/Table32356789101112132343210111213[[#This Row],[Total]]</f>
        <v>0</v>
      </c>
      <c r="S20" s="1">
        <v>118</v>
      </c>
      <c r="T20" s="8">
        <f>Table32356789101112132343210111213[[#This Row],[White]]/Table32356789101112132343210111213[[#This Row],[Total]]</f>
        <v>0.41696113074204949</v>
      </c>
      <c r="U20" s="1">
        <v>17</v>
      </c>
      <c r="V20" s="8">
        <f>Table32356789101112132343210111213[[#This Row],[Multi-racial]]/Table32356789101112132343210111213[[#This Row],[Total]]</f>
        <v>6.0070671378091869E-2</v>
      </c>
      <c r="W20" s="1">
        <v>49</v>
      </c>
      <c r="X20" s="8">
        <f>Table32356789101112132343210111213[[#This Row],[Total % Minorities]]/Table32356789101112132343210111213[[#This Row],[Total]]</f>
        <v>1.323527575572176E-3</v>
      </c>
      <c r="Y2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0.37455830388692579</v>
      </c>
      <c r="Z2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8.4805653710247356E-2</v>
      </c>
    </row>
    <row r="21" spans="1:26" ht="20" customHeight="1">
      <c r="A21" s="12">
        <v>126614</v>
      </c>
      <c r="B21" s="12" t="s">
        <v>104</v>
      </c>
      <c r="C21" s="16">
        <v>70100</v>
      </c>
      <c r="D21" s="12">
        <v>260</v>
      </c>
      <c r="E21" s="12">
        <v>221</v>
      </c>
      <c r="F21" s="14">
        <f>Table32356789101112132343210111213[[#This Row],[Men]]/Table32356789101112132343210111213[[#This Row],[Total]]</f>
        <v>0.85</v>
      </c>
      <c r="G21" s="12">
        <v>39</v>
      </c>
      <c r="H21" s="14">
        <f>Table32356789101112132343210111213[[#This Row],[Women]]/Table32356789101112132343210111213[[#This Row],[Total]]</f>
        <v>0.15</v>
      </c>
      <c r="I21" s="12">
        <v>0</v>
      </c>
      <c r="J21" s="14">
        <f>Table32356789101112132343210111213[[#This Row],[Alaskan Native or Native American]]/Table32356789101112132343210111213[[#This Row],[Total]]</f>
        <v>0</v>
      </c>
      <c r="K21" s="12">
        <v>31</v>
      </c>
      <c r="L21" s="14">
        <f>Table32356789101112132343210111213[[#This Row],[Asian American]]/Table32356789101112132343210111213[[#This Row],[Total]]</f>
        <v>0.11923076923076924</v>
      </c>
      <c r="M21" s="12">
        <v>4</v>
      </c>
      <c r="N21" s="14">
        <f>Table32356789101112132343210111213[[#This Row],[African American]]/Table32356789101112132343210111213[[#This Row],[Total]]</f>
        <v>1.5384615384615385E-2</v>
      </c>
      <c r="O21" s="12">
        <v>24</v>
      </c>
      <c r="P21" s="14">
        <f>Table32356789101112132343210111213[[#This Row],[Hispanic American]]/Table32356789101112132343210111213[[#This Row],[Total]]</f>
        <v>9.2307692307692313E-2</v>
      </c>
      <c r="Q21" s="12">
        <v>0</v>
      </c>
      <c r="R21" s="14">
        <f>Table32356789101112132343210111213[[#This Row],[Hawaiian or Pacific Islander]]/Table32356789101112132343210111213[[#This Row],[Total]]</f>
        <v>0</v>
      </c>
      <c r="S21" s="12">
        <v>150</v>
      </c>
      <c r="T21" s="14">
        <f>Table32356789101112132343210111213[[#This Row],[White]]/Table32356789101112132343210111213[[#This Row],[Total]]</f>
        <v>0.57692307692307687</v>
      </c>
      <c r="U21" s="12">
        <v>13</v>
      </c>
      <c r="V21" s="14">
        <f>Table32356789101112132343210111213[[#This Row],[Multi-racial]]/Table32356789101112132343210111213[[#This Row],[Total]]</f>
        <v>0.05</v>
      </c>
      <c r="W21" s="12">
        <v>35</v>
      </c>
      <c r="X21" s="14">
        <f>Table32356789101112132343210111213[[#This Row],[Total % Minorities]]/Table32356789101112132343210111213[[#This Row],[Total]]</f>
        <v>1.0650887573964499E-3</v>
      </c>
      <c r="Y2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0.27692307692307694</v>
      </c>
      <c r="Z2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0.15769230769230769</v>
      </c>
    </row>
    <row r="22" spans="1:26" ht="20" customHeight="1">
      <c r="A22" s="1">
        <v>190150</v>
      </c>
      <c r="B22" s="1" t="s">
        <v>64</v>
      </c>
      <c r="C22" s="15">
        <v>96400</v>
      </c>
      <c r="D22" s="1">
        <v>231</v>
      </c>
      <c r="E22" s="1">
        <v>157</v>
      </c>
      <c r="F22" s="8">
        <f>Table32356789101112132343210111213[[#This Row],[Men]]/Table32356789101112132343210111213[[#This Row],[Total]]</f>
        <v>0.67965367965367962</v>
      </c>
      <c r="G22" s="1">
        <v>74</v>
      </c>
      <c r="H22" s="8">
        <f>Table32356789101112132343210111213[[#This Row],[Women]]/Table32356789101112132343210111213[[#This Row],[Total]]</f>
        <v>0.32034632034632032</v>
      </c>
      <c r="I22" s="1">
        <v>0</v>
      </c>
      <c r="J22" s="8">
        <f>Table32356789101112132343210111213[[#This Row],[Alaskan Native or Native American]]/Table32356789101112132343210111213[[#This Row],[Total]]</f>
        <v>0</v>
      </c>
      <c r="K22" s="1">
        <v>67</v>
      </c>
      <c r="L22" s="8">
        <f>Table32356789101112132343210111213[[#This Row],[Asian American]]/Table32356789101112132343210111213[[#This Row],[Total]]</f>
        <v>0.29004329004329005</v>
      </c>
      <c r="M22" s="1">
        <v>19</v>
      </c>
      <c r="N22" s="8">
        <f>Table32356789101112132343210111213[[#This Row],[African American]]/Table32356789101112132343210111213[[#This Row],[Total]]</f>
        <v>8.2251082251082255E-2</v>
      </c>
      <c r="O22" s="1">
        <v>23</v>
      </c>
      <c r="P22" s="8">
        <f>Table32356789101112132343210111213[[#This Row],[Hispanic American]]/Table32356789101112132343210111213[[#This Row],[Total]]</f>
        <v>9.9567099567099568E-2</v>
      </c>
      <c r="Q22" s="1">
        <v>0</v>
      </c>
      <c r="R22" s="8">
        <f>Table32356789101112132343210111213[[#This Row],[Hawaiian or Pacific Islander]]/Table32356789101112132343210111213[[#This Row],[Total]]</f>
        <v>0</v>
      </c>
      <c r="S22" s="1">
        <v>54</v>
      </c>
      <c r="T22" s="8">
        <f>Table32356789101112132343210111213[[#This Row],[White]]/Table32356789101112132343210111213[[#This Row],[Total]]</f>
        <v>0.23376623376623376</v>
      </c>
      <c r="U22" s="1">
        <v>5</v>
      </c>
      <c r="V22" s="8">
        <f>Table32356789101112132343210111213[[#This Row],[Multi-racial]]/Table32356789101112132343210111213[[#This Row],[Total]]</f>
        <v>2.1645021645021644E-2</v>
      </c>
      <c r="W22" s="1">
        <v>51</v>
      </c>
      <c r="X22" s="8">
        <f>Table32356789101112132343210111213[[#This Row],[Total % Minorities]]/Table32356789101112132343210111213[[#This Row],[Total]]</f>
        <v>2.1363917467813573E-3</v>
      </c>
      <c r="Y2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0.4935064935064935</v>
      </c>
      <c r="Z2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0.20346320346320346</v>
      </c>
    </row>
    <row r="23" spans="1:26" ht="20" customHeight="1">
      <c r="A23" s="12">
        <v>166629</v>
      </c>
      <c r="B23" s="12" t="s">
        <v>171</v>
      </c>
      <c r="C23" s="16">
        <v>75400</v>
      </c>
      <c r="D23" s="12">
        <v>223</v>
      </c>
      <c r="E23" s="12">
        <v>202</v>
      </c>
      <c r="F23" s="14">
        <f>Table32356789101112132343210111213[[#This Row],[Men]]/Table32356789101112132343210111213[[#This Row],[Total]]</f>
        <v>0.905829596412556</v>
      </c>
      <c r="G23" s="12">
        <v>21</v>
      </c>
      <c r="H23" s="14">
        <f>Table32356789101112132343210111213[[#This Row],[Women]]/Table32356789101112132343210111213[[#This Row],[Total]]</f>
        <v>9.417040358744394E-2</v>
      </c>
      <c r="I23" s="12">
        <v>0</v>
      </c>
      <c r="J23" s="14">
        <f>Table32356789101112132343210111213[[#This Row],[Alaskan Native or Native American]]/Table32356789101112132343210111213[[#This Row],[Total]]</f>
        <v>0</v>
      </c>
      <c r="K23" s="12">
        <v>44</v>
      </c>
      <c r="L23" s="14">
        <f>Table32356789101112132343210111213[[#This Row],[Asian American]]/Table32356789101112132343210111213[[#This Row],[Total]]</f>
        <v>0.19730941704035873</v>
      </c>
      <c r="M23" s="12">
        <v>0</v>
      </c>
      <c r="N23" s="14">
        <f>Table32356789101112132343210111213[[#This Row],[African American]]/Table32356789101112132343210111213[[#This Row],[Total]]</f>
        <v>0</v>
      </c>
      <c r="O23" s="12">
        <v>7</v>
      </c>
      <c r="P23" s="14">
        <f>Table32356789101112132343210111213[[#This Row],[Hispanic American]]/Table32356789101112132343210111213[[#This Row],[Total]]</f>
        <v>3.1390134529147982E-2</v>
      </c>
      <c r="Q23" s="12">
        <v>0</v>
      </c>
      <c r="R23" s="14">
        <f>Table32356789101112132343210111213[[#This Row],[Hawaiian or Pacific Islander]]/Table32356789101112132343210111213[[#This Row],[Total]]</f>
        <v>0</v>
      </c>
      <c r="S23" s="12">
        <v>123</v>
      </c>
      <c r="T23" s="14">
        <f>Table32356789101112132343210111213[[#This Row],[White]]/Table32356789101112132343210111213[[#This Row],[Total]]</f>
        <v>0.55156950672645744</v>
      </c>
      <c r="U23" s="12">
        <v>7</v>
      </c>
      <c r="V23" s="14">
        <f>Table32356789101112132343210111213[[#This Row],[Multi-racial]]/Table32356789101112132343210111213[[#This Row],[Total]]</f>
        <v>3.1390134529147982E-2</v>
      </c>
      <c r="W23" s="12">
        <v>29</v>
      </c>
      <c r="X23" s="14">
        <f>Table32356789101112132343210111213[[#This Row],[Total % Minorities]]/Table32356789101112132343210111213[[#This Row],[Total]]</f>
        <v>1.1663214623258058E-3</v>
      </c>
      <c r="Y2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0.26008968609865468</v>
      </c>
      <c r="Z2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6.2780269058295965E-2</v>
      </c>
    </row>
    <row r="24" spans="1:26" ht="20" customHeight="1">
      <c r="A24" s="1">
        <v>486840</v>
      </c>
      <c r="B24" s="1" t="s">
        <v>307</v>
      </c>
      <c r="C24" s="15">
        <v>65300</v>
      </c>
      <c r="D24" s="1">
        <v>216</v>
      </c>
      <c r="E24" s="1">
        <v>191</v>
      </c>
      <c r="F24" s="8">
        <f>Table32356789101112132343210111213[[#This Row],[Men]]/Table32356789101112132343210111213[[#This Row],[Total]]</f>
        <v>0.8842592592592593</v>
      </c>
      <c r="G24" s="1">
        <v>25</v>
      </c>
      <c r="H24" s="8">
        <f>Table32356789101112132343210111213[[#This Row],[Women]]/Table32356789101112132343210111213[[#This Row],[Total]]</f>
        <v>0.11574074074074074</v>
      </c>
      <c r="I24" s="1">
        <v>1</v>
      </c>
      <c r="J24" s="8">
        <f>Table32356789101112132343210111213[[#This Row],[Alaskan Native or Native American]]/Table32356789101112132343210111213[[#This Row],[Total]]</f>
        <v>4.6296296296296294E-3</v>
      </c>
      <c r="K24" s="1">
        <v>33</v>
      </c>
      <c r="L24" s="8">
        <f>Table32356789101112132343210111213[[#This Row],[Asian American]]/Table32356789101112132343210111213[[#This Row],[Total]]</f>
        <v>0.15277777777777779</v>
      </c>
      <c r="M24" s="1">
        <v>24</v>
      </c>
      <c r="N24" s="8">
        <f>Table32356789101112132343210111213[[#This Row],[African American]]/Table32356789101112132343210111213[[#This Row],[Total]]</f>
        <v>0.1111111111111111</v>
      </c>
      <c r="O24" s="1">
        <v>14</v>
      </c>
      <c r="P24" s="8">
        <f>Table32356789101112132343210111213[[#This Row],[Hispanic American]]/Table32356789101112132343210111213[[#This Row],[Total]]</f>
        <v>6.4814814814814811E-2</v>
      </c>
      <c r="Q24" s="1">
        <v>0</v>
      </c>
      <c r="R24" s="8">
        <f>Table32356789101112132343210111213[[#This Row],[Hawaiian or Pacific Islander]]/Table32356789101112132343210111213[[#This Row],[Total]]</f>
        <v>0</v>
      </c>
      <c r="S24" s="1">
        <v>112</v>
      </c>
      <c r="T24" s="8">
        <f>Table32356789101112132343210111213[[#This Row],[White]]/Table32356789101112132343210111213[[#This Row],[Total]]</f>
        <v>0.51851851851851849</v>
      </c>
      <c r="U24" s="1">
        <v>7</v>
      </c>
      <c r="V24" s="8">
        <f>Table32356789101112132343210111213[[#This Row],[Multi-racial]]/Table32356789101112132343210111213[[#This Row],[Total]]</f>
        <v>3.2407407407407406E-2</v>
      </c>
      <c r="W24" s="1">
        <v>22</v>
      </c>
      <c r="X24" s="8">
        <f>Table32356789101112132343210111213[[#This Row],[Total % Minorities]]/Table32356789101112132343210111213[[#This Row],[Total]]</f>
        <v>1.6932441700960221E-3</v>
      </c>
      <c r="Y2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0.36574074074074076</v>
      </c>
      <c r="Z2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0.21296296296296297</v>
      </c>
    </row>
    <row r="25" spans="1:26" ht="20" customHeight="1">
      <c r="A25" s="12">
        <v>139940</v>
      </c>
      <c r="B25" s="12" t="s">
        <v>487</v>
      </c>
      <c r="C25" s="16">
        <v>65200</v>
      </c>
      <c r="D25" s="12">
        <v>214</v>
      </c>
      <c r="E25" s="12">
        <v>172</v>
      </c>
      <c r="F25" s="14">
        <f>Table32356789101112132343210111213[[#This Row],[Men]]/Table32356789101112132343210111213[[#This Row],[Total]]</f>
        <v>0.80373831775700932</v>
      </c>
      <c r="G25" s="12">
        <v>42</v>
      </c>
      <c r="H25" s="14">
        <f>Table32356789101112132343210111213[[#This Row],[Women]]/Table32356789101112132343210111213[[#This Row],[Total]]</f>
        <v>0.19626168224299065</v>
      </c>
      <c r="I25" s="12">
        <v>0</v>
      </c>
      <c r="J25" s="14">
        <f>Table32356789101112132343210111213[[#This Row],[Alaskan Native or Native American]]/Table32356789101112132343210111213[[#This Row],[Total]]</f>
        <v>0</v>
      </c>
      <c r="K25" s="12">
        <v>77</v>
      </c>
      <c r="L25" s="14">
        <f>Table32356789101112132343210111213[[#This Row],[Asian American]]/Table32356789101112132343210111213[[#This Row],[Total]]</f>
        <v>0.35981308411214952</v>
      </c>
      <c r="M25" s="12">
        <v>52</v>
      </c>
      <c r="N25" s="14">
        <f>Table32356789101112132343210111213[[#This Row],[African American]]/Table32356789101112132343210111213[[#This Row],[Total]]</f>
        <v>0.24299065420560748</v>
      </c>
      <c r="O25" s="12">
        <v>14</v>
      </c>
      <c r="P25" s="14">
        <f>Table32356789101112132343210111213[[#This Row],[Hispanic American]]/Table32356789101112132343210111213[[#This Row],[Total]]</f>
        <v>6.5420560747663545E-2</v>
      </c>
      <c r="Q25" s="12">
        <v>0</v>
      </c>
      <c r="R25" s="14">
        <f>Table32356789101112132343210111213[[#This Row],[Hawaiian or Pacific Islander]]/Table32356789101112132343210111213[[#This Row],[Total]]</f>
        <v>0</v>
      </c>
      <c r="S25" s="12">
        <v>49</v>
      </c>
      <c r="T25" s="14">
        <f>Table32356789101112132343210111213[[#This Row],[White]]/Table32356789101112132343210111213[[#This Row],[Total]]</f>
        <v>0.22897196261682243</v>
      </c>
      <c r="U25" s="12">
        <v>8</v>
      </c>
      <c r="V25" s="14">
        <f>Table32356789101112132343210111213[[#This Row],[Multi-racial]]/Table32356789101112132343210111213[[#This Row],[Total]]</f>
        <v>3.7383177570093455E-2</v>
      </c>
      <c r="W25" s="12">
        <v>10</v>
      </c>
      <c r="X25" s="14">
        <f>Table32356789101112132343210111213[[#This Row],[Total % Minorities]]/Table32356789101112132343210111213[[#This Row],[Total]]</f>
        <v>3.2972311992313739E-3</v>
      </c>
      <c r="Y2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0.70560747663551404</v>
      </c>
      <c r="Z2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0.34579439252336447</v>
      </c>
    </row>
    <row r="26" spans="1:26" ht="20" customHeight="1">
      <c r="A26" s="1">
        <v>110662</v>
      </c>
      <c r="B26" s="1" t="s">
        <v>57</v>
      </c>
      <c r="C26" s="15" t="s">
        <v>347</v>
      </c>
      <c r="D26" s="1">
        <v>213</v>
      </c>
      <c r="E26" s="1">
        <v>174</v>
      </c>
      <c r="F26" s="8">
        <f>Table32356789101112132343210111213[[#This Row],[Men]]/Table32356789101112132343210111213[[#This Row],[Total]]</f>
        <v>0.81690140845070425</v>
      </c>
      <c r="G26" s="1">
        <v>39</v>
      </c>
      <c r="H26" s="8">
        <f>Table32356789101112132343210111213[[#This Row],[Women]]/Table32356789101112132343210111213[[#This Row],[Total]]</f>
        <v>0.18309859154929578</v>
      </c>
      <c r="I26" s="1">
        <v>0</v>
      </c>
      <c r="J26" s="8">
        <f>Table32356789101112132343210111213[[#This Row],[Alaskan Native or Native American]]/Table32356789101112132343210111213[[#This Row],[Total]]</f>
        <v>0</v>
      </c>
      <c r="K26" s="1">
        <v>100</v>
      </c>
      <c r="L26" s="8">
        <f>Table32356789101112132343210111213[[#This Row],[Asian American]]/Table32356789101112132343210111213[[#This Row],[Total]]</f>
        <v>0.46948356807511737</v>
      </c>
      <c r="M26" s="1">
        <v>0</v>
      </c>
      <c r="N26" s="8">
        <f>Table32356789101112132343210111213[[#This Row],[African American]]/Table32356789101112132343210111213[[#This Row],[Total]]</f>
        <v>0</v>
      </c>
      <c r="O26" s="1">
        <v>4</v>
      </c>
      <c r="P26" s="8">
        <f>Table32356789101112132343210111213[[#This Row],[Hispanic American]]/Table32356789101112132343210111213[[#This Row],[Total]]</f>
        <v>1.8779342723004695E-2</v>
      </c>
      <c r="Q26" s="1">
        <v>1</v>
      </c>
      <c r="R26" s="8">
        <f>Table32356789101112132343210111213[[#This Row],[Hawaiian or Pacific Islander]]/Table32356789101112132343210111213[[#This Row],[Total]]</f>
        <v>4.6948356807511738E-3</v>
      </c>
      <c r="S26" s="1">
        <v>32</v>
      </c>
      <c r="T26" s="8">
        <f>Table32356789101112132343210111213[[#This Row],[White]]/Table32356789101112132343210111213[[#This Row],[Total]]</f>
        <v>0.15023474178403756</v>
      </c>
      <c r="U26" s="1">
        <v>11</v>
      </c>
      <c r="V26" s="8">
        <f>Table32356789101112132343210111213[[#This Row],[Multi-racial]]/Table32356789101112132343210111213[[#This Row],[Total]]</f>
        <v>5.1643192488262914E-2</v>
      </c>
      <c r="W26" s="1">
        <v>61</v>
      </c>
      <c r="X26" s="8">
        <f>Table32356789101112132343210111213[[#This Row],[Total % Minorities]]/Table32356789101112132343210111213[[#This Row],[Total]]</f>
        <v>2.5568119200335029E-3</v>
      </c>
      <c r="Y2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0.54460093896713613</v>
      </c>
      <c r="Z2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7.5117370892018781E-2</v>
      </c>
    </row>
    <row r="27" spans="1:26" ht="20" customHeight="1">
      <c r="A27" s="12">
        <v>194824</v>
      </c>
      <c r="B27" s="12" t="s">
        <v>201</v>
      </c>
      <c r="C27" s="16">
        <v>91900</v>
      </c>
      <c r="D27" s="12">
        <v>208</v>
      </c>
      <c r="E27" s="12">
        <v>174</v>
      </c>
      <c r="F27" s="14">
        <f>Table32356789101112132343210111213[[#This Row],[Men]]/Table32356789101112132343210111213[[#This Row],[Total]]</f>
        <v>0.83653846153846156</v>
      </c>
      <c r="G27" s="12">
        <v>34</v>
      </c>
      <c r="H27" s="14">
        <f>Table32356789101112132343210111213[[#This Row],[Women]]/Table32356789101112132343210111213[[#This Row],[Total]]</f>
        <v>0.16346153846153846</v>
      </c>
      <c r="I27" s="12">
        <v>0</v>
      </c>
      <c r="J27" s="14">
        <f>Table32356789101112132343210111213[[#This Row],[Alaskan Native or Native American]]/Table32356789101112132343210111213[[#This Row],[Total]]</f>
        <v>0</v>
      </c>
      <c r="K27" s="12">
        <v>41</v>
      </c>
      <c r="L27" s="14">
        <f>Table32356789101112132343210111213[[#This Row],[Asian American]]/Table32356789101112132343210111213[[#This Row],[Total]]</f>
        <v>0.19711538461538461</v>
      </c>
      <c r="M27" s="12">
        <v>3</v>
      </c>
      <c r="N27" s="14">
        <f>Table32356789101112132343210111213[[#This Row],[African American]]/Table32356789101112132343210111213[[#This Row],[Total]]</f>
        <v>1.4423076923076924E-2</v>
      </c>
      <c r="O27" s="12">
        <v>16</v>
      </c>
      <c r="P27" s="14">
        <f>Table32356789101112132343210111213[[#This Row],[Hispanic American]]/Table32356789101112132343210111213[[#This Row],[Total]]</f>
        <v>7.6923076923076927E-2</v>
      </c>
      <c r="Q27" s="12">
        <v>1</v>
      </c>
      <c r="R27" s="14">
        <f>Table32356789101112132343210111213[[#This Row],[Hawaiian or Pacific Islander]]/Table32356789101112132343210111213[[#This Row],[Total]]</f>
        <v>4.807692307692308E-3</v>
      </c>
      <c r="S27" s="12">
        <v>104</v>
      </c>
      <c r="T27" s="14">
        <f>Table32356789101112132343210111213[[#This Row],[White]]/Table32356789101112132343210111213[[#This Row],[Total]]</f>
        <v>0.5</v>
      </c>
      <c r="U27" s="12">
        <v>14</v>
      </c>
      <c r="V27" s="14">
        <f>Table32356789101112132343210111213[[#This Row],[Multi-racial]]/Table32356789101112132343210111213[[#This Row],[Total]]</f>
        <v>6.7307692307692304E-2</v>
      </c>
      <c r="W27" s="12">
        <v>25</v>
      </c>
      <c r="X27" s="14">
        <f>Table32356789101112132343210111213[[#This Row],[Total % Minorities]]/Table32356789101112132343210111213[[#This Row],[Total]]</f>
        <v>1.733542899408284E-3</v>
      </c>
      <c r="Y2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0.36057692307692307</v>
      </c>
      <c r="Z2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0.16346153846153846</v>
      </c>
    </row>
    <row r="28" spans="1:26" ht="20" customHeight="1">
      <c r="A28" s="1">
        <v>110529</v>
      </c>
      <c r="B28" s="1" t="s">
        <v>89</v>
      </c>
      <c r="C28" s="15">
        <v>59700</v>
      </c>
      <c r="D28" s="1">
        <v>207</v>
      </c>
      <c r="E28" s="1">
        <v>182</v>
      </c>
      <c r="F28" s="8">
        <f>Table32356789101112132343210111213[[#This Row],[Men]]/Table32356789101112132343210111213[[#This Row],[Total]]</f>
        <v>0.87922705314009664</v>
      </c>
      <c r="G28" s="1">
        <v>25</v>
      </c>
      <c r="H28" s="8">
        <f>Table32356789101112132343210111213[[#This Row],[Women]]/Table32356789101112132343210111213[[#This Row],[Total]]</f>
        <v>0.12077294685990338</v>
      </c>
      <c r="I28" s="1">
        <v>0</v>
      </c>
      <c r="J28" s="8">
        <f>Table32356789101112132343210111213[[#This Row],[Alaskan Native or Native American]]/Table32356789101112132343210111213[[#This Row],[Total]]</f>
        <v>0</v>
      </c>
      <c r="K28" s="1">
        <v>90</v>
      </c>
      <c r="L28" s="8">
        <f>Table32356789101112132343210111213[[#This Row],[Asian American]]/Table32356789101112132343210111213[[#This Row],[Total]]</f>
        <v>0.43478260869565216</v>
      </c>
      <c r="M28" s="1">
        <v>6</v>
      </c>
      <c r="N28" s="8">
        <f>Table32356789101112132343210111213[[#This Row],[African American]]/Table32356789101112132343210111213[[#This Row],[Total]]</f>
        <v>2.8985507246376812E-2</v>
      </c>
      <c r="O28" s="1">
        <v>35</v>
      </c>
      <c r="P28" s="8">
        <f>Table32356789101112132343210111213[[#This Row],[Hispanic American]]/Table32356789101112132343210111213[[#This Row],[Total]]</f>
        <v>0.16908212560386474</v>
      </c>
      <c r="Q28" s="1">
        <v>1</v>
      </c>
      <c r="R28" s="8">
        <f>Table32356789101112132343210111213[[#This Row],[Hawaiian or Pacific Islander]]/Table32356789101112132343210111213[[#This Row],[Total]]</f>
        <v>4.830917874396135E-3</v>
      </c>
      <c r="S28" s="1">
        <v>41</v>
      </c>
      <c r="T28" s="8">
        <f>Table32356789101112132343210111213[[#This Row],[White]]/Table32356789101112132343210111213[[#This Row],[Total]]</f>
        <v>0.19806763285024154</v>
      </c>
      <c r="U28" s="1">
        <v>13</v>
      </c>
      <c r="V28" s="8">
        <f>Table32356789101112132343210111213[[#This Row],[Multi-racial]]/Table32356789101112132343210111213[[#This Row],[Total]]</f>
        <v>6.280193236714976E-2</v>
      </c>
      <c r="W28" s="1">
        <v>10</v>
      </c>
      <c r="X28" s="8">
        <f>Table32356789101112132343210111213[[#This Row],[Total % Minorities]]/Table32356789101112132343210111213[[#This Row],[Total]]</f>
        <v>3.3839762888282108E-3</v>
      </c>
      <c r="Y2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0.70048309178743962</v>
      </c>
      <c r="Z2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0.26570048309178745</v>
      </c>
    </row>
    <row r="29" spans="1:26" ht="20" customHeight="1">
      <c r="A29" s="12">
        <v>122755</v>
      </c>
      <c r="B29" s="12" t="s">
        <v>101</v>
      </c>
      <c r="C29" s="16">
        <v>75000</v>
      </c>
      <c r="D29" s="12">
        <v>204</v>
      </c>
      <c r="E29" s="12">
        <v>171</v>
      </c>
      <c r="F29" s="14">
        <f>Table32356789101112132343210111213[[#This Row],[Men]]/Table32356789101112132343210111213[[#This Row],[Total]]</f>
        <v>0.83823529411764708</v>
      </c>
      <c r="G29" s="12">
        <v>33</v>
      </c>
      <c r="H29" s="14">
        <f>Table32356789101112132343210111213[[#This Row],[Women]]/Table32356789101112132343210111213[[#This Row],[Total]]</f>
        <v>0.16176470588235295</v>
      </c>
      <c r="I29" s="12">
        <v>0</v>
      </c>
      <c r="J29" s="14">
        <f>Table32356789101112132343210111213[[#This Row],[Alaskan Native or Native American]]/Table32356789101112132343210111213[[#This Row],[Total]]</f>
        <v>0</v>
      </c>
      <c r="K29" s="12">
        <v>122</v>
      </c>
      <c r="L29" s="14">
        <f>Table32356789101112132343210111213[[#This Row],[Asian American]]/Table32356789101112132343210111213[[#This Row],[Total]]</f>
        <v>0.59803921568627449</v>
      </c>
      <c r="M29" s="12">
        <v>1</v>
      </c>
      <c r="N29" s="14">
        <f>Table32356789101112132343210111213[[#This Row],[African American]]/Table32356789101112132343210111213[[#This Row],[Total]]</f>
        <v>4.9019607843137254E-3</v>
      </c>
      <c r="O29" s="12">
        <v>15</v>
      </c>
      <c r="P29" s="14">
        <f>Table32356789101112132343210111213[[#This Row],[Hispanic American]]/Table32356789101112132343210111213[[#This Row],[Total]]</f>
        <v>7.3529411764705885E-2</v>
      </c>
      <c r="Q29" s="12">
        <v>0</v>
      </c>
      <c r="R29" s="14">
        <f>Table32356789101112132343210111213[[#This Row],[Hawaiian or Pacific Islander]]/Table32356789101112132343210111213[[#This Row],[Total]]</f>
        <v>0</v>
      </c>
      <c r="S29" s="12">
        <v>26</v>
      </c>
      <c r="T29" s="14">
        <f>Table32356789101112132343210111213[[#This Row],[White]]/Table32356789101112132343210111213[[#This Row],[Total]]</f>
        <v>0.12745098039215685</v>
      </c>
      <c r="U29" s="12">
        <v>4</v>
      </c>
      <c r="V29" s="14">
        <f>Table32356789101112132343210111213[[#This Row],[Multi-racial]]/Table32356789101112132343210111213[[#This Row],[Total]]</f>
        <v>1.9607843137254902E-2</v>
      </c>
      <c r="W29" s="12">
        <v>26</v>
      </c>
      <c r="X29" s="14">
        <f>Table32356789101112132343210111213[[#This Row],[Total % Minorities]]/Table32356789101112132343210111213[[#This Row],[Total]]</f>
        <v>3.4121491733948481E-3</v>
      </c>
      <c r="Y2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0.69607843137254899</v>
      </c>
      <c r="Z2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9.8039215686274508E-2</v>
      </c>
    </row>
    <row r="30" spans="1:26" ht="20" customHeight="1">
      <c r="A30" s="1">
        <v>123961</v>
      </c>
      <c r="B30" s="1" t="s">
        <v>102</v>
      </c>
      <c r="C30" s="15">
        <v>85200</v>
      </c>
      <c r="D30" s="1">
        <v>202</v>
      </c>
      <c r="E30" s="1">
        <v>136</v>
      </c>
      <c r="F30" s="8">
        <f>Table32356789101112132343210111213[[#This Row],[Men]]/Table32356789101112132343210111213[[#This Row],[Total]]</f>
        <v>0.67326732673267331</v>
      </c>
      <c r="G30" s="1">
        <v>66</v>
      </c>
      <c r="H30" s="8">
        <f>Table32356789101112132343210111213[[#This Row],[Women]]/Table32356789101112132343210111213[[#This Row],[Total]]</f>
        <v>0.32673267326732675</v>
      </c>
      <c r="I30" s="1">
        <v>0</v>
      </c>
      <c r="J30" s="8">
        <f>Table32356789101112132343210111213[[#This Row],[Alaskan Native or Native American]]/Table32356789101112132343210111213[[#This Row],[Total]]</f>
        <v>0</v>
      </c>
      <c r="K30" s="1">
        <v>82</v>
      </c>
      <c r="L30" s="8">
        <f>Table32356789101112132343210111213[[#This Row],[Asian American]]/Table32356789101112132343210111213[[#This Row],[Total]]</f>
        <v>0.40594059405940597</v>
      </c>
      <c r="M30" s="1">
        <v>4</v>
      </c>
      <c r="N30" s="8">
        <f>Table32356789101112132343210111213[[#This Row],[African American]]/Table32356789101112132343210111213[[#This Row],[Total]]</f>
        <v>1.9801980198019802E-2</v>
      </c>
      <c r="O30" s="1">
        <v>8</v>
      </c>
      <c r="P30" s="8">
        <f>Table32356789101112132343210111213[[#This Row],[Hispanic American]]/Table32356789101112132343210111213[[#This Row],[Total]]</f>
        <v>3.9603960396039604E-2</v>
      </c>
      <c r="Q30" s="1">
        <v>1</v>
      </c>
      <c r="R30" s="8">
        <f>Table32356789101112132343210111213[[#This Row],[Hawaiian or Pacific Islander]]/Table32356789101112132343210111213[[#This Row],[Total]]</f>
        <v>4.9504950495049506E-3</v>
      </c>
      <c r="S30" s="1">
        <v>50</v>
      </c>
      <c r="T30" s="8">
        <f>Table32356789101112132343210111213[[#This Row],[White]]/Table32356789101112132343210111213[[#This Row],[Total]]</f>
        <v>0.24752475247524752</v>
      </c>
      <c r="U30" s="1">
        <v>8</v>
      </c>
      <c r="V30" s="8">
        <f>Table32356789101112132343210111213[[#This Row],[Multi-racial]]/Table32356789101112132343210111213[[#This Row],[Total]]</f>
        <v>3.9603960396039604E-2</v>
      </c>
      <c r="W30" s="1">
        <v>47</v>
      </c>
      <c r="X30" s="8">
        <f>Table32356789101112132343210111213[[#This Row],[Total % Minorities]]/Table32356789101112132343210111213[[#This Row],[Total]]</f>
        <v>2.5242623272228215E-3</v>
      </c>
      <c r="Y3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0.50990099009900991</v>
      </c>
      <c r="Z3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0.10396039603960396</v>
      </c>
    </row>
    <row r="31" spans="1:26" ht="20" customHeight="1">
      <c r="A31" s="12">
        <v>199193</v>
      </c>
      <c r="B31" s="12" t="s">
        <v>19</v>
      </c>
      <c r="C31" s="16">
        <v>69800</v>
      </c>
      <c r="D31" s="12">
        <v>200</v>
      </c>
      <c r="E31" s="12">
        <v>173</v>
      </c>
      <c r="F31" s="14">
        <f>Table32356789101112132343210111213[[#This Row],[Men]]/Table32356789101112132343210111213[[#This Row],[Total]]</f>
        <v>0.86499999999999999</v>
      </c>
      <c r="G31" s="12">
        <v>27</v>
      </c>
      <c r="H31" s="14">
        <f>Table32356789101112132343210111213[[#This Row],[Women]]/Table32356789101112132343210111213[[#This Row],[Total]]</f>
        <v>0.13500000000000001</v>
      </c>
      <c r="I31" s="12">
        <v>0</v>
      </c>
      <c r="J31" s="14">
        <f>Table32356789101112132343210111213[[#This Row],[Alaskan Native or Native American]]/Table32356789101112132343210111213[[#This Row],[Total]]</f>
        <v>0</v>
      </c>
      <c r="K31" s="12">
        <v>34</v>
      </c>
      <c r="L31" s="14">
        <f>Table32356789101112132343210111213[[#This Row],[Asian American]]/Table32356789101112132343210111213[[#This Row],[Total]]</f>
        <v>0.17</v>
      </c>
      <c r="M31" s="12">
        <v>3</v>
      </c>
      <c r="N31" s="14">
        <f>Table32356789101112132343210111213[[#This Row],[African American]]/Table32356789101112132343210111213[[#This Row],[Total]]</f>
        <v>1.4999999999999999E-2</v>
      </c>
      <c r="O31" s="12">
        <v>7</v>
      </c>
      <c r="P31" s="14">
        <f>Table32356789101112132343210111213[[#This Row],[Hispanic American]]/Table32356789101112132343210111213[[#This Row],[Total]]</f>
        <v>3.5000000000000003E-2</v>
      </c>
      <c r="Q31" s="12">
        <v>0</v>
      </c>
      <c r="R31" s="14">
        <f>Table32356789101112132343210111213[[#This Row],[Hawaiian or Pacific Islander]]/Table32356789101112132343210111213[[#This Row],[Total]]</f>
        <v>0</v>
      </c>
      <c r="S31" s="12">
        <v>124</v>
      </c>
      <c r="T31" s="14">
        <f>Table32356789101112132343210111213[[#This Row],[White]]/Table32356789101112132343210111213[[#This Row],[Total]]</f>
        <v>0.62</v>
      </c>
      <c r="U31" s="12">
        <v>10</v>
      </c>
      <c r="V31" s="14">
        <f>Table32356789101112132343210111213[[#This Row],[Multi-racial]]/Table32356789101112132343210111213[[#This Row],[Total]]</f>
        <v>0.05</v>
      </c>
      <c r="W31" s="12">
        <v>10</v>
      </c>
      <c r="X31" s="14">
        <f>Table32356789101112132343210111213[[#This Row],[Total % Minorities]]/Table32356789101112132343210111213[[#This Row],[Total]]</f>
        <v>1.3500000000000001E-3</v>
      </c>
      <c r="Y3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</v>
      </c>
      <c r="Z3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</row>
    <row r="32" spans="1:26" ht="20" customHeight="1">
      <c r="A32" s="1">
        <v>104179</v>
      </c>
      <c r="B32" s="1" t="s">
        <v>23</v>
      </c>
      <c r="C32" s="15">
        <v>74000</v>
      </c>
      <c r="D32" s="1">
        <v>198</v>
      </c>
      <c r="E32" s="1">
        <v>167</v>
      </c>
      <c r="F32" s="8">
        <f>Table32356789101112132343210111213[[#This Row],[Men]]/Table32356789101112132343210111213[[#This Row],[Total]]</f>
        <v>0.84343434343434343</v>
      </c>
      <c r="G32" s="1">
        <v>31</v>
      </c>
      <c r="H32" s="8">
        <f>Table32356789101112132343210111213[[#This Row],[Women]]/Table32356789101112132343210111213[[#This Row],[Total]]</f>
        <v>0.15656565656565657</v>
      </c>
      <c r="I32" s="1">
        <v>3</v>
      </c>
      <c r="J32" s="8">
        <f>Table32356789101112132343210111213[[#This Row],[Alaskan Native or Native American]]/Table32356789101112132343210111213[[#This Row],[Total]]</f>
        <v>1.5151515151515152E-2</v>
      </c>
      <c r="K32" s="1">
        <v>21</v>
      </c>
      <c r="L32" s="8">
        <f>Table32356789101112132343210111213[[#This Row],[Asian American]]/Table32356789101112132343210111213[[#This Row],[Total]]</f>
        <v>0.10606060606060606</v>
      </c>
      <c r="M32" s="1">
        <v>2</v>
      </c>
      <c r="N32" s="8">
        <f>Table32356789101112132343210111213[[#This Row],[African American]]/Table32356789101112132343210111213[[#This Row],[Total]]</f>
        <v>1.0101010101010102E-2</v>
      </c>
      <c r="O32" s="1">
        <v>27</v>
      </c>
      <c r="P32" s="8">
        <f>Table32356789101112132343210111213[[#This Row],[Hispanic American]]/Table32356789101112132343210111213[[#This Row],[Total]]</f>
        <v>0.13636363636363635</v>
      </c>
      <c r="Q32" s="1">
        <v>0</v>
      </c>
      <c r="R32" s="8">
        <f>Table32356789101112132343210111213[[#This Row],[Hawaiian or Pacific Islander]]/Table32356789101112132343210111213[[#This Row],[Total]]</f>
        <v>0</v>
      </c>
      <c r="S32" s="1">
        <v>106</v>
      </c>
      <c r="T32" s="8">
        <f>Table32356789101112132343210111213[[#This Row],[White]]/Table32356789101112132343210111213[[#This Row],[Total]]</f>
        <v>0.53535353535353536</v>
      </c>
      <c r="U32" s="1">
        <v>3</v>
      </c>
      <c r="V32" s="8">
        <f>Table32356789101112132343210111213[[#This Row],[Multi-racial]]/Table32356789101112132343210111213[[#This Row],[Total]]</f>
        <v>1.5151515151515152E-2</v>
      </c>
      <c r="W32" s="1">
        <v>32</v>
      </c>
      <c r="X32" s="8">
        <f>Table32356789101112132343210111213[[#This Row],[Total % Minorities]]/Table32356789101112132343210111213[[#This Row],[Total]]</f>
        <v>1.4284256708499133E-3</v>
      </c>
      <c r="Y3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0.28282828282828282</v>
      </c>
      <c r="Z3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0.17676767676767677</v>
      </c>
    </row>
    <row r="33" spans="1:26" ht="20" customHeight="1">
      <c r="A33" s="12">
        <v>199120</v>
      </c>
      <c r="B33" s="12" t="s">
        <v>68</v>
      </c>
      <c r="C33" s="16">
        <v>71000</v>
      </c>
      <c r="D33" s="12">
        <v>196</v>
      </c>
      <c r="E33" s="12">
        <v>158</v>
      </c>
      <c r="F33" s="14">
        <f>Table32356789101112132343210111213[[#This Row],[Men]]/Table32356789101112132343210111213[[#This Row],[Total]]</f>
        <v>0.80612244897959184</v>
      </c>
      <c r="G33" s="12">
        <v>38</v>
      </c>
      <c r="H33" s="14">
        <f>Table32356789101112132343210111213[[#This Row],[Women]]/Table32356789101112132343210111213[[#This Row],[Total]]</f>
        <v>0.19387755102040816</v>
      </c>
      <c r="I33" s="12">
        <v>0</v>
      </c>
      <c r="J33" s="14">
        <f>Table32356789101112132343210111213[[#This Row],[Alaskan Native or Native American]]/Table32356789101112132343210111213[[#This Row],[Total]]</f>
        <v>0</v>
      </c>
      <c r="K33" s="12">
        <v>52</v>
      </c>
      <c r="L33" s="14">
        <f>Table32356789101112132343210111213[[#This Row],[Asian American]]/Table32356789101112132343210111213[[#This Row],[Total]]</f>
        <v>0.26530612244897961</v>
      </c>
      <c r="M33" s="12">
        <v>5</v>
      </c>
      <c r="N33" s="14">
        <f>Table32356789101112132343210111213[[#This Row],[African American]]/Table32356789101112132343210111213[[#This Row],[Total]]</f>
        <v>2.5510204081632654E-2</v>
      </c>
      <c r="O33" s="12">
        <v>6</v>
      </c>
      <c r="P33" s="14">
        <f>Table32356789101112132343210111213[[#This Row],[Hispanic American]]/Table32356789101112132343210111213[[#This Row],[Total]]</f>
        <v>3.0612244897959183E-2</v>
      </c>
      <c r="Q33" s="12">
        <v>0</v>
      </c>
      <c r="R33" s="14">
        <f>Table32356789101112132343210111213[[#This Row],[Hawaiian or Pacific Islander]]/Table32356789101112132343210111213[[#This Row],[Total]]</f>
        <v>0</v>
      </c>
      <c r="S33" s="12">
        <v>103</v>
      </c>
      <c r="T33" s="14">
        <f>Table32356789101112132343210111213[[#This Row],[White]]/Table32356789101112132343210111213[[#This Row],[Total]]</f>
        <v>0.52551020408163263</v>
      </c>
      <c r="U33" s="12">
        <v>6</v>
      </c>
      <c r="V33" s="14">
        <f>Table32356789101112132343210111213[[#This Row],[Multi-racial]]/Table32356789101112132343210111213[[#This Row],[Total]]</f>
        <v>3.0612244897959183E-2</v>
      </c>
      <c r="W33" s="12">
        <v>18</v>
      </c>
      <c r="X33" s="14">
        <f>Table32356789101112132343210111213[[#This Row],[Total % Minorities]]/Table32356789101112132343210111213[[#This Row],[Total]]</f>
        <v>1.7961266139108704E-3</v>
      </c>
      <c r="Y3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0.35204081632653061</v>
      </c>
      <c r="Z3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8.673469387755102E-2</v>
      </c>
    </row>
    <row r="34" spans="1:26" ht="20" customHeight="1">
      <c r="A34" s="1">
        <v>228723</v>
      </c>
      <c r="B34" s="1" t="s">
        <v>273</v>
      </c>
      <c r="C34" s="15" t="s">
        <v>347</v>
      </c>
      <c r="D34" s="1">
        <v>195</v>
      </c>
      <c r="E34" s="1">
        <v>164</v>
      </c>
      <c r="F34" s="8">
        <f>Table32356789101112132343210111213[[#This Row],[Men]]/Table32356789101112132343210111213[[#This Row],[Total]]</f>
        <v>0.84102564102564104</v>
      </c>
      <c r="G34" s="1">
        <v>31</v>
      </c>
      <c r="H34" s="8">
        <f>Table32356789101112132343210111213[[#This Row],[Women]]/Table32356789101112132343210111213[[#This Row],[Total]]</f>
        <v>0.15897435897435896</v>
      </c>
      <c r="I34" s="1">
        <v>0</v>
      </c>
      <c r="J34" s="8">
        <f>Table32356789101112132343210111213[[#This Row],[Alaskan Native or Native American]]/Table32356789101112132343210111213[[#This Row],[Total]]</f>
        <v>0</v>
      </c>
      <c r="K34" s="1">
        <v>35</v>
      </c>
      <c r="L34" s="8">
        <f>Table32356789101112132343210111213[[#This Row],[Asian American]]/Table32356789101112132343210111213[[#This Row],[Total]]</f>
        <v>0.17948717948717949</v>
      </c>
      <c r="M34" s="1">
        <v>2</v>
      </c>
      <c r="N34" s="8">
        <f>Table32356789101112132343210111213[[#This Row],[African American]]/Table32356789101112132343210111213[[#This Row],[Total]]</f>
        <v>1.0256410256410256E-2</v>
      </c>
      <c r="O34" s="1">
        <v>37</v>
      </c>
      <c r="P34" s="8">
        <f>Table32356789101112132343210111213[[#This Row],[Hispanic American]]/Table32356789101112132343210111213[[#This Row],[Total]]</f>
        <v>0.18974358974358974</v>
      </c>
      <c r="Q34" s="1">
        <v>0</v>
      </c>
      <c r="R34" s="8">
        <f>Table32356789101112132343210111213[[#This Row],[Hawaiian or Pacific Islander]]/Table32356789101112132343210111213[[#This Row],[Total]]</f>
        <v>0</v>
      </c>
      <c r="S34" s="1">
        <v>104</v>
      </c>
      <c r="T34" s="8">
        <f>Table32356789101112132343210111213[[#This Row],[White]]/Table32356789101112132343210111213[[#This Row],[Total]]</f>
        <v>0.53333333333333333</v>
      </c>
      <c r="U34" s="1">
        <v>7</v>
      </c>
      <c r="V34" s="8">
        <f>Table32356789101112132343210111213[[#This Row],[Multi-racial]]/Table32356789101112132343210111213[[#This Row],[Total]]</f>
        <v>3.5897435897435895E-2</v>
      </c>
      <c r="W34" s="1">
        <v>10</v>
      </c>
      <c r="X34" s="8">
        <f>Table32356789101112132343210111213[[#This Row],[Total % Minorities]]/Table32356789101112132343210111213[[#This Row],[Total]]</f>
        <v>2.1301775147928997E-3</v>
      </c>
      <c r="Y3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0.41538461538461541</v>
      </c>
      <c r="Z3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0.23589743589743589</v>
      </c>
    </row>
    <row r="35" spans="1:26" ht="20" customHeight="1">
      <c r="A35" s="12">
        <v>110565</v>
      </c>
      <c r="B35" s="12" t="s">
        <v>379</v>
      </c>
      <c r="C35" s="16">
        <v>63200</v>
      </c>
      <c r="D35" s="12">
        <v>193</v>
      </c>
      <c r="E35" s="12">
        <v>167</v>
      </c>
      <c r="F35" s="14">
        <f>Table32356789101112132343210111213[[#This Row],[Men]]/Table32356789101112132343210111213[[#This Row],[Total]]</f>
        <v>0.86528497409326421</v>
      </c>
      <c r="G35" s="12">
        <v>26</v>
      </c>
      <c r="H35" s="14">
        <f>Table32356789101112132343210111213[[#This Row],[Women]]/Table32356789101112132343210111213[[#This Row],[Total]]</f>
        <v>0.13471502590673576</v>
      </c>
      <c r="I35" s="12">
        <v>0</v>
      </c>
      <c r="J35" s="14">
        <f>Table32356789101112132343210111213[[#This Row],[Alaskan Native or Native American]]/Table32356789101112132343210111213[[#This Row],[Total]]</f>
        <v>0</v>
      </c>
      <c r="K35" s="12">
        <v>72</v>
      </c>
      <c r="L35" s="14">
        <f>Table32356789101112132343210111213[[#This Row],[Asian American]]/Table32356789101112132343210111213[[#This Row],[Total]]</f>
        <v>0.37305699481865284</v>
      </c>
      <c r="M35" s="12">
        <v>3</v>
      </c>
      <c r="N35" s="14">
        <f>Table32356789101112132343210111213[[#This Row],[African American]]/Table32356789101112132343210111213[[#This Row],[Total]]</f>
        <v>1.5544041450777202E-2</v>
      </c>
      <c r="O35" s="12">
        <v>39</v>
      </c>
      <c r="P35" s="14">
        <f>Table32356789101112132343210111213[[#This Row],[Hispanic American]]/Table32356789101112132343210111213[[#This Row],[Total]]</f>
        <v>0.20207253886010362</v>
      </c>
      <c r="Q35" s="12">
        <v>0</v>
      </c>
      <c r="R35" s="14">
        <f>Table32356789101112132343210111213[[#This Row],[Hawaiian or Pacific Islander]]/Table32356789101112132343210111213[[#This Row],[Total]]</f>
        <v>0</v>
      </c>
      <c r="S35" s="12">
        <v>51</v>
      </c>
      <c r="T35" s="14">
        <f>Table32356789101112132343210111213[[#This Row],[White]]/Table32356789101112132343210111213[[#This Row],[Total]]</f>
        <v>0.26424870466321243</v>
      </c>
      <c r="U35" s="12">
        <v>8</v>
      </c>
      <c r="V35" s="14">
        <f>Table32356789101112132343210111213[[#This Row],[Multi-racial]]/Table32356789101112132343210111213[[#This Row],[Total]]</f>
        <v>4.145077720207254E-2</v>
      </c>
      <c r="W35" s="12">
        <v>6</v>
      </c>
      <c r="X35" s="14">
        <f>Table32356789101112132343210111213[[#This Row],[Total % Minorities]]/Table32356789101112132343210111213[[#This Row],[Total]]</f>
        <v>3.2752557115627266E-3</v>
      </c>
      <c r="Y3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0.63212435233160624</v>
      </c>
      <c r="Z3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0.25906735751295334</v>
      </c>
    </row>
    <row r="36" spans="1:26" ht="20" customHeight="1">
      <c r="A36" s="1">
        <v>139959</v>
      </c>
      <c r="B36" s="1" t="s">
        <v>127</v>
      </c>
      <c r="C36" s="15">
        <v>67200</v>
      </c>
      <c r="D36" s="1">
        <v>187</v>
      </c>
      <c r="E36" s="1">
        <v>143</v>
      </c>
      <c r="F36" s="8">
        <f>Table32356789101112132343210111213[[#This Row],[Men]]/Table32356789101112132343210111213[[#This Row],[Total]]</f>
        <v>0.76470588235294112</v>
      </c>
      <c r="G36" s="1">
        <v>44</v>
      </c>
      <c r="H36" s="8">
        <f>Table32356789101112132343210111213[[#This Row],[Women]]/Table32356789101112132343210111213[[#This Row],[Total]]</f>
        <v>0.23529411764705882</v>
      </c>
      <c r="I36" s="1">
        <v>0</v>
      </c>
      <c r="J36" s="8">
        <f>Table32356789101112132343210111213[[#This Row],[Alaskan Native or Native American]]/Table32356789101112132343210111213[[#This Row],[Total]]</f>
        <v>0</v>
      </c>
      <c r="K36" s="1">
        <v>53</v>
      </c>
      <c r="L36" s="8">
        <f>Table32356789101112132343210111213[[#This Row],[Asian American]]/Table32356789101112132343210111213[[#This Row],[Total]]</f>
        <v>0.28342245989304815</v>
      </c>
      <c r="M36" s="1">
        <v>15</v>
      </c>
      <c r="N36" s="8">
        <f>Table32356789101112132343210111213[[#This Row],[African American]]/Table32356789101112132343210111213[[#This Row],[Total]]</f>
        <v>8.0213903743315509E-2</v>
      </c>
      <c r="O36" s="1">
        <v>9</v>
      </c>
      <c r="P36" s="8">
        <f>Table32356789101112132343210111213[[#This Row],[Hispanic American]]/Table32356789101112132343210111213[[#This Row],[Total]]</f>
        <v>4.8128342245989303E-2</v>
      </c>
      <c r="Q36" s="1">
        <v>0</v>
      </c>
      <c r="R36" s="8">
        <f>Table32356789101112132343210111213[[#This Row],[Hawaiian or Pacific Islander]]/Table32356789101112132343210111213[[#This Row],[Total]]</f>
        <v>0</v>
      </c>
      <c r="S36" s="1">
        <v>97</v>
      </c>
      <c r="T36" s="8">
        <f>Table32356789101112132343210111213[[#This Row],[White]]/Table32356789101112132343210111213[[#This Row],[Total]]</f>
        <v>0.51871657754010692</v>
      </c>
      <c r="U36" s="1">
        <v>6</v>
      </c>
      <c r="V36" s="8">
        <f>Table32356789101112132343210111213[[#This Row],[Multi-racial]]/Table32356789101112132343210111213[[#This Row],[Total]]</f>
        <v>3.2085561497326207E-2</v>
      </c>
      <c r="W36" s="1">
        <v>5</v>
      </c>
      <c r="X36" s="8">
        <f>Table32356789101112132343210111213[[#This Row],[Total % Minorities]]/Table32356789101112132343210111213[[#This Row],[Total]]</f>
        <v>2.3735308416025624E-3</v>
      </c>
      <c r="Y3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0.44385026737967914</v>
      </c>
      <c r="Z3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0.16042780748663102</v>
      </c>
    </row>
    <row r="37" spans="1:26" ht="20" customHeight="1">
      <c r="A37" s="12">
        <v>228459</v>
      </c>
      <c r="B37" s="12" t="s">
        <v>470</v>
      </c>
      <c r="C37" s="16">
        <v>64800</v>
      </c>
      <c r="D37" s="12">
        <v>187</v>
      </c>
      <c r="E37" s="12">
        <v>159</v>
      </c>
      <c r="F37" s="14">
        <f>Table32356789101112132343210111213[[#This Row],[Men]]/Table32356789101112132343210111213[[#This Row],[Total]]</f>
        <v>0.85026737967914434</v>
      </c>
      <c r="G37" s="12">
        <v>28</v>
      </c>
      <c r="H37" s="14">
        <f>Table32356789101112132343210111213[[#This Row],[Women]]/Table32356789101112132343210111213[[#This Row],[Total]]</f>
        <v>0.1497326203208556</v>
      </c>
      <c r="I37" s="12">
        <v>2</v>
      </c>
      <c r="J37" s="14">
        <f>Table32356789101112132343210111213[[#This Row],[Alaskan Native or Native American]]/Table32356789101112132343210111213[[#This Row],[Total]]</f>
        <v>1.06951871657754E-2</v>
      </c>
      <c r="K37" s="12">
        <v>8</v>
      </c>
      <c r="L37" s="14">
        <f>Table32356789101112132343210111213[[#This Row],[Asian American]]/Table32356789101112132343210111213[[#This Row],[Total]]</f>
        <v>4.2780748663101602E-2</v>
      </c>
      <c r="M37" s="12">
        <v>9</v>
      </c>
      <c r="N37" s="14">
        <f>Table32356789101112132343210111213[[#This Row],[African American]]/Table32356789101112132343210111213[[#This Row],[Total]]</f>
        <v>4.8128342245989303E-2</v>
      </c>
      <c r="O37" s="12">
        <v>48</v>
      </c>
      <c r="P37" s="14">
        <f>Table32356789101112132343210111213[[#This Row],[Hispanic American]]/Table32356789101112132343210111213[[#This Row],[Total]]</f>
        <v>0.25668449197860965</v>
      </c>
      <c r="Q37" s="12">
        <v>0</v>
      </c>
      <c r="R37" s="14">
        <f>Table32356789101112132343210111213[[#This Row],[Hawaiian or Pacific Islander]]/Table32356789101112132343210111213[[#This Row],[Total]]</f>
        <v>0</v>
      </c>
      <c r="S37" s="12">
        <v>110</v>
      </c>
      <c r="T37" s="14">
        <f>Table32356789101112132343210111213[[#This Row],[White]]/Table32356789101112132343210111213[[#This Row],[Total]]</f>
        <v>0.58823529411764708</v>
      </c>
      <c r="U37" s="12">
        <v>6</v>
      </c>
      <c r="V37" s="14">
        <f>Table32356789101112132343210111213[[#This Row],[Multi-racial]]/Table32356789101112132343210111213[[#This Row],[Total]]</f>
        <v>3.2085561497326207E-2</v>
      </c>
      <c r="W37" s="12">
        <v>2</v>
      </c>
      <c r="X37" s="14">
        <f>Table32356789101112132343210111213[[#This Row],[Total % Minorities]]/Table32356789101112132343210111213[[#This Row],[Total]]</f>
        <v>2.0875632703251453E-3</v>
      </c>
      <c r="Y3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0.39037433155080214</v>
      </c>
      <c r="Z3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0.34759358288770054</v>
      </c>
    </row>
    <row r="38" spans="1:26" ht="20" customHeight="1">
      <c r="A38" s="1">
        <v>163268</v>
      </c>
      <c r="B38" s="1" t="s">
        <v>365</v>
      </c>
      <c r="C38" s="15">
        <v>64400</v>
      </c>
      <c r="D38" s="1">
        <v>181</v>
      </c>
      <c r="E38" s="1">
        <v>149</v>
      </c>
      <c r="F38" s="8">
        <f>Table32356789101112132343210111213[[#This Row],[Men]]/Table32356789101112132343210111213[[#This Row],[Total]]</f>
        <v>0.82320441988950277</v>
      </c>
      <c r="G38" s="1">
        <v>32</v>
      </c>
      <c r="H38" s="8">
        <f>Table32356789101112132343210111213[[#This Row],[Women]]/Table32356789101112132343210111213[[#This Row],[Total]]</f>
        <v>0.17679558011049723</v>
      </c>
      <c r="I38" s="1">
        <v>0</v>
      </c>
      <c r="J38" s="8">
        <f>Table32356789101112132343210111213[[#This Row],[Alaskan Native or Native American]]/Table32356789101112132343210111213[[#This Row],[Total]]</f>
        <v>0</v>
      </c>
      <c r="K38" s="1">
        <v>40</v>
      </c>
      <c r="L38" s="8">
        <f>Table32356789101112132343210111213[[#This Row],[Asian American]]/Table32356789101112132343210111213[[#This Row],[Total]]</f>
        <v>0.22099447513812154</v>
      </c>
      <c r="M38" s="1">
        <v>14</v>
      </c>
      <c r="N38" s="8">
        <f>Table32356789101112132343210111213[[#This Row],[African American]]/Table32356789101112132343210111213[[#This Row],[Total]]</f>
        <v>7.7348066298342538E-2</v>
      </c>
      <c r="O38" s="1">
        <v>3</v>
      </c>
      <c r="P38" s="8">
        <f>Table32356789101112132343210111213[[#This Row],[Hispanic American]]/Table32356789101112132343210111213[[#This Row],[Total]]</f>
        <v>1.6574585635359115E-2</v>
      </c>
      <c r="Q38" s="1">
        <v>1</v>
      </c>
      <c r="R38" s="8">
        <f>Table32356789101112132343210111213[[#This Row],[Hawaiian or Pacific Islander]]/Table32356789101112132343210111213[[#This Row],[Total]]</f>
        <v>5.5248618784530384E-3</v>
      </c>
      <c r="S38" s="1">
        <v>95</v>
      </c>
      <c r="T38" s="8">
        <f>Table32356789101112132343210111213[[#This Row],[White]]/Table32356789101112132343210111213[[#This Row],[Total]]</f>
        <v>0.52486187845303867</v>
      </c>
      <c r="U38" s="1">
        <v>7</v>
      </c>
      <c r="V38" s="8">
        <f>Table32356789101112132343210111213[[#This Row],[Multi-racial]]/Table32356789101112132343210111213[[#This Row],[Total]]</f>
        <v>3.8674033149171269E-2</v>
      </c>
      <c r="W38" s="1">
        <v>8</v>
      </c>
      <c r="X38" s="8">
        <f>Table32356789101112132343210111213[[#This Row],[Total % Minorities]]/Table32356789101112132343210111213[[#This Row],[Total]]</f>
        <v>1.9840664204389367E-3</v>
      </c>
      <c r="Y3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0.35911602209944754</v>
      </c>
      <c r="Z3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0.13812154696132597</v>
      </c>
    </row>
    <row r="39" spans="1:26" ht="20" customHeight="1">
      <c r="A39" s="12">
        <v>110583</v>
      </c>
      <c r="B39" s="12" t="s">
        <v>91</v>
      </c>
      <c r="C39" s="16">
        <v>58800</v>
      </c>
      <c r="D39" s="12">
        <v>179</v>
      </c>
      <c r="E39" s="12">
        <v>153</v>
      </c>
      <c r="F39" s="14">
        <f>Table32356789101112132343210111213[[#This Row],[Men]]/Table32356789101112132343210111213[[#This Row],[Total]]</f>
        <v>0.85474860335195535</v>
      </c>
      <c r="G39" s="12">
        <v>26</v>
      </c>
      <c r="H39" s="14">
        <f>Table32356789101112132343210111213[[#This Row],[Women]]/Table32356789101112132343210111213[[#This Row],[Total]]</f>
        <v>0.14525139664804471</v>
      </c>
      <c r="I39" s="12">
        <v>0</v>
      </c>
      <c r="J39" s="14">
        <f>Table32356789101112132343210111213[[#This Row],[Alaskan Native or Native American]]/Table32356789101112132343210111213[[#This Row],[Total]]</f>
        <v>0</v>
      </c>
      <c r="K39" s="12">
        <v>81</v>
      </c>
      <c r="L39" s="14">
        <f>Table32356789101112132343210111213[[#This Row],[Asian American]]/Table32356789101112132343210111213[[#This Row],[Total]]</f>
        <v>0.45251396648044695</v>
      </c>
      <c r="M39" s="12">
        <v>4</v>
      </c>
      <c r="N39" s="14">
        <f>Table32356789101112132343210111213[[#This Row],[African American]]/Table32356789101112132343210111213[[#This Row],[Total]]</f>
        <v>2.23463687150838E-2</v>
      </c>
      <c r="O39" s="12">
        <v>41</v>
      </c>
      <c r="P39" s="14">
        <f>Table32356789101112132343210111213[[#This Row],[Hispanic American]]/Table32356789101112132343210111213[[#This Row],[Total]]</f>
        <v>0.22905027932960895</v>
      </c>
      <c r="Q39" s="12">
        <v>0</v>
      </c>
      <c r="R39" s="14">
        <f>Table32356789101112132343210111213[[#This Row],[Hawaiian or Pacific Islander]]/Table32356789101112132343210111213[[#This Row],[Total]]</f>
        <v>0</v>
      </c>
      <c r="S39" s="12">
        <v>25</v>
      </c>
      <c r="T39" s="14">
        <f>Table32356789101112132343210111213[[#This Row],[White]]/Table32356789101112132343210111213[[#This Row],[Total]]</f>
        <v>0.13966480446927373</v>
      </c>
      <c r="U39" s="12">
        <v>6</v>
      </c>
      <c r="V39" s="14">
        <f>Table32356789101112132343210111213[[#This Row],[Multi-racial]]/Table32356789101112132343210111213[[#This Row],[Total]]</f>
        <v>3.3519553072625698E-2</v>
      </c>
      <c r="W39" s="12">
        <v>11</v>
      </c>
      <c r="X39" s="14">
        <f>Table32356789101112132343210111213[[#This Row],[Total % Minorities]]/Table32356789101112132343210111213[[#This Row],[Total]]</f>
        <v>4.1197216066914269E-3</v>
      </c>
      <c r="Y3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0.73743016759776536</v>
      </c>
      <c r="Z3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0.28491620111731841</v>
      </c>
    </row>
    <row r="40" spans="1:26" ht="20" customHeight="1">
      <c r="A40" s="1">
        <v>196088</v>
      </c>
      <c r="B40" s="1" t="s">
        <v>204</v>
      </c>
      <c r="C40" s="15">
        <v>59000</v>
      </c>
      <c r="D40" s="1">
        <v>175</v>
      </c>
      <c r="E40" s="1">
        <v>154</v>
      </c>
      <c r="F40" s="8">
        <f>Table32356789101112132343210111213[[#This Row],[Men]]/Table32356789101112132343210111213[[#This Row],[Total]]</f>
        <v>0.88</v>
      </c>
      <c r="G40" s="1">
        <v>21</v>
      </c>
      <c r="H40" s="8">
        <f>Table32356789101112132343210111213[[#This Row],[Women]]/Table32356789101112132343210111213[[#This Row],[Total]]</f>
        <v>0.12</v>
      </c>
      <c r="I40" s="1">
        <v>0</v>
      </c>
      <c r="J40" s="8">
        <f>Table32356789101112132343210111213[[#This Row],[Alaskan Native or Native American]]/Table32356789101112132343210111213[[#This Row],[Total]]</f>
        <v>0</v>
      </c>
      <c r="K40" s="1">
        <v>31</v>
      </c>
      <c r="L40" s="8">
        <f>Table32356789101112132343210111213[[#This Row],[Asian American]]/Table32356789101112132343210111213[[#This Row],[Total]]</f>
        <v>0.17714285714285713</v>
      </c>
      <c r="M40" s="1">
        <v>3</v>
      </c>
      <c r="N40" s="8">
        <f>Table32356789101112132343210111213[[#This Row],[African American]]/Table32356789101112132343210111213[[#This Row],[Total]]</f>
        <v>1.7142857142857144E-2</v>
      </c>
      <c r="O40" s="1">
        <v>6</v>
      </c>
      <c r="P40" s="8">
        <f>Table32356789101112132343210111213[[#This Row],[Hispanic American]]/Table32356789101112132343210111213[[#This Row],[Total]]</f>
        <v>3.4285714285714287E-2</v>
      </c>
      <c r="Q40" s="1">
        <v>0</v>
      </c>
      <c r="R40" s="8">
        <f>Table32356789101112132343210111213[[#This Row],[Hawaiian or Pacific Islander]]/Table32356789101112132343210111213[[#This Row],[Total]]</f>
        <v>0</v>
      </c>
      <c r="S40" s="1">
        <v>86</v>
      </c>
      <c r="T40" s="8">
        <f>Table32356789101112132343210111213[[#This Row],[White]]/Table32356789101112132343210111213[[#This Row],[Total]]</f>
        <v>0.49142857142857144</v>
      </c>
      <c r="U40" s="1">
        <v>3</v>
      </c>
      <c r="V40" s="8">
        <f>Table32356789101112132343210111213[[#This Row],[Multi-racial]]/Table32356789101112132343210111213[[#This Row],[Total]]</f>
        <v>1.7142857142857144E-2</v>
      </c>
      <c r="W40" s="1">
        <v>33</v>
      </c>
      <c r="X40" s="8">
        <f>Table32356789101112132343210111213[[#This Row],[Total % Minorities]]/Table32356789101112132343210111213[[#This Row],[Total]]</f>
        <v>1.4040816326530612E-3</v>
      </c>
      <c r="Y4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0.24571428571428572</v>
      </c>
      <c r="Z4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6.8571428571428575E-2</v>
      </c>
    </row>
    <row r="41" spans="1:26" ht="20" customHeight="1">
      <c r="A41" s="12">
        <v>211440</v>
      </c>
      <c r="B41" s="12" t="s">
        <v>69</v>
      </c>
      <c r="C41" s="16">
        <v>138900</v>
      </c>
      <c r="D41" s="12">
        <v>175</v>
      </c>
      <c r="E41" s="12">
        <v>115</v>
      </c>
      <c r="F41" s="14">
        <f>Table32356789101112132343210111213[[#This Row],[Men]]/Table32356789101112132343210111213[[#This Row],[Total]]</f>
        <v>0.65714285714285714</v>
      </c>
      <c r="G41" s="12">
        <v>60</v>
      </c>
      <c r="H41" s="14">
        <f>Table32356789101112132343210111213[[#This Row],[Women]]/Table32356789101112132343210111213[[#This Row],[Total]]</f>
        <v>0.34285714285714286</v>
      </c>
      <c r="I41" s="12">
        <v>1</v>
      </c>
      <c r="J41" s="14">
        <f>Table32356789101112132343210111213[[#This Row],[Alaskan Native or Native American]]/Table32356789101112132343210111213[[#This Row],[Total]]</f>
        <v>5.7142857142857143E-3</v>
      </c>
      <c r="K41" s="12">
        <v>77</v>
      </c>
      <c r="L41" s="14">
        <f>Table32356789101112132343210111213[[#This Row],[Asian American]]/Table32356789101112132343210111213[[#This Row],[Total]]</f>
        <v>0.44</v>
      </c>
      <c r="M41" s="12">
        <v>0</v>
      </c>
      <c r="N41" s="14">
        <f>Table32356789101112132343210111213[[#This Row],[African American]]/Table32356789101112132343210111213[[#This Row],[Total]]</f>
        <v>0</v>
      </c>
      <c r="O41" s="12">
        <v>7</v>
      </c>
      <c r="P41" s="14">
        <f>Table32356789101112132343210111213[[#This Row],[Hispanic American]]/Table32356789101112132343210111213[[#This Row],[Total]]</f>
        <v>0.04</v>
      </c>
      <c r="Q41" s="12">
        <v>0</v>
      </c>
      <c r="R41" s="14">
        <f>Table32356789101112132343210111213[[#This Row],[Hawaiian or Pacific Islander]]/Table32356789101112132343210111213[[#This Row],[Total]]</f>
        <v>0</v>
      </c>
      <c r="S41" s="12">
        <v>32</v>
      </c>
      <c r="T41" s="14">
        <f>Table32356789101112132343210111213[[#This Row],[White]]/Table32356789101112132343210111213[[#This Row],[Total]]</f>
        <v>0.18285714285714286</v>
      </c>
      <c r="U41" s="12">
        <v>3</v>
      </c>
      <c r="V41" s="14">
        <f>Table32356789101112132343210111213[[#This Row],[Multi-racial]]/Table32356789101112132343210111213[[#This Row],[Total]]</f>
        <v>1.7142857142857144E-2</v>
      </c>
      <c r="W41" s="12">
        <v>48</v>
      </c>
      <c r="X41" s="14">
        <f>Table32356789101112132343210111213[[#This Row],[Total % Minorities]]/Table32356789101112132343210111213[[#This Row],[Total]]</f>
        <v>2.8734693877551024E-3</v>
      </c>
      <c r="Y4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0.50285714285714289</v>
      </c>
      <c r="Z4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6.2857142857142861E-2</v>
      </c>
    </row>
    <row r="42" spans="1:26" ht="20" customHeight="1">
      <c r="A42" s="1">
        <v>110422</v>
      </c>
      <c r="B42" s="1" t="s">
        <v>55</v>
      </c>
      <c r="C42" s="15" t="s">
        <v>347</v>
      </c>
      <c r="D42" s="1">
        <v>169</v>
      </c>
      <c r="E42" s="1">
        <v>137</v>
      </c>
      <c r="F42" s="8">
        <f>Table32356789101112132343210111213[[#This Row],[Men]]/Table32356789101112132343210111213[[#This Row],[Total]]</f>
        <v>0.81065088757396453</v>
      </c>
      <c r="G42" s="1">
        <v>32</v>
      </c>
      <c r="H42" s="8">
        <f>Table32356789101112132343210111213[[#This Row],[Women]]/Table32356789101112132343210111213[[#This Row],[Total]]</f>
        <v>0.1893491124260355</v>
      </c>
      <c r="I42" s="1">
        <v>0</v>
      </c>
      <c r="J42" s="8">
        <f>Table32356789101112132343210111213[[#This Row],[Alaskan Native or Native American]]/Table32356789101112132343210111213[[#This Row],[Total]]</f>
        <v>0</v>
      </c>
      <c r="K42" s="1">
        <v>52</v>
      </c>
      <c r="L42" s="8">
        <f>Table32356789101112132343210111213[[#This Row],[Asian American]]/Table32356789101112132343210111213[[#This Row],[Total]]</f>
        <v>0.30769230769230771</v>
      </c>
      <c r="M42" s="1">
        <v>0</v>
      </c>
      <c r="N42" s="8">
        <f>Table32356789101112132343210111213[[#This Row],[African American]]/Table32356789101112132343210111213[[#This Row],[Total]]</f>
        <v>0</v>
      </c>
      <c r="O42" s="1">
        <v>14</v>
      </c>
      <c r="P42" s="8">
        <f>Table32356789101112132343210111213[[#This Row],[Hispanic American]]/Table32356789101112132343210111213[[#This Row],[Total]]</f>
        <v>8.2840236686390539E-2</v>
      </c>
      <c r="Q42" s="1">
        <v>0</v>
      </c>
      <c r="R42" s="8">
        <f>Table32356789101112132343210111213[[#This Row],[Hawaiian or Pacific Islander]]/Table32356789101112132343210111213[[#This Row],[Total]]</f>
        <v>0</v>
      </c>
      <c r="S42" s="1">
        <v>84</v>
      </c>
      <c r="T42" s="8">
        <f>Table32356789101112132343210111213[[#This Row],[White]]/Table32356789101112132343210111213[[#This Row],[Total]]</f>
        <v>0.49704142011834318</v>
      </c>
      <c r="U42" s="1">
        <v>6</v>
      </c>
      <c r="V42" s="8">
        <f>Table32356789101112132343210111213[[#This Row],[Multi-racial]]/Table32356789101112132343210111213[[#This Row],[Total]]</f>
        <v>3.5502958579881658E-2</v>
      </c>
      <c r="W42" s="1">
        <v>6</v>
      </c>
      <c r="X42" s="8">
        <f>Table32356789101112132343210111213[[#This Row],[Total % Minorities]]/Table32356789101112132343210111213[[#This Row],[Total]]</f>
        <v>2.5209201358495853E-3</v>
      </c>
      <c r="Y4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0.42603550295857989</v>
      </c>
      <c r="Z4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0.11834319526627218</v>
      </c>
    </row>
    <row r="43" spans="1:26" ht="20" customHeight="1">
      <c r="A43" s="12">
        <v>217156</v>
      </c>
      <c r="B43" s="12" t="s">
        <v>245</v>
      </c>
      <c r="C43" s="16">
        <v>141100</v>
      </c>
      <c r="D43" s="12">
        <v>164</v>
      </c>
      <c r="E43" s="12">
        <v>109</v>
      </c>
      <c r="F43" s="14">
        <f>Table32356789101112132343210111213[[#This Row],[Men]]/Table32356789101112132343210111213[[#This Row],[Total]]</f>
        <v>0.66463414634146345</v>
      </c>
      <c r="G43" s="12">
        <v>55</v>
      </c>
      <c r="H43" s="14">
        <f>Table32356789101112132343210111213[[#This Row],[Women]]/Table32356789101112132343210111213[[#This Row],[Total]]</f>
        <v>0.33536585365853661</v>
      </c>
      <c r="I43" s="12">
        <v>0</v>
      </c>
      <c r="J43" s="14">
        <f>Table32356789101112132343210111213[[#This Row],[Alaskan Native or Native American]]/Table32356789101112132343210111213[[#This Row],[Total]]</f>
        <v>0</v>
      </c>
      <c r="K43" s="12">
        <v>39</v>
      </c>
      <c r="L43" s="14">
        <f>Table32356789101112132343210111213[[#This Row],[Asian American]]/Table32356789101112132343210111213[[#This Row],[Total]]</f>
        <v>0.23780487804878048</v>
      </c>
      <c r="M43" s="12">
        <v>9</v>
      </c>
      <c r="N43" s="14">
        <f>Table32356789101112132343210111213[[#This Row],[African American]]/Table32356789101112132343210111213[[#This Row],[Total]]</f>
        <v>5.4878048780487805E-2</v>
      </c>
      <c r="O43" s="12">
        <v>14</v>
      </c>
      <c r="P43" s="14">
        <f>Table32356789101112132343210111213[[#This Row],[Hispanic American]]/Table32356789101112132343210111213[[#This Row],[Total]]</f>
        <v>8.5365853658536592E-2</v>
      </c>
      <c r="Q43" s="12">
        <v>0</v>
      </c>
      <c r="R43" s="14">
        <f>Table32356789101112132343210111213[[#This Row],[Hawaiian or Pacific Islander]]/Table32356789101112132343210111213[[#This Row],[Total]]</f>
        <v>0</v>
      </c>
      <c r="S43" s="12">
        <v>57</v>
      </c>
      <c r="T43" s="14">
        <f>Table32356789101112132343210111213[[#This Row],[White]]/Table32356789101112132343210111213[[#This Row],[Total]]</f>
        <v>0.34756097560975607</v>
      </c>
      <c r="U43" s="12">
        <v>13</v>
      </c>
      <c r="V43" s="14">
        <f>Table32356789101112132343210111213[[#This Row],[Multi-racial]]/Table32356789101112132343210111213[[#This Row],[Total]]</f>
        <v>7.926829268292683E-2</v>
      </c>
      <c r="W43" s="12">
        <v>24</v>
      </c>
      <c r="X43" s="14">
        <f>Table32356789101112132343210111213[[#This Row],[Total % Minorities]]/Table32356789101112132343210111213[[#This Row],[Total]]</f>
        <v>2.7885187388459252E-3</v>
      </c>
      <c r="Y4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0.45731707317073172</v>
      </c>
      <c r="Z4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0.21951219512195122</v>
      </c>
    </row>
    <row r="44" spans="1:26" ht="20" customHeight="1">
      <c r="A44" s="1">
        <v>145600</v>
      </c>
      <c r="B44" s="1" t="s">
        <v>135</v>
      </c>
      <c r="C44" s="15">
        <v>64600</v>
      </c>
      <c r="D44" s="1">
        <v>162</v>
      </c>
      <c r="E44" s="1">
        <v>133</v>
      </c>
      <c r="F44" s="8">
        <f>Table32356789101112132343210111213[[#This Row],[Men]]/Table32356789101112132343210111213[[#This Row],[Total]]</f>
        <v>0.82098765432098764</v>
      </c>
      <c r="G44" s="1">
        <v>29</v>
      </c>
      <c r="H44" s="8">
        <f>Table32356789101112132343210111213[[#This Row],[Women]]/Table32356789101112132343210111213[[#This Row],[Total]]</f>
        <v>0.17901234567901234</v>
      </c>
      <c r="I44" s="1">
        <v>0</v>
      </c>
      <c r="J44" s="8">
        <f>Table32356789101112132343210111213[[#This Row],[Alaskan Native or Native American]]/Table32356789101112132343210111213[[#This Row],[Total]]</f>
        <v>0</v>
      </c>
      <c r="K44" s="1">
        <v>75</v>
      </c>
      <c r="L44" s="8">
        <f>Table32356789101112132343210111213[[#This Row],[Asian American]]/Table32356789101112132343210111213[[#This Row],[Total]]</f>
        <v>0.46296296296296297</v>
      </c>
      <c r="M44" s="1">
        <v>4</v>
      </c>
      <c r="N44" s="8">
        <f>Table32356789101112132343210111213[[#This Row],[African American]]/Table32356789101112132343210111213[[#This Row],[Total]]</f>
        <v>2.4691358024691357E-2</v>
      </c>
      <c r="O44" s="1">
        <v>19</v>
      </c>
      <c r="P44" s="8">
        <f>Table32356789101112132343210111213[[#This Row],[Hispanic American]]/Table32356789101112132343210111213[[#This Row],[Total]]</f>
        <v>0.11728395061728394</v>
      </c>
      <c r="Q44" s="1">
        <v>0</v>
      </c>
      <c r="R44" s="8">
        <f>Table32356789101112132343210111213[[#This Row],[Hawaiian or Pacific Islander]]/Table32356789101112132343210111213[[#This Row],[Total]]</f>
        <v>0</v>
      </c>
      <c r="S44" s="1">
        <v>53</v>
      </c>
      <c r="T44" s="8">
        <f>Table32356789101112132343210111213[[#This Row],[White]]/Table32356789101112132343210111213[[#This Row],[Total]]</f>
        <v>0.3271604938271605</v>
      </c>
      <c r="U44" s="1">
        <v>6</v>
      </c>
      <c r="V44" s="8">
        <f>Table32356789101112132343210111213[[#This Row],[Multi-racial]]/Table32356789101112132343210111213[[#This Row],[Total]]</f>
        <v>3.7037037037037035E-2</v>
      </c>
      <c r="W44" s="1">
        <v>5</v>
      </c>
      <c r="X44" s="8">
        <f>Table32356789101112132343210111213[[#This Row],[Total % Minorities]]/Table32356789101112132343210111213[[#This Row],[Total]]</f>
        <v>3.9628105471726871E-3</v>
      </c>
      <c r="Y4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0.64197530864197527</v>
      </c>
      <c r="Z4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0.17901234567901234</v>
      </c>
    </row>
    <row r="45" spans="1:26" ht="20" customHeight="1">
      <c r="A45" s="12">
        <v>164988</v>
      </c>
      <c r="B45" s="12" t="s">
        <v>60</v>
      </c>
      <c r="C45" s="16">
        <v>78200</v>
      </c>
      <c r="D45" s="12">
        <v>161</v>
      </c>
      <c r="E45" s="12">
        <v>119</v>
      </c>
      <c r="F45" s="14">
        <f>Table32356789101112132343210111213[[#This Row],[Men]]/Table32356789101112132343210111213[[#This Row],[Total]]</f>
        <v>0.73913043478260865</v>
      </c>
      <c r="G45" s="12">
        <v>42</v>
      </c>
      <c r="H45" s="14">
        <f>Table32356789101112132343210111213[[#This Row],[Women]]/Table32356789101112132343210111213[[#This Row],[Total]]</f>
        <v>0.2608695652173913</v>
      </c>
      <c r="I45" s="12">
        <v>0</v>
      </c>
      <c r="J45" s="14">
        <f>Table32356789101112132343210111213[[#This Row],[Alaskan Native or Native American]]/Table32356789101112132343210111213[[#This Row],[Total]]</f>
        <v>0</v>
      </c>
      <c r="K45" s="12">
        <v>37</v>
      </c>
      <c r="L45" s="14">
        <f>Table32356789101112132343210111213[[#This Row],[Asian American]]/Table32356789101112132343210111213[[#This Row],[Total]]</f>
        <v>0.22981366459627328</v>
      </c>
      <c r="M45" s="12">
        <v>5</v>
      </c>
      <c r="N45" s="14">
        <f>Table32356789101112132343210111213[[#This Row],[African American]]/Table32356789101112132343210111213[[#This Row],[Total]]</f>
        <v>3.1055900621118012E-2</v>
      </c>
      <c r="O45" s="12">
        <v>12</v>
      </c>
      <c r="P45" s="14">
        <f>Table32356789101112132343210111213[[#This Row],[Hispanic American]]/Table32356789101112132343210111213[[#This Row],[Total]]</f>
        <v>7.4534161490683232E-2</v>
      </c>
      <c r="Q45" s="12">
        <v>0</v>
      </c>
      <c r="R45" s="14">
        <f>Table32356789101112132343210111213[[#This Row],[Hawaiian or Pacific Islander]]/Table32356789101112132343210111213[[#This Row],[Total]]</f>
        <v>0</v>
      </c>
      <c r="S45" s="12">
        <v>46</v>
      </c>
      <c r="T45" s="14">
        <f>Table32356789101112132343210111213[[#This Row],[White]]/Table32356789101112132343210111213[[#This Row],[Total]]</f>
        <v>0.2857142857142857</v>
      </c>
      <c r="U45" s="12">
        <v>4</v>
      </c>
      <c r="V45" s="14">
        <f>Table32356789101112132343210111213[[#This Row],[Multi-racial]]/Table32356789101112132343210111213[[#This Row],[Total]]</f>
        <v>2.4844720496894408E-2</v>
      </c>
      <c r="W45" s="12">
        <v>47</v>
      </c>
      <c r="X45" s="14">
        <f>Table32356789101112132343210111213[[#This Row],[Total % Minorities]]/Table32356789101112132343210111213[[#This Row],[Total]]</f>
        <v>2.2375679950619189E-3</v>
      </c>
      <c r="Y4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0.36024844720496896</v>
      </c>
      <c r="Z4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0.13043478260869565</v>
      </c>
    </row>
    <row r="46" spans="1:26" ht="20" customHeight="1">
      <c r="A46" s="1">
        <v>215293</v>
      </c>
      <c r="B46" s="1" t="s">
        <v>239</v>
      </c>
      <c r="C46" s="15">
        <v>63100</v>
      </c>
      <c r="D46" s="1">
        <v>160</v>
      </c>
      <c r="E46" s="1">
        <v>138</v>
      </c>
      <c r="F46" s="8">
        <f>Table32356789101112132343210111213[[#This Row],[Men]]/Table32356789101112132343210111213[[#This Row],[Total]]</f>
        <v>0.86250000000000004</v>
      </c>
      <c r="G46" s="1">
        <v>22</v>
      </c>
      <c r="H46" s="8">
        <f>Table32356789101112132343210111213[[#This Row],[Women]]/Table32356789101112132343210111213[[#This Row],[Total]]</f>
        <v>0.13750000000000001</v>
      </c>
      <c r="I46" s="1">
        <v>0</v>
      </c>
      <c r="J46" s="8">
        <f>Table32356789101112132343210111213[[#This Row],[Alaskan Native or Native American]]/Table32356789101112132343210111213[[#This Row],[Total]]</f>
        <v>0</v>
      </c>
      <c r="K46" s="1">
        <v>26</v>
      </c>
      <c r="L46" s="8">
        <f>Table32356789101112132343210111213[[#This Row],[Asian American]]/Table32356789101112132343210111213[[#This Row],[Total]]</f>
        <v>0.16250000000000001</v>
      </c>
      <c r="M46" s="1">
        <v>8</v>
      </c>
      <c r="N46" s="8">
        <f>Table32356789101112132343210111213[[#This Row],[African American]]/Table32356789101112132343210111213[[#This Row],[Total]]</f>
        <v>0.05</v>
      </c>
      <c r="O46" s="1">
        <v>2</v>
      </c>
      <c r="P46" s="8">
        <f>Table32356789101112132343210111213[[#This Row],[Hispanic American]]/Table32356789101112132343210111213[[#This Row],[Total]]</f>
        <v>1.2500000000000001E-2</v>
      </c>
      <c r="Q46" s="1">
        <v>0</v>
      </c>
      <c r="R46" s="8">
        <f>Table32356789101112132343210111213[[#This Row],[Hawaiian or Pacific Islander]]/Table32356789101112132343210111213[[#This Row],[Total]]</f>
        <v>0</v>
      </c>
      <c r="S46" s="1">
        <v>101</v>
      </c>
      <c r="T46" s="8">
        <f>Table32356789101112132343210111213[[#This Row],[White]]/Table32356789101112132343210111213[[#This Row],[Total]]</f>
        <v>0.63124999999999998</v>
      </c>
      <c r="U46" s="1">
        <v>8</v>
      </c>
      <c r="V46" s="8">
        <f>Table32356789101112132343210111213[[#This Row],[Multi-racial]]/Table32356789101112132343210111213[[#This Row],[Total]]</f>
        <v>0.05</v>
      </c>
      <c r="W46" s="1">
        <v>10</v>
      </c>
      <c r="X46" s="8">
        <f>Table32356789101112132343210111213[[#This Row],[Total % Minorities]]/Table32356789101112132343210111213[[#This Row],[Total]]</f>
        <v>1.7187500000000002E-3</v>
      </c>
      <c r="Y4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0.27500000000000002</v>
      </c>
      <c r="Z4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0.1125</v>
      </c>
    </row>
    <row r="47" spans="1:26" ht="20" customHeight="1">
      <c r="A47" s="12">
        <v>122597</v>
      </c>
      <c r="B47" s="12" t="s">
        <v>100</v>
      </c>
      <c r="C47" s="16">
        <v>62200</v>
      </c>
      <c r="D47" s="12">
        <v>156</v>
      </c>
      <c r="E47" s="12">
        <v>141</v>
      </c>
      <c r="F47" s="14">
        <f>Table32356789101112132343210111213[[#This Row],[Men]]/Table32356789101112132343210111213[[#This Row],[Total]]</f>
        <v>0.90384615384615385</v>
      </c>
      <c r="G47" s="12">
        <v>15</v>
      </c>
      <c r="H47" s="14">
        <f>Table32356789101112132343210111213[[#This Row],[Women]]/Table32356789101112132343210111213[[#This Row],[Total]]</f>
        <v>9.6153846153846159E-2</v>
      </c>
      <c r="I47" s="12">
        <v>0</v>
      </c>
      <c r="J47" s="14">
        <f>Table32356789101112132343210111213[[#This Row],[Alaskan Native or Native American]]/Table32356789101112132343210111213[[#This Row],[Total]]</f>
        <v>0</v>
      </c>
      <c r="K47" s="12">
        <v>70</v>
      </c>
      <c r="L47" s="14">
        <f>Table32356789101112132343210111213[[#This Row],[Asian American]]/Table32356789101112132343210111213[[#This Row],[Total]]</f>
        <v>0.44871794871794873</v>
      </c>
      <c r="M47" s="12">
        <v>4</v>
      </c>
      <c r="N47" s="14">
        <f>Table32356789101112132343210111213[[#This Row],[African American]]/Table32356789101112132343210111213[[#This Row],[Total]]</f>
        <v>2.564102564102564E-2</v>
      </c>
      <c r="O47" s="12">
        <v>14</v>
      </c>
      <c r="P47" s="14">
        <f>Table32356789101112132343210111213[[#This Row],[Hispanic American]]/Table32356789101112132343210111213[[#This Row],[Total]]</f>
        <v>8.9743589743589744E-2</v>
      </c>
      <c r="Q47" s="12">
        <v>1</v>
      </c>
      <c r="R47" s="14">
        <f>Table32356789101112132343210111213[[#This Row],[Hawaiian or Pacific Islander]]/Table32356789101112132343210111213[[#This Row],[Total]]</f>
        <v>6.41025641025641E-3</v>
      </c>
      <c r="S47" s="12">
        <v>30</v>
      </c>
      <c r="T47" s="14">
        <f>Table32356789101112132343210111213[[#This Row],[White]]/Table32356789101112132343210111213[[#This Row],[Total]]</f>
        <v>0.19230769230769232</v>
      </c>
      <c r="U47" s="12">
        <v>5</v>
      </c>
      <c r="V47" s="14">
        <f>Table32356789101112132343210111213[[#This Row],[Multi-racial]]/Table32356789101112132343210111213[[#This Row],[Total]]</f>
        <v>3.2051282051282048E-2</v>
      </c>
      <c r="W47" s="12">
        <v>21</v>
      </c>
      <c r="X47" s="14">
        <f>Table32356789101112132343210111213[[#This Row],[Total % Minorities]]/Table32356789101112132343210111213[[#This Row],[Total]]</f>
        <v>3.8625904010519394E-3</v>
      </c>
      <c r="Y4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0.60256410256410253</v>
      </c>
      <c r="Z4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0.15384615384615385</v>
      </c>
    </row>
    <row r="48" spans="1:26" ht="20" customHeight="1">
      <c r="A48" s="1">
        <v>110617</v>
      </c>
      <c r="B48" s="1" t="s">
        <v>381</v>
      </c>
      <c r="C48" s="15">
        <v>63700</v>
      </c>
      <c r="D48" s="1">
        <v>155</v>
      </c>
      <c r="E48" s="1">
        <v>138</v>
      </c>
      <c r="F48" s="8">
        <f>Table32356789101112132343210111213[[#This Row],[Men]]/Table32356789101112132343210111213[[#This Row],[Total]]</f>
        <v>0.89032258064516134</v>
      </c>
      <c r="G48" s="1">
        <v>17</v>
      </c>
      <c r="H48" s="8">
        <f>Table32356789101112132343210111213[[#This Row],[Women]]/Table32356789101112132343210111213[[#This Row],[Total]]</f>
        <v>0.10967741935483871</v>
      </c>
      <c r="I48" s="1">
        <v>0</v>
      </c>
      <c r="J48" s="8">
        <f>Table32356789101112132343210111213[[#This Row],[Alaskan Native or Native American]]/Table32356789101112132343210111213[[#This Row],[Total]]</f>
        <v>0</v>
      </c>
      <c r="K48" s="1">
        <v>50</v>
      </c>
      <c r="L48" s="8">
        <f>Table32356789101112132343210111213[[#This Row],[Asian American]]/Table32356789101112132343210111213[[#This Row],[Total]]</f>
        <v>0.32258064516129031</v>
      </c>
      <c r="M48" s="1">
        <v>1</v>
      </c>
      <c r="N48" s="8">
        <f>Table32356789101112132343210111213[[#This Row],[African American]]/Table32356789101112132343210111213[[#This Row],[Total]]</f>
        <v>6.4516129032258064E-3</v>
      </c>
      <c r="O48" s="1">
        <v>24</v>
      </c>
      <c r="P48" s="8">
        <f>Table32356789101112132343210111213[[#This Row],[Hispanic American]]/Table32356789101112132343210111213[[#This Row],[Total]]</f>
        <v>0.15483870967741936</v>
      </c>
      <c r="Q48" s="1">
        <v>1</v>
      </c>
      <c r="R48" s="8">
        <f>Table32356789101112132343210111213[[#This Row],[Hawaiian or Pacific Islander]]/Table32356789101112132343210111213[[#This Row],[Total]]</f>
        <v>6.4516129032258064E-3</v>
      </c>
      <c r="S48" s="1">
        <v>50</v>
      </c>
      <c r="T48" s="8">
        <f>Table32356789101112132343210111213[[#This Row],[White]]/Table32356789101112132343210111213[[#This Row],[Total]]</f>
        <v>0.32258064516129031</v>
      </c>
      <c r="U48" s="1">
        <v>13</v>
      </c>
      <c r="V48" s="8">
        <f>Table32356789101112132343210111213[[#This Row],[Multi-racial]]/Table32356789101112132343210111213[[#This Row],[Total]]</f>
        <v>8.387096774193549E-2</v>
      </c>
      <c r="W48" s="1">
        <v>3</v>
      </c>
      <c r="X48" s="8">
        <f>Table32356789101112132343210111213[[#This Row],[Total % Minorities]]/Table32356789101112132343210111213[[#This Row],[Total]]</f>
        <v>3.7044745057232052E-3</v>
      </c>
      <c r="Y4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0.5741935483870968</v>
      </c>
      <c r="Z4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0.25161290322580643</v>
      </c>
    </row>
    <row r="49" spans="1:26" ht="20" customHeight="1">
      <c r="A49" s="12">
        <v>166027</v>
      </c>
      <c r="B49" s="12" t="s">
        <v>61</v>
      </c>
      <c r="C49" s="16">
        <v>128900</v>
      </c>
      <c r="D49" s="12">
        <v>154</v>
      </c>
      <c r="E49" s="12">
        <v>115</v>
      </c>
      <c r="F49" s="14">
        <f>Table32356789101112132343210111213[[#This Row],[Men]]/Table32356789101112132343210111213[[#This Row],[Total]]</f>
        <v>0.74675324675324672</v>
      </c>
      <c r="G49" s="12">
        <v>39</v>
      </c>
      <c r="H49" s="14">
        <f>Table32356789101112132343210111213[[#This Row],[Women]]/Table32356789101112132343210111213[[#This Row],[Total]]</f>
        <v>0.25324675324675322</v>
      </c>
      <c r="I49" s="12">
        <v>0</v>
      </c>
      <c r="J49" s="14">
        <f>Table32356789101112132343210111213[[#This Row],[Alaskan Native or Native American]]/Table32356789101112132343210111213[[#This Row],[Total]]</f>
        <v>0</v>
      </c>
      <c r="K49" s="12">
        <v>48</v>
      </c>
      <c r="L49" s="14">
        <f>Table32356789101112132343210111213[[#This Row],[Asian American]]/Table32356789101112132343210111213[[#This Row],[Total]]</f>
        <v>0.31168831168831168</v>
      </c>
      <c r="M49" s="12">
        <v>7</v>
      </c>
      <c r="N49" s="14">
        <f>Table32356789101112132343210111213[[#This Row],[African American]]/Table32356789101112132343210111213[[#This Row],[Total]]</f>
        <v>4.5454545454545456E-2</v>
      </c>
      <c r="O49" s="12">
        <v>12</v>
      </c>
      <c r="P49" s="14">
        <f>Table32356789101112132343210111213[[#This Row],[Hispanic American]]/Table32356789101112132343210111213[[#This Row],[Total]]</f>
        <v>7.792207792207792E-2</v>
      </c>
      <c r="Q49" s="12">
        <v>0</v>
      </c>
      <c r="R49" s="14">
        <f>Table32356789101112132343210111213[[#This Row],[Hawaiian or Pacific Islander]]/Table32356789101112132343210111213[[#This Row],[Total]]</f>
        <v>0</v>
      </c>
      <c r="S49" s="12">
        <v>50</v>
      </c>
      <c r="T49" s="14">
        <f>Table32356789101112132343210111213[[#This Row],[White]]/Table32356789101112132343210111213[[#This Row],[Total]]</f>
        <v>0.32467532467532467</v>
      </c>
      <c r="U49" s="12">
        <v>6</v>
      </c>
      <c r="V49" s="14">
        <f>Table32356789101112132343210111213[[#This Row],[Multi-racial]]/Table32356789101112132343210111213[[#This Row],[Total]]</f>
        <v>3.896103896103896E-2</v>
      </c>
      <c r="W49" s="12">
        <v>29</v>
      </c>
      <c r="X49" s="14">
        <f>Table32356789101112132343210111213[[#This Row],[Total % Minorities]]/Table32356789101112132343210111213[[#This Row],[Total]]</f>
        <v>3.0780907404284025E-3</v>
      </c>
      <c r="Y4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0.47402597402597402</v>
      </c>
      <c r="Z4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0.16233766233766234</v>
      </c>
    </row>
    <row r="50" spans="1:26" ht="20" customHeight="1">
      <c r="A50" s="1">
        <v>198419</v>
      </c>
      <c r="B50" s="1" t="s">
        <v>67</v>
      </c>
      <c r="C50" s="15">
        <v>99600</v>
      </c>
      <c r="D50" s="1">
        <v>153</v>
      </c>
      <c r="E50" s="1">
        <v>101</v>
      </c>
      <c r="F50" s="8">
        <f>Table32356789101112132343210111213[[#This Row],[Men]]/Table32356789101112132343210111213[[#This Row],[Total]]</f>
        <v>0.66013071895424835</v>
      </c>
      <c r="G50" s="1">
        <v>52</v>
      </c>
      <c r="H50" s="8">
        <f>Table32356789101112132343210111213[[#This Row],[Women]]/Table32356789101112132343210111213[[#This Row],[Total]]</f>
        <v>0.33986928104575165</v>
      </c>
      <c r="I50" s="1">
        <v>0</v>
      </c>
      <c r="J50" s="8">
        <f>Table32356789101112132343210111213[[#This Row],[Alaskan Native or Native American]]/Table32356789101112132343210111213[[#This Row],[Total]]</f>
        <v>0</v>
      </c>
      <c r="K50" s="1">
        <v>49</v>
      </c>
      <c r="L50" s="8">
        <f>Table32356789101112132343210111213[[#This Row],[Asian American]]/Table32356789101112132343210111213[[#This Row],[Total]]</f>
        <v>0.3202614379084967</v>
      </c>
      <c r="M50" s="1">
        <v>5</v>
      </c>
      <c r="N50" s="8">
        <f>Table32356789101112132343210111213[[#This Row],[African American]]/Table32356789101112132343210111213[[#This Row],[Total]]</f>
        <v>3.2679738562091505E-2</v>
      </c>
      <c r="O50" s="1">
        <v>10</v>
      </c>
      <c r="P50" s="8">
        <f>Table32356789101112132343210111213[[#This Row],[Hispanic American]]/Table32356789101112132343210111213[[#This Row],[Total]]</f>
        <v>6.535947712418301E-2</v>
      </c>
      <c r="Q50" s="1">
        <v>0</v>
      </c>
      <c r="R50" s="8">
        <f>Table32356789101112132343210111213[[#This Row],[Hawaiian or Pacific Islander]]/Table32356789101112132343210111213[[#This Row],[Total]]</f>
        <v>0</v>
      </c>
      <c r="S50" s="1">
        <v>60</v>
      </c>
      <c r="T50" s="8">
        <f>Table32356789101112132343210111213[[#This Row],[White]]/Table32356789101112132343210111213[[#This Row],[Total]]</f>
        <v>0.39215686274509803</v>
      </c>
      <c r="U50" s="1">
        <v>2</v>
      </c>
      <c r="V50" s="8">
        <f>Table32356789101112132343210111213[[#This Row],[Multi-racial]]/Table32356789101112132343210111213[[#This Row],[Total]]</f>
        <v>1.3071895424836602E-2</v>
      </c>
      <c r="W50" s="1">
        <v>20</v>
      </c>
      <c r="X50" s="8">
        <f>Table32356789101112132343210111213[[#This Row],[Total % Minorities]]/Table32356789101112132343210111213[[#This Row],[Total]]</f>
        <v>2.8194284249647571E-3</v>
      </c>
      <c r="Y5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0.43137254901960786</v>
      </c>
      <c r="Z5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</row>
    <row r="51" spans="1:26" ht="20" customHeight="1">
      <c r="A51" s="12">
        <v>377555</v>
      </c>
      <c r="B51" s="12" t="s">
        <v>448</v>
      </c>
      <c r="C51" s="16">
        <v>92000</v>
      </c>
      <c r="D51" s="12">
        <v>149</v>
      </c>
      <c r="E51" s="12">
        <v>119</v>
      </c>
      <c r="F51" s="14">
        <f>Table32356789101112132343210111213[[#This Row],[Men]]/Table32356789101112132343210111213[[#This Row],[Total]]</f>
        <v>0.79865771812080533</v>
      </c>
      <c r="G51" s="12">
        <v>30</v>
      </c>
      <c r="H51" s="14">
        <f>Table32356789101112132343210111213[[#This Row],[Women]]/Table32356789101112132343210111213[[#This Row],[Total]]</f>
        <v>0.20134228187919462</v>
      </c>
      <c r="I51" s="12">
        <v>0</v>
      </c>
      <c r="J51" s="14">
        <f>Table32356789101112132343210111213[[#This Row],[Alaskan Native or Native American]]/Table32356789101112132343210111213[[#This Row],[Total]]</f>
        <v>0</v>
      </c>
      <c r="K51" s="12">
        <v>29</v>
      </c>
      <c r="L51" s="14">
        <f>Table32356789101112132343210111213[[#This Row],[Asian American]]/Table32356789101112132343210111213[[#This Row],[Total]]</f>
        <v>0.19463087248322147</v>
      </c>
      <c r="M51" s="12">
        <v>3</v>
      </c>
      <c r="N51" s="14">
        <f>Table32356789101112132343210111213[[#This Row],[African American]]/Table32356789101112132343210111213[[#This Row],[Total]]</f>
        <v>2.0134228187919462E-2</v>
      </c>
      <c r="O51" s="12">
        <v>4</v>
      </c>
      <c r="P51" s="14">
        <f>Table32356789101112132343210111213[[#This Row],[Hispanic American]]/Table32356789101112132343210111213[[#This Row],[Total]]</f>
        <v>2.6845637583892617E-2</v>
      </c>
      <c r="Q51" s="12">
        <v>2</v>
      </c>
      <c r="R51" s="14">
        <f>Table32356789101112132343210111213[[#This Row],[Hawaiian or Pacific Islander]]/Table32356789101112132343210111213[[#This Row],[Total]]</f>
        <v>1.3422818791946308E-2</v>
      </c>
      <c r="S51" s="12">
        <v>86</v>
      </c>
      <c r="T51" s="14">
        <f>Table32356789101112132343210111213[[#This Row],[White]]/Table32356789101112132343210111213[[#This Row],[Total]]</f>
        <v>0.57718120805369133</v>
      </c>
      <c r="U51" s="12">
        <v>7</v>
      </c>
      <c r="V51" s="14">
        <f>Table32356789101112132343210111213[[#This Row],[Multi-racial]]/Table32356789101112132343210111213[[#This Row],[Total]]</f>
        <v>4.6979865771812082E-2</v>
      </c>
      <c r="W51" s="12">
        <v>16</v>
      </c>
      <c r="X51" s="14">
        <f>Table32356789101112132343210111213[[#This Row],[Total % Minorities]]/Table32356789101112132343210111213[[#This Row],[Total]]</f>
        <v>2.0269357236160535E-3</v>
      </c>
      <c r="Y5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0.30201342281879195</v>
      </c>
      <c r="Z5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0.10738255033557047</v>
      </c>
    </row>
    <row r="52" spans="1:26" ht="20" customHeight="1">
      <c r="A52" s="1">
        <v>230764</v>
      </c>
      <c r="B52" s="1" t="s">
        <v>287</v>
      </c>
      <c r="C52" s="15">
        <v>73900</v>
      </c>
      <c r="D52" s="1">
        <v>148</v>
      </c>
      <c r="E52" s="1">
        <v>137</v>
      </c>
      <c r="F52" s="8">
        <f>Table32356789101112132343210111213[[#This Row],[Men]]/Table32356789101112132343210111213[[#This Row],[Total]]</f>
        <v>0.92567567567567566</v>
      </c>
      <c r="G52" s="1">
        <v>11</v>
      </c>
      <c r="H52" s="8">
        <f>Table32356789101112132343210111213[[#This Row],[Women]]/Table32356789101112132343210111213[[#This Row],[Total]]</f>
        <v>7.4324324324324328E-2</v>
      </c>
      <c r="I52" s="1">
        <v>0</v>
      </c>
      <c r="J52" s="8">
        <f>Table32356789101112132343210111213[[#This Row],[Alaskan Native or Native American]]/Table32356789101112132343210111213[[#This Row],[Total]]</f>
        <v>0</v>
      </c>
      <c r="K52" s="1">
        <v>11</v>
      </c>
      <c r="L52" s="8">
        <f>Table32356789101112132343210111213[[#This Row],[Asian American]]/Table32356789101112132343210111213[[#This Row],[Total]]</f>
        <v>7.4324324324324328E-2</v>
      </c>
      <c r="M52" s="1">
        <v>2</v>
      </c>
      <c r="N52" s="8">
        <f>Table32356789101112132343210111213[[#This Row],[African American]]/Table32356789101112132343210111213[[#This Row],[Total]]</f>
        <v>1.3513513513513514E-2</v>
      </c>
      <c r="O52" s="1">
        <v>11</v>
      </c>
      <c r="P52" s="8">
        <f>Table32356789101112132343210111213[[#This Row],[Hispanic American]]/Table32356789101112132343210111213[[#This Row],[Total]]</f>
        <v>7.4324324324324328E-2</v>
      </c>
      <c r="Q52" s="1">
        <v>1</v>
      </c>
      <c r="R52" s="8">
        <f>Table32356789101112132343210111213[[#This Row],[Hawaiian or Pacific Islander]]/Table32356789101112132343210111213[[#This Row],[Total]]</f>
        <v>6.7567567567567571E-3</v>
      </c>
      <c r="S52" s="1">
        <v>102</v>
      </c>
      <c r="T52" s="8">
        <f>Table32356789101112132343210111213[[#This Row],[White]]/Table32356789101112132343210111213[[#This Row],[Total]]</f>
        <v>0.68918918918918914</v>
      </c>
      <c r="U52" s="1">
        <v>5</v>
      </c>
      <c r="V52" s="8">
        <f>Table32356789101112132343210111213[[#This Row],[Multi-racial]]/Table32356789101112132343210111213[[#This Row],[Total]]</f>
        <v>3.3783783783783786E-2</v>
      </c>
      <c r="W52" s="1">
        <v>15</v>
      </c>
      <c r="X52" s="8">
        <f>Table32356789101112132343210111213[[#This Row],[Total % Minorities]]/Table32356789101112132343210111213[[#This Row],[Total]]</f>
        <v>1.3696128560993428E-3</v>
      </c>
      <c r="Y5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0.20270270270270271</v>
      </c>
      <c r="Z5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0.12837837837837837</v>
      </c>
    </row>
    <row r="53" spans="1:26" ht="20" customHeight="1">
      <c r="A53" s="12">
        <v>110608</v>
      </c>
      <c r="B53" s="12" t="s">
        <v>92</v>
      </c>
      <c r="C53" s="16">
        <v>68800</v>
      </c>
      <c r="D53" s="12">
        <v>141</v>
      </c>
      <c r="E53" s="12">
        <v>122</v>
      </c>
      <c r="F53" s="14">
        <f>Table32356789101112132343210111213[[#This Row],[Men]]/Table32356789101112132343210111213[[#This Row],[Total]]</f>
        <v>0.86524822695035464</v>
      </c>
      <c r="G53" s="12">
        <v>19</v>
      </c>
      <c r="H53" s="14">
        <f>Table32356789101112132343210111213[[#This Row],[Women]]/Table32356789101112132343210111213[[#This Row],[Total]]</f>
        <v>0.13475177304964539</v>
      </c>
      <c r="I53" s="12">
        <v>0</v>
      </c>
      <c r="J53" s="14">
        <f>Table32356789101112132343210111213[[#This Row],[Alaskan Native or Native American]]/Table32356789101112132343210111213[[#This Row],[Total]]</f>
        <v>0</v>
      </c>
      <c r="K53" s="12">
        <v>27</v>
      </c>
      <c r="L53" s="14">
        <f>Table32356789101112132343210111213[[#This Row],[Asian American]]/Table32356789101112132343210111213[[#This Row],[Total]]</f>
        <v>0.19148936170212766</v>
      </c>
      <c r="M53" s="12">
        <v>2</v>
      </c>
      <c r="N53" s="14">
        <f>Table32356789101112132343210111213[[#This Row],[African American]]/Table32356789101112132343210111213[[#This Row],[Total]]</f>
        <v>1.4184397163120567E-2</v>
      </c>
      <c r="O53" s="12">
        <v>34</v>
      </c>
      <c r="P53" s="14">
        <f>Table32356789101112132343210111213[[#This Row],[Hispanic American]]/Table32356789101112132343210111213[[#This Row],[Total]]</f>
        <v>0.24113475177304963</v>
      </c>
      <c r="Q53" s="12">
        <v>0</v>
      </c>
      <c r="R53" s="14">
        <f>Table32356789101112132343210111213[[#This Row],[Hawaiian or Pacific Islander]]/Table32356789101112132343210111213[[#This Row],[Total]]</f>
        <v>0</v>
      </c>
      <c r="S53" s="12">
        <v>55</v>
      </c>
      <c r="T53" s="14">
        <f>Table32356789101112132343210111213[[#This Row],[White]]/Table32356789101112132343210111213[[#This Row],[Total]]</f>
        <v>0.39007092198581561</v>
      </c>
      <c r="U53" s="12">
        <v>3</v>
      </c>
      <c r="V53" s="14">
        <f>Table32356789101112132343210111213[[#This Row],[Multi-racial]]/Table32356789101112132343210111213[[#This Row],[Total]]</f>
        <v>2.1276595744680851E-2</v>
      </c>
      <c r="W53" s="12">
        <v>15</v>
      </c>
      <c r="X53" s="14">
        <f>Table32356789101112132343210111213[[#This Row],[Total % Minorities]]/Table32356789101112132343210111213[[#This Row],[Total]]</f>
        <v>3.3197525275388564E-3</v>
      </c>
      <c r="Y5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0.46808510638297873</v>
      </c>
      <c r="Z5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0.27659574468085107</v>
      </c>
    </row>
    <row r="54" spans="1:26" ht="20" customHeight="1">
      <c r="A54" s="1">
        <v>110705</v>
      </c>
      <c r="B54" s="1" t="s">
        <v>312</v>
      </c>
      <c r="C54" s="15">
        <v>77900</v>
      </c>
      <c r="D54" s="1">
        <v>138</v>
      </c>
      <c r="E54" s="1">
        <v>122</v>
      </c>
      <c r="F54" s="8">
        <f>Table32356789101112132343210111213[[#This Row],[Men]]/Table32356789101112132343210111213[[#This Row],[Total]]</f>
        <v>0.88405797101449279</v>
      </c>
      <c r="G54" s="1">
        <v>16</v>
      </c>
      <c r="H54" s="8">
        <f>Table32356789101112132343210111213[[#This Row],[Women]]/Table32356789101112132343210111213[[#This Row],[Total]]</f>
        <v>0.11594202898550725</v>
      </c>
      <c r="I54" s="1">
        <v>0</v>
      </c>
      <c r="J54" s="8">
        <f>Table32356789101112132343210111213[[#This Row],[Alaskan Native or Native American]]/Table32356789101112132343210111213[[#This Row],[Total]]</f>
        <v>0</v>
      </c>
      <c r="K54" s="1">
        <v>44</v>
      </c>
      <c r="L54" s="8">
        <f>Table32356789101112132343210111213[[#This Row],[Asian American]]/Table32356789101112132343210111213[[#This Row],[Total]]</f>
        <v>0.3188405797101449</v>
      </c>
      <c r="M54" s="1">
        <v>1</v>
      </c>
      <c r="N54" s="8">
        <f>Table32356789101112132343210111213[[#This Row],[African American]]/Table32356789101112132343210111213[[#This Row],[Total]]</f>
        <v>7.246376811594203E-3</v>
      </c>
      <c r="O54" s="1">
        <v>13</v>
      </c>
      <c r="P54" s="8">
        <f>Table32356789101112132343210111213[[#This Row],[Hispanic American]]/Table32356789101112132343210111213[[#This Row],[Total]]</f>
        <v>9.420289855072464E-2</v>
      </c>
      <c r="Q54" s="1">
        <v>0</v>
      </c>
      <c r="R54" s="8">
        <f>Table32356789101112132343210111213[[#This Row],[Hawaiian or Pacific Islander]]/Table32356789101112132343210111213[[#This Row],[Total]]</f>
        <v>0</v>
      </c>
      <c r="S54" s="1">
        <v>47</v>
      </c>
      <c r="T54" s="8">
        <f>Table32356789101112132343210111213[[#This Row],[White]]/Table32356789101112132343210111213[[#This Row],[Total]]</f>
        <v>0.34057971014492755</v>
      </c>
      <c r="U54" s="1">
        <v>8</v>
      </c>
      <c r="V54" s="8">
        <f>Table32356789101112132343210111213[[#This Row],[Multi-racial]]/Table32356789101112132343210111213[[#This Row],[Total]]</f>
        <v>5.7971014492753624E-2</v>
      </c>
      <c r="W54" s="1">
        <v>17</v>
      </c>
      <c r="X54" s="8">
        <f>Table32356789101112132343210111213[[#This Row],[Total % Minorities]]/Table32356789101112132343210111213[[#This Row],[Total]]</f>
        <v>3.4656584751102709E-3</v>
      </c>
      <c r="Y5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0.47826086956521741</v>
      </c>
      <c r="Z5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0.15942028985507245</v>
      </c>
    </row>
    <row r="55" spans="1:26" ht="20" customHeight="1">
      <c r="A55" s="12">
        <v>168148</v>
      </c>
      <c r="B55" s="12" t="s">
        <v>350</v>
      </c>
      <c r="C55" s="16">
        <v>88200</v>
      </c>
      <c r="D55" s="12">
        <v>138</v>
      </c>
      <c r="E55" s="12">
        <v>97</v>
      </c>
      <c r="F55" s="14">
        <f>Table32356789101112132343210111213[[#This Row],[Men]]/Table32356789101112132343210111213[[#This Row],[Total]]</f>
        <v>0.70289855072463769</v>
      </c>
      <c r="G55" s="12">
        <v>41</v>
      </c>
      <c r="H55" s="14">
        <f>Table32356789101112132343210111213[[#This Row],[Women]]/Table32356789101112132343210111213[[#This Row],[Total]]</f>
        <v>0.29710144927536231</v>
      </c>
      <c r="I55" s="12">
        <v>0</v>
      </c>
      <c r="J55" s="14">
        <f>Table32356789101112132343210111213[[#This Row],[Alaskan Native or Native American]]/Table32356789101112132343210111213[[#This Row],[Total]]</f>
        <v>0</v>
      </c>
      <c r="K55" s="12">
        <v>21</v>
      </c>
      <c r="L55" s="14">
        <f>Table32356789101112132343210111213[[#This Row],[Asian American]]/Table32356789101112132343210111213[[#This Row],[Total]]</f>
        <v>0.15217391304347827</v>
      </c>
      <c r="M55" s="12">
        <v>1</v>
      </c>
      <c r="N55" s="14">
        <f>Table32356789101112132343210111213[[#This Row],[African American]]/Table32356789101112132343210111213[[#This Row],[Total]]</f>
        <v>7.246376811594203E-3</v>
      </c>
      <c r="O55" s="12">
        <v>7</v>
      </c>
      <c r="P55" s="14">
        <f>Table32356789101112132343210111213[[#This Row],[Hispanic American]]/Table32356789101112132343210111213[[#This Row],[Total]]</f>
        <v>5.0724637681159424E-2</v>
      </c>
      <c r="Q55" s="12">
        <v>0</v>
      </c>
      <c r="R55" s="14">
        <f>Table32356789101112132343210111213[[#This Row],[Hawaiian or Pacific Islander]]/Table32356789101112132343210111213[[#This Row],[Total]]</f>
        <v>0</v>
      </c>
      <c r="S55" s="12">
        <v>81</v>
      </c>
      <c r="T55" s="14">
        <f>Table32356789101112132343210111213[[#This Row],[White]]/Table32356789101112132343210111213[[#This Row],[Total]]</f>
        <v>0.58695652173913049</v>
      </c>
      <c r="U55" s="12">
        <v>8</v>
      </c>
      <c r="V55" s="14">
        <f>Table32356789101112132343210111213[[#This Row],[Multi-racial]]/Table32356789101112132343210111213[[#This Row],[Total]]</f>
        <v>5.7971014492753624E-2</v>
      </c>
      <c r="W55" s="12">
        <v>14</v>
      </c>
      <c r="X55" s="14">
        <f>Table32356789101112132343210111213[[#This Row],[Total % Minorities]]/Table32356789101112132343210111213[[#This Row],[Total]]</f>
        <v>1.9428691451375763E-3</v>
      </c>
      <c r="Y5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0.26811594202898553</v>
      </c>
      <c r="Z5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0.11594202898550725</v>
      </c>
    </row>
    <row r="56" spans="1:26" ht="20" customHeight="1">
      <c r="A56" s="1">
        <v>230038</v>
      </c>
      <c r="B56" s="1" t="s">
        <v>284</v>
      </c>
      <c r="C56" s="15">
        <v>77700</v>
      </c>
      <c r="D56" s="1">
        <v>138</v>
      </c>
      <c r="E56" s="1">
        <v>127</v>
      </c>
      <c r="F56" s="8">
        <f>Table32356789101112132343210111213[[#This Row],[Men]]/Table32356789101112132343210111213[[#This Row],[Total]]</f>
        <v>0.92028985507246375</v>
      </c>
      <c r="G56" s="1">
        <v>11</v>
      </c>
      <c r="H56" s="8">
        <f>Table32356789101112132343210111213[[#This Row],[Women]]/Table32356789101112132343210111213[[#This Row],[Total]]</f>
        <v>7.9710144927536225E-2</v>
      </c>
      <c r="I56" s="1">
        <v>0</v>
      </c>
      <c r="J56" s="8">
        <f>Table32356789101112132343210111213[[#This Row],[Alaskan Native or Native American]]/Table32356789101112132343210111213[[#This Row],[Total]]</f>
        <v>0</v>
      </c>
      <c r="K56" s="1">
        <v>7</v>
      </c>
      <c r="L56" s="8">
        <f>Table32356789101112132343210111213[[#This Row],[Asian American]]/Table32356789101112132343210111213[[#This Row],[Total]]</f>
        <v>5.0724637681159424E-2</v>
      </c>
      <c r="M56" s="1">
        <v>0</v>
      </c>
      <c r="N56" s="8">
        <f>Table32356789101112132343210111213[[#This Row],[African American]]/Table32356789101112132343210111213[[#This Row],[Total]]</f>
        <v>0</v>
      </c>
      <c r="O56" s="1">
        <v>6</v>
      </c>
      <c r="P56" s="8">
        <f>Table32356789101112132343210111213[[#This Row],[Hispanic American]]/Table32356789101112132343210111213[[#This Row],[Total]]</f>
        <v>4.3478260869565216E-2</v>
      </c>
      <c r="Q56" s="1">
        <v>0</v>
      </c>
      <c r="R56" s="8">
        <f>Table32356789101112132343210111213[[#This Row],[Hawaiian or Pacific Islander]]/Table32356789101112132343210111213[[#This Row],[Total]]</f>
        <v>0</v>
      </c>
      <c r="S56" s="1">
        <v>109</v>
      </c>
      <c r="T56" s="8">
        <f>Table32356789101112132343210111213[[#This Row],[White]]/Table32356789101112132343210111213[[#This Row],[Total]]</f>
        <v>0.78985507246376807</v>
      </c>
      <c r="U56" s="1">
        <v>3</v>
      </c>
      <c r="V56" s="8">
        <f>Table32356789101112132343210111213[[#This Row],[Multi-racial]]/Table32356789101112132343210111213[[#This Row],[Total]]</f>
        <v>2.1739130434782608E-2</v>
      </c>
      <c r="W56" s="1">
        <v>8</v>
      </c>
      <c r="X56" s="8">
        <f>Table32356789101112132343210111213[[#This Row],[Total % Minorities]]/Table32356789101112132343210111213[[#This Row],[Total]]</f>
        <v>8.4015963032976271E-4</v>
      </c>
      <c r="Y5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0.11594202898550725</v>
      </c>
      <c r="Z5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6.5217391304347824E-2</v>
      </c>
    </row>
    <row r="57" spans="1:26" ht="20" customHeight="1">
      <c r="A57" s="12">
        <v>122409</v>
      </c>
      <c r="B57" s="12" t="s">
        <v>99</v>
      </c>
      <c r="C57" s="16">
        <v>64800</v>
      </c>
      <c r="D57" s="12">
        <v>137</v>
      </c>
      <c r="E57" s="12">
        <v>111</v>
      </c>
      <c r="F57" s="14">
        <f>Table32356789101112132343210111213[[#This Row],[Men]]/Table32356789101112132343210111213[[#This Row],[Total]]</f>
        <v>0.81021897810218979</v>
      </c>
      <c r="G57" s="12">
        <v>26</v>
      </c>
      <c r="H57" s="14">
        <f>Table32356789101112132343210111213[[#This Row],[Women]]/Table32356789101112132343210111213[[#This Row],[Total]]</f>
        <v>0.18978102189781021</v>
      </c>
      <c r="I57" s="12">
        <v>0</v>
      </c>
      <c r="J57" s="14">
        <f>Table32356789101112132343210111213[[#This Row],[Alaskan Native or Native American]]/Table32356789101112132343210111213[[#This Row],[Total]]</f>
        <v>0</v>
      </c>
      <c r="K57" s="12">
        <v>37</v>
      </c>
      <c r="L57" s="14">
        <f>Table32356789101112132343210111213[[#This Row],[Asian American]]/Table32356789101112132343210111213[[#This Row],[Total]]</f>
        <v>0.27007299270072993</v>
      </c>
      <c r="M57" s="12">
        <v>1</v>
      </c>
      <c r="N57" s="14">
        <f>Table32356789101112132343210111213[[#This Row],[African American]]/Table32356789101112132343210111213[[#This Row],[Total]]</f>
        <v>7.2992700729927005E-3</v>
      </c>
      <c r="O57" s="12">
        <v>34</v>
      </c>
      <c r="P57" s="14">
        <f>Table32356789101112132343210111213[[#This Row],[Hispanic American]]/Table32356789101112132343210111213[[#This Row],[Total]]</f>
        <v>0.24817518248175183</v>
      </c>
      <c r="Q57" s="12">
        <v>0</v>
      </c>
      <c r="R57" s="14">
        <f>Table32356789101112132343210111213[[#This Row],[Hawaiian or Pacific Islander]]/Table32356789101112132343210111213[[#This Row],[Total]]</f>
        <v>0</v>
      </c>
      <c r="S57" s="12">
        <v>38</v>
      </c>
      <c r="T57" s="14">
        <f>Table32356789101112132343210111213[[#This Row],[White]]/Table32356789101112132343210111213[[#This Row],[Total]]</f>
        <v>0.27737226277372262</v>
      </c>
      <c r="U57" s="12">
        <v>13</v>
      </c>
      <c r="V57" s="14">
        <f>Table32356789101112132343210111213[[#This Row],[Multi-racial]]/Table32356789101112132343210111213[[#This Row],[Total]]</f>
        <v>9.4890510948905105E-2</v>
      </c>
      <c r="W57" s="12">
        <v>7</v>
      </c>
      <c r="X57" s="14">
        <f>Table32356789101112132343210111213[[#This Row],[Total % Minorities]]/Table32356789101112132343210111213[[#This Row],[Total]]</f>
        <v>4.5287442058713837E-3</v>
      </c>
      <c r="Y5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0.62043795620437958</v>
      </c>
      <c r="Z5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0.35036496350364965</v>
      </c>
    </row>
    <row r="58" spans="1:26" ht="20" customHeight="1">
      <c r="A58" s="1">
        <v>168421</v>
      </c>
      <c r="B58" s="1" t="s">
        <v>175</v>
      </c>
      <c r="C58" s="15">
        <v>88000</v>
      </c>
      <c r="D58" s="1">
        <v>134</v>
      </c>
      <c r="E58" s="1">
        <v>109</v>
      </c>
      <c r="F58" s="8">
        <f>Table32356789101112132343210111213[[#This Row],[Men]]/Table32356789101112132343210111213[[#This Row],[Total]]</f>
        <v>0.81343283582089554</v>
      </c>
      <c r="G58" s="1">
        <v>25</v>
      </c>
      <c r="H58" s="8">
        <f>Table32356789101112132343210111213[[#This Row],[Women]]/Table32356789101112132343210111213[[#This Row],[Total]]</f>
        <v>0.18656716417910449</v>
      </c>
      <c r="I58" s="1">
        <v>0</v>
      </c>
      <c r="J58" s="8">
        <f>Table32356789101112132343210111213[[#This Row],[Alaskan Native or Native American]]/Table32356789101112132343210111213[[#This Row],[Total]]</f>
        <v>0</v>
      </c>
      <c r="K58" s="1">
        <v>7</v>
      </c>
      <c r="L58" s="8">
        <f>Table32356789101112132343210111213[[#This Row],[Asian American]]/Table32356789101112132343210111213[[#This Row],[Total]]</f>
        <v>5.2238805970149252E-2</v>
      </c>
      <c r="M58" s="1">
        <v>1</v>
      </c>
      <c r="N58" s="8">
        <f>Table32356789101112132343210111213[[#This Row],[African American]]/Table32356789101112132343210111213[[#This Row],[Total]]</f>
        <v>7.462686567164179E-3</v>
      </c>
      <c r="O58" s="1">
        <v>12</v>
      </c>
      <c r="P58" s="8">
        <f>Table32356789101112132343210111213[[#This Row],[Hispanic American]]/Table32356789101112132343210111213[[#This Row],[Total]]</f>
        <v>8.9552238805970144E-2</v>
      </c>
      <c r="Q58" s="1">
        <v>0</v>
      </c>
      <c r="R58" s="8">
        <f>Table32356789101112132343210111213[[#This Row],[Hawaiian or Pacific Islander]]/Table32356789101112132343210111213[[#This Row],[Total]]</f>
        <v>0</v>
      </c>
      <c r="S58" s="1">
        <v>72</v>
      </c>
      <c r="T58" s="8">
        <f>Table32356789101112132343210111213[[#This Row],[White]]/Table32356789101112132343210111213[[#This Row],[Total]]</f>
        <v>0.53731343283582089</v>
      </c>
      <c r="U58" s="1">
        <v>3</v>
      </c>
      <c r="V58" s="8">
        <f>Table32356789101112132343210111213[[#This Row],[Multi-racial]]/Table32356789101112132343210111213[[#This Row],[Total]]</f>
        <v>2.2388059701492536E-2</v>
      </c>
      <c r="W58" s="1">
        <v>34</v>
      </c>
      <c r="X58" s="8">
        <f>Table32356789101112132343210111213[[#This Row],[Total % Minorities]]/Table32356789101112132343210111213[[#This Row],[Total]]</f>
        <v>1.2809088883938516E-3</v>
      </c>
      <c r="Y5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0.17164179104477612</v>
      </c>
      <c r="Z5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0.11940298507462686</v>
      </c>
    </row>
    <row r="59" spans="1:26" ht="20" customHeight="1">
      <c r="A59" s="12">
        <v>236939</v>
      </c>
      <c r="B59" s="12" t="s">
        <v>298</v>
      </c>
      <c r="C59" s="16">
        <v>68400</v>
      </c>
      <c r="D59" s="12">
        <v>134</v>
      </c>
      <c r="E59" s="12">
        <v>114</v>
      </c>
      <c r="F59" s="14">
        <f>Table32356789101112132343210111213[[#This Row],[Men]]/Table32356789101112132343210111213[[#This Row],[Total]]</f>
        <v>0.85074626865671643</v>
      </c>
      <c r="G59" s="12">
        <v>20</v>
      </c>
      <c r="H59" s="14">
        <f>Table32356789101112132343210111213[[#This Row],[Women]]/Table32356789101112132343210111213[[#This Row],[Total]]</f>
        <v>0.14925373134328357</v>
      </c>
      <c r="I59" s="12">
        <v>0</v>
      </c>
      <c r="J59" s="14">
        <f>Table32356789101112132343210111213[[#This Row],[Alaskan Native or Native American]]/Table32356789101112132343210111213[[#This Row],[Total]]</f>
        <v>0</v>
      </c>
      <c r="K59" s="12">
        <v>17</v>
      </c>
      <c r="L59" s="14">
        <f>Table32356789101112132343210111213[[#This Row],[Asian American]]/Table32356789101112132343210111213[[#This Row],[Total]]</f>
        <v>0.12686567164179105</v>
      </c>
      <c r="M59" s="12">
        <v>4</v>
      </c>
      <c r="N59" s="14">
        <f>Table32356789101112132343210111213[[#This Row],[African American]]/Table32356789101112132343210111213[[#This Row],[Total]]</f>
        <v>2.9850746268656716E-2</v>
      </c>
      <c r="O59" s="12">
        <v>6</v>
      </c>
      <c r="P59" s="14">
        <f>Table32356789101112132343210111213[[#This Row],[Hispanic American]]/Table32356789101112132343210111213[[#This Row],[Total]]</f>
        <v>4.4776119402985072E-2</v>
      </c>
      <c r="Q59" s="12">
        <v>0</v>
      </c>
      <c r="R59" s="14">
        <f>Table32356789101112132343210111213[[#This Row],[Hawaiian or Pacific Islander]]/Table32356789101112132343210111213[[#This Row],[Total]]</f>
        <v>0</v>
      </c>
      <c r="S59" s="12">
        <v>90</v>
      </c>
      <c r="T59" s="14">
        <f>Table32356789101112132343210111213[[#This Row],[White]]/Table32356789101112132343210111213[[#This Row],[Total]]</f>
        <v>0.67164179104477617</v>
      </c>
      <c r="U59" s="12">
        <v>6</v>
      </c>
      <c r="V59" s="14">
        <f>Table32356789101112132343210111213[[#This Row],[Multi-racial]]/Table32356789101112132343210111213[[#This Row],[Total]]</f>
        <v>4.4776119402985072E-2</v>
      </c>
      <c r="W59" s="12">
        <v>8</v>
      </c>
      <c r="X59" s="14">
        <f>Table32356789101112132343210111213[[#This Row],[Total % Minorities]]/Table32356789101112132343210111213[[#This Row],[Total]]</f>
        <v>1.8378257963911784E-3</v>
      </c>
      <c r="Y5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0.2462686567164179</v>
      </c>
      <c r="Z5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0.11940298507462686</v>
      </c>
    </row>
    <row r="60" spans="1:26" ht="20" customHeight="1">
      <c r="A60" s="1">
        <v>110671</v>
      </c>
      <c r="B60" s="1" t="s">
        <v>95</v>
      </c>
      <c r="C60" s="15" t="s">
        <v>347</v>
      </c>
      <c r="D60" s="1">
        <v>133</v>
      </c>
      <c r="E60" s="1">
        <v>119</v>
      </c>
      <c r="F60" s="8">
        <f>Table32356789101112132343210111213[[#This Row],[Men]]/Table32356789101112132343210111213[[#This Row],[Total]]</f>
        <v>0.89473684210526316</v>
      </c>
      <c r="G60" s="1">
        <v>14</v>
      </c>
      <c r="H60" s="8">
        <f>Table32356789101112132343210111213[[#This Row],[Women]]/Table32356789101112132343210111213[[#This Row],[Total]]</f>
        <v>0.10526315789473684</v>
      </c>
      <c r="I60" s="1">
        <v>0</v>
      </c>
      <c r="J60" s="8">
        <f>Table32356789101112132343210111213[[#This Row],[Alaskan Native or Native American]]/Table32356789101112132343210111213[[#This Row],[Total]]</f>
        <v>0</v>
      </c>
      <c r="K60" s="1">
        <v>73</v>
      </c>
      <c r="L60" s="8">
        <f>Table32356789101112132343210111213[[#This Row],[Asian American]]/Table32356789101112132343210111213[[#This Row],[Total]]</f>
        <v>0.54887218045112784</v>
      </c>
      <c r="M60" s="1">
        <v>1</v>
      </c>
      <c r="N60" s="8">
        <f>Table32356789101112132343210111213[[#This Row],[African American]]/Table32356789101112132343210111213[[#This Row],[Total]]</f>
        <v>7.5187969924812026E-3</v>
      </c>
      <c r="O60" s="1">
        <v>27</v>
      </c>
      <c r="P60" s="8">
        <f>Table32356789101112132343210111213[[#This Row],[Hispanic American]]/Table32356789101112132343210111213[[#This Row],[Total]]</f>
        <v>0.20300751879699247</v>
      </c>
      <c r="Q60" s="1">
        <v>0</v>
      </c>
      <c r="R60" s="8">
        <f>Table32356789101112132343210111213[[#This Row],[Hawaiian or Pacific Islander]]/Table32356789101112132343210111213[[#This Row],[Total]]</f>
        <v>0</v>
      </c>
      <c r="S60" s="1">
        <v>13</v>
      </c>
      <c r="T60" s="8">
        <f>Table32356789101112132343210111213[[#This Row],[White]]/Table32356789101112132343210111213[[#This Row],[Total]]</f>
        <v>9.7744360902255634E-2</v>
      </c>
      <c r="U60" s="1">
        <v>11</v>
      </c>
      <c r="V60" s="8">
        <f>Table32356789101112132343210111213[[#This Row],[Multi-racial]]/Table32356789101112132343210111213[[#This Row],[Total]]</f>
        <v>8.2706766917293228E-2</v>
      </c>
      <c r="W60" s="1">
        <v>3</v>
      </c>
      <c r="X60" s="8">
        <f>Table32356789101112132343210111213[[#This Row],[Total % Minorities]]/Table32356789101112132343210111213[[#This Row],[Total]]</f>
        <v>6.331618519984171E-3</v>
      </c>
      <c r="Y6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0.84210526315789469</v>
      </c>
      <c r="Z6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0.2932330827067669</v>
      </c>
    </row>
    <row r="61" spans="1:26" ht="20" customHeight="1">
      <c r="A61" s="12">
        <v>147703</v>
      </c>
      <c r="B61" s="12" t="s">
        <v>454</v>
      </c>
      <c r="C61" s="16">
        <v>57400</v>
      </c>
      <c r="D61" s="12">
        <v>131</v>
      </c>
      <c r="E61" s="12">
        <v>117</v>
      </c>
      <c r="F61" s="14">
        <f>Table32356789101112132343210111213[[#This Row],[Men]]/Table32356789101112132343210111213[[#This Row],[Total]]</f>
        <v>0.89312977099236646</v>
      </c>
      <c r="G61" s="12">
        <v>14</v>
      </c>
      <c r="H61" s="14">
        <f>Table32356789101112132343210111213[[#This Row],[Women]]/Table32356789101112132343210111213[[#This Row],[Total]]</f>
        <v>0.10687022900763359</v>
      </c>
      <c r="I61" s="12">
        <v>1</v>
      </c>
      <c r="J61" s="14">
        <f>Table32356789101112132343210111213[[#This Row],[Alaskan Native or Native American]]/Table32356789101112132343210111213[[#This Row],[Total]]</f>
        <v>7.6335877862595417E-3</v>
      </c>
      <c r="K61" s="12">
        <v>20</v>
      </c>
      <c r="L61" s="14">
        <f>Table32356789101112132343210111213[[#This Row],[Asian American]]/Table32356789101112132343210111213[[#This Row],[Total]]</f>
        <v>0.15267175572519084</v>
      </c>
      <c r="M61" s="12">
        <v>3</v>
      </c>
      <c r="N61" s="14">
        <f>Table32356789101112132343210111213[[#This Row],[African American]]/Table32356789101112132343210111213[[#This Row],[Total]]</f>
        <v>2.2900763358778626E-2</v>
      </c>
      <c r="O61" s="12">
        <v>17</v>
      </c>
      <c r="P61" s="14">
        <f>Table32356789101112132343210111213[[#This Row],[Hispanic American]]/Table32356789101112132343210111213[[#This Row],[Total]]</f>
        <v>0.12977099236641221</v>
      </c>
      <c r="Q61" s="12">
        <v>0</v>
      </c>
      <c r="R61" s="14">
        <f>Table32356789101112132343210111213[[#This Row],[Hawaiian or Pacific Islander]]/Table32356789101112132343210111213[[#This Row],[Total]]</f>
        <v>0</v>
      </c>
      <c r="S61" s="12">
        <v>82</v>
      </c>
      <c r="T61" s="14">
        <f>Table32356789101112132343210111213[[#This Row],[White]]/Table32356789101112132343210111213[[#This Row],[Total]]</f>
        <v>0.62595419847328249</v>
      </c>
      <c r="U61" s="12">
        <v>4</v>
      </c>
      <c r="V61" s="14">
        <f>Table32356789101112132343210111213[[#This Row],[Multi-racial]]/Table32356789101112132343210111213[[#This Row],[Total]]</f>
        <v>3.0534351145038167E-2</v>
      </c>
      <c r="W61" s="12">
        <v>4</v>
      </c>
      <c r="X61" s="14">
        <f>Table32356789101112132343210111213[[#This Row],[Total % Minorities]]/Table32356789101112132343210111213[[#This Row],[Total]]</f>
        <v>2.6222248120738884E-3</v>
      </c>
      <c r="Y6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0.34351145038167941</v>
      </c>
      <c r="Z6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0.19083969465648856</v>
      </c>
    </row>
    <row r="62" spans="1:26" ht="20" customHeight="1">
      <c r="A62" s="1">
        <v>148654</v>
      </c>
      <c r="B62" s="1" t="s">
        <v>488</v>
      </c>
      <c r="C62" s="15">
        <v>56700</v>
      </c>
      <c r="D62" s="1">
        <v>131</v>
      </c>
      <c r="E62" s="1">
        <v>110</v>
      </c>
      <c r="F62" s="8">
        <f>Table32356789101112132343210111213[[#This Row],[Men]]/Table32356789101112132343210111213[[#This Row],[Total]]</f>
        <v>0.83969465648854957</v>
      </c>
      <c r="G62" s="1">
        <v>21</v>
      </c>
      <c r="H62" s="8">
        <f>Table32356789101112132343210111213[[#This Row],[Women]]/Table32356789101112132343210111213[[#This Row],[Total]]</f>
        <v>0.16030534351145037</v>
      </c>
      <c r="I62" s="1">
        <v>0</v>
      </c>
      <c r="J62" s="8">
        <f>Table32356789101112132343210111213[[#This Row],[Alaskan Native or Native American]]/Table32356789101112132343210111213[[#This Row],[Total]]</f>
        <v>0</v>
      </c>
      <c r="K62" s="1">
        <v>13</v>
      </c>
      <c r="L62" s="8">
        <f>Table32356789101112132343210111213[[#This Row],[Asian American]]/Table32356789101112132343210111213[[#This Row],[Total]]</f>
        <v>9.9236641221374045E-2</v>
      </c>
      <c r="M62" s="1">
        <v>6</v>
      </c>
      <c r="N62" s="8">
        <f>Table32356789101112132343210111213[[#This Row],[African American]]/Table32356789101112132343210111213[[#This Row],[Total]]</f>
        <v>4.5801526717557252E-2</v>
      </c>
      <c r="O62" s="1">
        <v>10</v>
      </c>
      <c r="P62" s="8">
        <f>Table32356789101112132343210111213[[#This Row],[Hispanic American]]/Table32356789101112132343210111213[[#This Row],[Total]]</f>
        <v>7.6335877862595422E-2</v>
      </c>
      <c r="Q62" s="1">
        <v>0</v>
      </c>
      <c r="R62" s="8">
        <f>Table32356789101112132343210111213[[#This Row],[Hawaiian or Pacific Islander]]/Table32356789101112132343210111213[[#This Row],[Total]]</f>
        <v>0</v>
      </c>
      <c r="S62" s="1">
        <v>91</v>
      </c>
      <c r="T62" s="8">
        <f>Table32356789101112132343210111213[[#This Row],[White]]/Table32356789101112132343210111213[[#This Row],[Total]]</f>
        <v>0.69465648854961837</v>
      </c>
      <c r="U62" s="1">
        <v>3</v>
      </c>
      <c r="V62" s="8">
        <f>Table32356789101112132343210111213[[#This Row],[Multi-racial]]/Table32356789101112132343210111213[[#This Row],[Total]]</f>
        <v>2.2900763358778626E-2</v>
      </c>
      <c r="W62" s="1">
        <v>2</v>
      </c>
      <c r="X62" s="8">
        <f>Table32356789101112132343210111213[[#This Row],[Total % Minorities]]/Table32356789101112132343210111213[[#This Row],[Total]]</f>
        <v>1.8646931996969872E-3</v>
      </c>
      <c r="Y6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0.24427480916030533</v>
      </c>
      <c r="Z6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0.14503816793893129</v>
      </c>
    </row>
    <row r="63" spans="1:26" ht="20" customHeight="1">
      <c r="A63" s="12">
        <v>409698</v>
      </c>
      <c r="B63" s="12" t="s">
        <v>489</v>
      </c>
      <c r="C63" s="16" t="s">
        <v>347</v>
      </c>
      <c r="D63" s="12">
        <v>131</v>
      </c>
      <c r="E63" s="12">
        <v>105</v>
      </c>
      <c r="F63" s="14">
        <f>Table32356789101112132343210111213[[#This Row],[Men]]/Table32356789101112132343210111213[[#This Row],[Total]]</f>
        <v>0.80152671755725191</v>
      </c>
      <c r="G63" s="12">
        <v>26</v>
      </c>
      <c r="H63" s="14">
        <f>Table32356789101112132343210111213[[#This Row],[Women]]/Table32356789101112132343210111213[[#This Row],[Total]]</f>
        <v>0.19847328244274809</v>
      </c>
      <c r="I63" s="12">
        <v>0</v>
      </c>
      <c r="J63" s="14">
        <f>Table32356789101112132343210111213[[#This Row],[Alaskan Native or Native American]]/Table32356789101112132343210111213[[#This Row],[Total]]</f>
        <v>0</v>
      </c>
      <c r="K63" s="12">
        <v>15</v>
      </c>
      <c r="L63" s="14">
        <f>Table32356789101112132343210111213[[#This Row],[Asian American]]/Table32356789101112132343210111213[[#This Row],[Total]]</f>
        <v>0.11450381679389313</v>
      </c>
      <c r="M63" s="12">
        <v>0</v>
      </c>
      <c r="N63" s="14">
        <f>Table32356789101112132343210111213[[#This Row],[African American]]/Table32356789101112132343210111213[[#This Row],[Total]]</f>
        <v>0</v>
      </c>
      <c r="O63" s="12">
        <v>44</v>
      </c>
      <c r="P63" s="14">
        <f>Table32356789101112132343210111213[[#This Row],[Hispanic American]]/Table32356789101112132343210111213[[#This Row],[Total]]</f>
        <v>0.33587786259541985</v>
      </c>
      <c r="Q63" s="12">
        <v>0</v>
      </c>
      <c r="R63" s="14">
        <f>Table32356789101112132343210111213[[#This Row],[Hawaiian or Pacific Islander]]/Table32356789101112132343210111213[[#This Row],[Total]]</f>
        <v>0</v>
      </c>
      <c r="S63" s="12">
        <v>40</v>
      </c>
      <c r="T63" s="14">
        <f>Table32356789101112132343210111213[[#This Row],[White]]/Table32356789101112132343210111213[[#This Row],[Total]]</f>
        <v>0.30534351145038169</v>
      </c>
      <c r="U63" s="12">
        <v>12</v>
      </c>
      <c r="V63" s="14">
        <f>Table32356789101112132343210111213[[#This Row],[Multi-racial]]/Table32356789101112132343210111213[[#This Row],[Total]]</f>
        <v>9.1603053435114504E-2</v>
      </c>
      <c r="W63" s="12">
        <v>8</v>
      </c>
      <c r="X63" s="14">
        <f>Table32356789101112132343210111213[[#This Row],[Total % Minorities]]/Table32356789101112132343210111213[[#This Row],[Total]]</f>
        <v>4.1372880368276905E-3</v>
      </c>
      <c r="Y6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0.5419847328244275</v>
      </c>
      <c r="Z6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0.42748091603053434</v>
      </c>
    </row>
    <row r="64" spans="1:26" ht="20" customHeight="1">
      <c r="A64" s="1">
        <v>195003</v>
      </c>
      <c r="B64" s="1" t="s">
        <v>24</v>
      </c>
      <c r="C64" s="15">
        <v>85300</v>
      </c>
      <c r="D64" s="1">
        <v>128</v>
      </c>
      <c r="E64" s="1">
        <v>123</v>
      </c>
      <c r="F64" s="8">
        <f>Table32356789101112132343210111213[[#This Row],[Men]]/Table32356789101112132343210111213[[#This Row],[Total]]</f>
        <v>0.9609375</v>
      </c>
      <c r="G64" s="1">
        <v>5</v>
      </c>
      <c r="H64" s="8">
        <f>Table32356789101112132343210111213[[#This Row],[Women]]/Table32356789101112132343210111213[[#This Row],[Total]]</f>
        <v>3.90625E-2</v>
      </c>
      <c r="I64" s="1">
        <v>0</v>
      </c>
      <c r="J64" s="8">
        <f>Table32356789101112132343210111213[[#This Row],[Alaskan Native or Native American]]/Table32356789101112132343210111213[[#This Row],[Total]]</f>
        <v>0</v>
      </c>
      <c r="K64" s="1">
        <v>11</v>
      </c>
      <c r="L64" s="8">
        <f>Table32356789101112132343210111213[[#This Row],[Asian American]]/Table32356789101112132343210111213[[#This Row],[Total]]</f>
        <v>8.59375E-2</v>
      </c>
      <c r="M64" s="1">
        <v>4</v>
      </c>
      <c r="N64" s="8">
        <f>Table32356789101112132343210111213[[#This Row],[African American]]/Table32356789101112132343210111213[[#This Row],[Total]]</f>
        <v>3.125E-2</v>
      </c>
      <c r="O64" s="1">
        <v>4</v>
      </c>
      <c r="P64" s="8">
        <f>Table32356789101112132343210111213[[#This Row],[Hispanic American]]/Table32356789101112132343210111213[[#This Row],[Total]]</f>
        <v>3.125E-2</v>
      </c>
      <c r="Q64" s="1">
        <v>0</v>
      </c>
      <c r="R64" s="8">
        <f>Table32356789101112132343210111213[[#This Row],[Hawaiian or Pacific Islander]]/Table32356789101112132343210111213[[#This Row],[Total]]</f>
        <v>0</v>
      </c>
      <c r="S64" s="1">
        <v>91</v>
      </c>
      <c r="T64" s="8">
        <f>Table32356789101112132343210111213[[#This Row],[White]]/Table32356789101112132343210111213[[#This Row],[Total]]</f>
        <v>0.7109375</v>
      </c>
      <c r="U64" s="1">
        <v>2</v>
      </c>
      <c r="V64" s="8">
        <f>Table32356789101112132343210111213[[#This Row],[Multi-racial]]/Table32356789101112132343210111213[[#This Row],[Total]]</f>
        <v>1.5625E-2</v>
      </c>
      <c r="W64" s="1">
        <v>5</v>
      </c>
      <c r="X64" s="8">
        <f>Table32356789101112132343210111213[[#This Row],[Total % Minorities]]/Table32356789101112132343210111213[[#This Row],[Total]]</f>
        <v>1.28173828125E-3</v>
      </c>
      <c r="Y6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0.1640625</v>
      </c>
      <c r="Z6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7.8125E-2</v>
      </c>
    </row>
    <row r="65" spans="1:26" ht="20" customHeight="1">
      <c r="A65" s="12">
        <v>151351</v>
      </c>
      <c r="B65" s="12" t="s">
        <v>490</v>
      </c>
      <c r="C65" s="16">
        <v>67600</v>
      </c>
      <c r="D65" s="12">
        <v>125</v>
      </c>
      <c r="E65" s="12">
        <v>109</v>
      </c>
      <c r="F65" s="14">
        <f>Table32356789101112132343210111213[[#This Row],[Men]]/Table32356789101112132343210111213[[#This Row],[Total]]</f>
        <v>0.872</v>
      </c>
      <c r="G65" s="12">
        <v>16</v>
      </c>
      <c r="H65" s="14">
        <f>Table32356789101112132343210111213[[#This Row],[Women]]/Table32356789101112132343210111213[[#This Row],[Total]]</f>
        <v>0.128</v>
      </c>
      <c r="I65" s="12">
        <v>0</v>
      </c>
      <c r="J65" s="14">
        <f>Table32356789101112132343210111213[[#This Row],[Alaskan Native or Native American]]/Table32356789101112132343210111213[[#This Row],[Total]]</f>
        <v>0</v>
      </c>
      <c r="K65" s="12">
        <v>9</v>
      </c>
      <c r="L65" s="14">
        <f>Table32356789101112132343210111213[[#This Row],[Asian American]]/Table32356789101112132343210111213[[#This Row],[Total]]</f>
        <v>7.1999999999999995E-2</v>
      </c>
      <c r="M65" s="12">
        <v>0</v>
      </c>
      <c r="N65" s="14">
        <f>Table32356789101112132343210111213[[#This Row],[African American]]/Table32356789101112132343210111213[[#This Row],[Total]]</f>
        <v>0</v>
      </c>
      <c r="O65" s="12">
        <v>2</v>
      </c>
      <c r="P65" s="14">
        <f>Table32356789101112132343210111213[[#This Row],[Hispanic American]]/Table32356789101112132343210111213[[#This Row],[Total]]</f>
        <v>1.6E-2</v>
      </c>
      <c r="Q65" s="12">
        <v>0</v>
      </c>
      <c r="R65" s="14">
        <f>Table32356789101112132343210111213[[#This Row],[Hawaiian or Pacific Islander]]/Table32356789101112132343210111213[[#This Row],[Total]]</f>
        <v>0</v>
      </c>
      <c r="S65" s="12">
        <v>82</v>
      </c>
      <c r="T65" s="14">
        <f>Table32356789101112132343210111213[[#This Row],[White]]/Table32356789101112132343210111213[[#This Row],[Total]]</f>
        <v>0.65600000000000003</v>
      </c>
      <c r="U65" s="12">
        <v>2</v>
      </c>
      <c r="V65" s="14">
        <f>Table32356789101112132343210111213[[#This Row],[Multi-racial]]/Table32356789101112132343210111213[[#This Row],[Total]]</f>
        <v>1.6E-2</v>
      </c>
      <c r="W65" s="12">
        <v>28</v>
      </c>
      <c r="X65" s="14">
        <f>Table32356789101112132343210111213[[#This Row],[Total % Minorities]]/Table32356789101112132343210111213[[#This Row],[Total]]</f>
        <v>8.3199999999999995E-4</v>
      </c>
      <c r="Y6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0.104</v>
      </c>
      <c r="Z6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3.2000000000000001E-2</v>
      </c>
    </row>
    <row r="66" spans="1:26" ht="20" customHeight="1">
      <c r="A66" s="1">
        <v>366711</v>
      </c>
      <c r="B66" s="1" t="s">
        <v>491</v>
      </c>
      <c r="C66" s="15">
        <v>63600</v>
      </c>
      <c r="D66" s="1">
        <v>124</v>
      </c>
      <c r="E66" s="1">
        <v>110</v>
      </c>
      <c r="F66" s="8">
        <f>Table32356789101112132343210111213[[#This Row],[Men]]/Table32356789101112132343210111213[[#This Row],[Total]]</f>
        <v>0.88709677419354838</v>
      </c>
      <c r="G66" s="1">
        <v>14</v>
      </c>
      <c r="H66" s="8">
        <f>Table32356789101112132343210111213[[#This Row],[Women]]/Table32356789101112132343210111213[[#This Row],[Total]]</f>
        <v>0.11290322580645161</v>
      </c>
      <c r="I66" s="1">
        <v>0</v>
      </c>
      <c r="J66" s="8">
        <f>Table32356789101112132343210111213[[#This Row],[Alaskan Native or Native American]]/Table32356789101112132343210111213[[#This Row],[Total]]</f>
        <v>0</v>
      </c>
      <c r="K66" s="1">
        <v>20</v>
      </c>
      <c r="L66" s="8">
        <f>Table32356789101112132343210111213[[#This Row],[Asian American]]/Table32356789101112132343210111213[[#This Row],[Total]]</f>
        <v>0.16129032258064516</v>
      </c>
      <c r="M66" s="1">
        <v>1</v>
      </c>
      <c r="N66" s="8">
        <f>Table32356789101112132343210111213[[#This Row],[African American]]/Table32356789101112132343210111213[[#This Row],[Total]]</f>
        <v>8.0645161290322578E-3</v>
      </c>
      <c r="O66" s="1">
        <v>38</v>
      </c>
      <c r="P66" s="8">
        <f>Table32356789101112132343210111213[[#This Row],[Hispanic American]]/Table32356789101112132343210111213[[#This Row],[Total]]</f>
        <v>0.30645161290322581</v>
      </c>
      <c r="Q66" s="1">
        <v>1</v>
      </c>
      <c r="R66" s="8">
        <f>Table32356789101112132343210111213[[#This Row],[Hawaiian or Pacific Islander]]/Table32356789101112132343210111213[[#This Row],[Total]]</f>
        <v>8.0645161290322578E-3</v>
      </c>
      <c r="S66" s="1">
        <v>42</v>
      </c>
      <c r="T66" s="8">
        <f>Table32356789101112132343210111213[[#This Row],[White]]/Table32356789101112132343210111213[[#This Row],[Total]]</f>
        <v>0.33870967741935482</v>
      </c>
      <c r="U66" s="1">
        <v>9</v>
      </c>
      <c r="V66" s="8">
        <f>Table32356789101112132343210111213[[#This Row],[Multi-racial]]/Table32356789101112132343210111213[[#This Row],[Total]]</f>
        <v>7.2580645161290328E-2</v>
      </c>
      <c r="W66" s="1">
        <v>3</v>
      </c>
      <c r="X66" s="8">
        <f>Table32356789101112132343210111213[[#This Row],[Total % Minorities]]/Table32356789101112132343210111213[[#This Row],[Total]]</f>
        <v>4.487513007284079E-3</v>
      </c>
      <c r="Y6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0.55645161290322576</v>
      </c>
      <c r="Z6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0.39516129032258063</v>
      </c>
    </row>
    <row r="67" spans="1:26" ht="20" customHeight="1">
      <c r="A67" s="12">
        <v>164076</v>
      </c>
      <c r="B67" s="12" t="s">
        <v>492</v>
      </c>
      <c r="C67" s="16">
        <v>65000</v>
      </c>
      <c r="D67" s="12">
        <v>121</v>
      </c>
      <c r="E67" s="12">
        <v>97</v>
      </c>
      <c r="F67" s="14">
        <f>Table32356789101112132343210111213[[#This Row],[Men]]/Table32356789101112132343210111213[[#This Row],[Total]]</f>
        <v>0.80165289256198347</v>
      </c>
      <c r="G67" s="12">
        <v>24</v>
      </c>
      <c r="H67" s="14">
        <f>Table32356789101112132343210111213[[#This Row],[Women]]/Table32356789101112132343210111213[[#This Row],[Total]]</f>
        <v>0.19834710743801653</v>
      </c>
      <c r="I67" s="12">
        <v>0</v>
      </c>
      <c r="J67" s="14">
        <f>Table32356789101112132343210111213[[#This Row],[Alaskan Native or Native American]]/Table32356789101112132343210111213[[#This Row],[Total]]</f>
        <v>0</v>
      </c>
      <c r="K67" s="12">
        <v>14</v>
      </c>
      <c r="L67" s="14">
        <f>Table32356789101112132343210111213[[#This Row],[Asian American]]/Table32356789101112132343210111213[[#This Row],[Total]]</f>
        <v>0.11570247933884298</v>
      </c>
      <c r="M67" s="12">
        <v>17</v>
      </c>
      <c r="N67" s="14">
        <f>Table32356789101112132343210111213[[#This Row],[African American]]/Table32356789101112132343210111213[[#This Row],[Total]]</f>
        <v>0.14049586776859505</v>
      </c>
      <c r="O67" s="12">
        <v>4</v>
      </c>
      <c r="P67" s="14">
        <f>Table32356789101112132343210111213[[#This Row],[Hispanic American]]/Table32356789101112132343210111213[[#This Row],[Total]]</f>
        <v>3.3057851239669422E-2</v>
      </c>
      <c r="Q67" s="12">
        <v>0</v>
      </c>
      <c r="R67" s="14">
        <f>Table32356789101112132343210111213[[#This Row],[Hawaiian or Pacific Islander]]/Table32356789101112132343210111213[[#This Row],[Total]]</f>
        <v>0</v>
      </c>
      <c r="S67" s="12">
        <v>77</v>
      </c>
      <c r="T67" s="14">
        <f>Table32356789101112132343210111213[[#This Row],[White]]/Table32356789101112132343210111213[[#This Row],[Total]]</f>
        <v>0.63636363636363635</v>
      </c>
      <c r="U67" s="12">
        <v>2</v>
      </c>
      <c r="V67" s="14">
        <f>Table32356789101112132343210111213[[#This Row],[Multi-racial]]/Table32356789101112132343210111213[[#This Row],[Total]]</f>
        <v>1.6528925619834711E-2</v>
      </c>
      <c r="W67" s="12">
        <v>2</v>
      </c>
      <c r="X67" s="14">
        <f>Table32356789101112132343210111213[[#This Row],[Total % Minorities]]/Table32356789101112132343210111213[[#This Row],[Total]]</f>
        <v>2.5271497848507614E-3</v>
      </c>
      <c r="Y6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0.30578512396694213</v>
      </c>
      <c r="Z6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0.19008264462809918</v>
      </c>
    </row>
    <row r="68" spans="1:26" ht="20" customHeight="1">
      <c r="A68" s="1">
        <v>110574</v>
      </c>
      <c r="B68" s="1" t="s">
        <v>90</v>
      </c>
      <c r="C68" s="15">
        <v>56200</v>
      </c>
      <c r="D68" s="1">
        <v>120</v>
      </c>
      <c r="E68" s="1">
        <v>101</v>
      </c>
      <c r="F68" s="8">
        <f>Table32356789101112132343210111213[[#This Row],[Men]]/Table32356789101112132343210111213[[#This Row],[Total]]</f>
        <v>0.84166666666666667</v>
      </c>
      <c r="G68" s="1">
        <v>19</v>
      </c>
      <c r="H68" s="8">
        <f>Table32356789101112132343210111213[[#This Row],[Women]]/Table32356789101112132343210111213[[#This Row],[Total]]</f>
        <v>0.15833333333333333</v>
      </c>
      <c r="I68" s="1">
        <v>1</v>
      </c>
      <c r="J68" s="8">
        <f>Table32356789101112132343210111213[[#This Row],[Alaskan Native or Native American]]/Table32356789101112132343210111213[[#This Row],[Total]]</f>
        <v>8.3333333333333332E-3</v>
      </c>
      <c r="K68" s="1">
        <v>54</v>
      </c>
      <c r="L68" s="8">
        <f>Table32356789101112132343210111213[[#This Row],[Asian American]]/Table32356789101112132343210111213[[#This Row],[Total]]</f>
        <v>0.45</v>
      </c>
      <c r="M68" s="1">
        <v>2</v>
      </c>
      <c r="N68" s="8">
        <f>Table32356789101112132343210111213[[#This Row],[African American]]/Table32356789101112132343210111213[[#This Row],[Total]]</f>
        <v>1.6666666666666666E-2</v>
      </c>
      <c r="O68" s="1">
        <v>17</v>
      </c>
      <c r="P68" s="8">
        <f>Table32356789101112132343210111213[[#This Row],[Hispanic American]]/Table32356789101112132343210111213[[#This Row],[Total]]</f>
        <v>0.14166666666666666</v>
      </c>
      <c r="Q68" s="1">
        <v>0</v>
      </c>
      <c r="R68" s="8">
        <f>Table32356789101112132343210111213[[#This Row],[Hawaiian or Pacific Islander]]/Table32356789101112132343210111213[[#This Row],[Total]]</f>
        <v>0</v>
      </c>
      <c r="S68" s="1">
        <v>18</v>
      </c>
      <c r="T68" s="8">
        <f>Table32356789101112132343210111213[[#This Row],[White]]/Table32356789101112132343210111213[[#This Row],[Total]]</f>
        <v>0.15</v>
      </c>
      <c r="U68" s="1">
        <v>4</v>
      </c>
      <c r="V68" s="8">
        <f>Table32356789101112132343210111213[[#This Row],[Multi-racial]]/Table32356789101112132343210111213[[#This Row],[Total]]</f>
        <v>3.3333333333333333E-2</v>
      </c>
      <c r="W68" s="1">
        <v>19</v>
      </c>
      <c r="X68" s="8">
        <f>Table32356789101112132343210111213[[#This Row],[Total % Minorities]]/Table32356789101112132343210111213[[#This Row],[Total]]</f>
        <v>5.4166666666666669E-3</v>
      </c>
      <c r="Y6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0.65</v>
      </c>
      <c r="Z6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69" spans="1:26" ht="20" customHeight="1">
      <c r="A69" s="12">
        <v>190664</v>
      </c>
      <c r="B69" s="12" t="s">
        <v>493</v>
      </c>
      <c r="C69" s="16">
        <v>51100</v>
      </c>
      <c r="D69" s="12">
        <v>117</v>
      </c>
      <c r="E69" s="12">
        <v>101</v>
      </c>
      <c r="F69" s="14">
        <f>Table32356789101112132343210111213[[#This Row],[Men]]/Table32356789101112132343210111213[[#This Row],[Total]]</f>
        <v>0.86324786324786329</v>
      </c>
      <c r="G69" s="12">
        <v>16</v>
      </c>
      <c r="H69" s="14">
        <f>Table32356789101112132343210111213[[#This Row],[Women]]/Table32356789101112132343210111213[[#This Row],[Total]]</f>
        <v>0.13675213675213677</v>
      </c>
      <c r="I69" s="12">
        <v>0</v>
      </c>
      <c r="J69" s="14">
        <f>Table32356789101112132343210111213[[#This Row],[Alaskan Native or Native American]]/Table32356789101112132343210111213[[#This Row],[Total]]</f>
        <v>0</v>
      </c>
      <c r="K69" s="12">
        <v>63</v>
      </c>
      <c r="L69" s="14">
        <f>Table32356789101112132343210111213[[#This Row],[Asian American]]/Table32356789101112132343210111213[[#This Row],[Total]]</f>
        <v>0.53846153846153844</v>
      </c>
      <c r="M69" s="12">
        <v>7</v>
      </c>
      <c r="N69" s="14">
        <f>Table32356789101112132343210111213[[#This Row],[African American]]/Table32356789101112132343210111213[[#This Row],[Total]]</f>
        <v>5.9829059829059832E-2</v>
      </c>
      <c r="O69" s="12">
        <v>16</v>
      </c>
      <c r="P69" s="14">
        <f>Table32356789101112132343210111213[[#This Row],[Hispanic American]]/Table32356789101112132343210111213[[#This Row],[Total]]</f>
        <v>0.13675213675213677</v>
      </c>
      <c r="Q69" s="12">
        <v>1</v>
      </c>
      <c r="R69" s="14">
        <f>Table32356789101112132343210111213[[#This Row],[Hawaiian or Pacific Islander]]/Table32356789101112132343210111213[[#This Row],[Total]]</f>
        <v>8.5470085470085479E-3</v>
      </c>
      <c r="S69" s="12">
        <v>21</v>
      </c>
      <c r="T69" s="14">
        <f>Table32356789101112132343210111213[[#This Row],[White]]/Table32356789101112132343210111213[[#This Row],[Total]]</f>
        <v>0.17948717948717949</v>
      </c>
      <c r="U69" s="12">
        <v>1</v>
      </c>
      <c r="V69" s="14">
        <f>Table32356789101112132343210111213[[#This Row],[Multi-racial]]/Table32356789101112132343210111213[[#This Row],[Total]]</f>
        <v>8.5470085470085479E-3</v>
      </c>
      <c r="W69" s="12">
        <v>8</v>
      </c>
      <c r="X69" s="14">
        <f>Table32356789101112132343210111213[[#This Row],[Total % Minorities]]/Table32356789101112132343210111213[[#This Row],[Total]]</f>
        <v>6.4285192490320699E-3</v>
      </c>
      <c r="Y6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0.75213675213675213</v>
      </c>
      <c r="Z6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0.21367521367521367</v>
      </c>
    </row>
    <row r="70" spans="1:26" ht="20" customHeight="1">
      <c r="A70" s="1">
        <v>179867</v>
      </c>
      <c r="B70" s="1" t="s">
        <v>190</v>
      </c>
      <c r="C70" s="15">
        <v>96200</v>
      </c>
      <c r="D70" s="1">
        <v>114</v>
      </c>
      <c r="E70" s="1">
        <v>88</v>
      </c>
      <c r="F70" s="8">
        <f>Table32356789101112132343210111213[[#This Row],[Men]]/Table32356789101112132343210111213[[#This Row],[Total]]</f>
        <v>0.77192982456140347</v>
      </c>
      <c r="G70" s="1">
        <v>26</v>
      </c>
      <c r="H70" s="8">
        <f>Table32356789101112132343210111213[[#This Row],[Women]]/Table32356789101112132343210111213[[#This Row],[Total]]</f>
        <v>0.22807017543859648</v>
      </c>
      <c r="I70" s="1">
        <v>0</v>
      </c>
      <c r="J70" s="8">
        <f>Table32356789101112132343210111213[[#This Row],[Alaskan Native or Native American]]/Table32356789101112132343210111213[[#This Row],[Total]]</f>
        <v>0</v>
      </c>
      <c r="K70" s="1">
        <v>20</v>
      </c>
      <c r="L70" s="8">
        <f>Table32356789101112132343210111213[[#This Row],[Asian American]]/Table32356789101112132343210111213[[#This Row],[Total]]</f>
        <v>0.17543859649122806</v>
      </c>
      <c r="M70" s="1">
        <v>4</v>
      </c>
      <c r="N70" s="8">
        <f>Table32356789101112132343210111213[[#This Row],[African American]]/Table32356789101112132343210111213[[#This Row],[Total]]</f>
        <v>3.5087719298245612E-2</v>
      </c>
      <c r="O70" s="1">
        <v>9</v>
      </c>
      <c r="P70" s="8">
        <f>Table32356789101112132343210111213[[#This Row],[Hispanic American]]/Table32356789101112132343210111213[[#This Row],[Total]]</f>
        <v>7.8947368421052627E-2</v>
      </c>
      <c r="Q70" s="1">
        <v>0</v>
      </c>
      <c r="R70" s="8">
        <f>Table32356789101112132343210111213[[#This Row],[Hawaiian or Pacific Islander]]/Table32356789101112132343210111213[[#This Row],[Total]]</f>
        <v>0</v>
      </c>
      <c r="S70" s="1">
        <v>52</v>
      </c>
      <c r="T70" s="8">
        <f>Table32356789101112132343210111213[[#This Row],[White]]/Table32356789101112132343210111213[[#This Row],[Total]]</f>
        <v>0.45614035087719296</v>
      </c>
      <c r="U70" s="1">
        <v>6</v>
      </c>
      <c r="V70" s="8">
        <f>Table32356789101112132343210111213[[#This Row],[Multi-racial]]/Table32356789101112132343210111213[[#This Row],[Total]]</f>
        <v>5.2631578947368418E-2</v>
      </c>
      <c r="W70" s="1">
        <v>21</v>
      </c>
      <c r="X70" s="8">
        <f>Table32356789101112132343210111213[[#This Row],[Total % Minorities]]/Table32356789101112132343210111213[[#This Row],[Total]]</f>
        <v>3.0009233610341643E-3</v>
      </c>
      <c r="Y7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0.34210526315789475</v>
      </c>
      <c r="Z7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</row>
    <row r="71" spans="1:26" ht="20" customHeight="1">
      <c r="A71" s="12">
        <v>209807</v>
      </c>
      <c r="B71" s="12" t="s">
        <v>27</v>
      </c>
      <c r="C71" s="16">
        <v>78100</v>
      </c>
      <c r="D71" s="12">
        <v>112</v>
      </c>
      <c r="E71" s="12">
        <v>101</v>
      </c>
      <c r="F71" s="14">
        <f>Table32356789101112132343210111213[[#This Row],[Men]]/Table32356789101112132343210111213[[#This Row],[Total]]</f>
        <v>0.9017857142857143</v>
      </c>
      <c r="G71" s="12">
        <v>11</v>
      </c>
      <c r="H71" s="14">
        <f>Table32356789101112132343210111213[[#This Row],[Women]]/Table32356789101112132343210111213[[#This Row],[Total]]</f>
        <v>9.8214285714285712E-2</v>
      </c>
      <c r="I71" s="12">
        <v>1</v>
      </c>
      <c r="J71" s="14">
        <f>Table32356789101112132343210111213[[#This Row],[Alaskan Native or Native American]]/Table32356789101112132343210111213[[#This Row],[Total]]</f>
        <v>8.9285714285714281E-3</v>
      </c>
      <c r="K71" s="12">
        <v>18</v>
      </c>
      <c r="L71" s="14">
        <f>Table32356789101112132343210111213[[#This Row],[Asian American]]/Table32356789101112132343210111213[[#This Row],[Total]]</f>
        <v>0.16071428571428573</v>
      </c>
      <c r="M71" s="12">
        <v>2</v>
      </c>
      <c r="N71" s="14">
        <f>Table32356789101112132343210111213[[#This Row],[African American]]/Table32356789101112132343210111213[[#This Row],[Total]]</f>
        <v>1.7857142857142856E-2</v>
      </c>
      <c r="O71" s="12">
        <v>6</v>
      </c>
      <c r="P71" s="14">
        <f>Table32356789101112132343210111213[[#This Row],[Hispanic American]]/Table32356789101112132343210111213[[#This Row],[Total]]</f>
        <v>5.3571428571428568E-2</v>
      </c>
      <c r="Q71" s="12">
        <v>0</v>
      </c>
      <c r="R71" s="14">
        <f>Table32356789101112132343210111213[[#This Row],[Hawaiian or Pacific Islander]]/Table32356789101112132343210111213[[#This Row],[Total]]</f>
        <v>0</v>
      </c>
      <c r="S71" s="12">
        <v>64</v>
      </c>
      <c r="T71" s="14">
        <f>Table32356789101112132343210111213[[#This Row],[White]]/Table32356789101112132343210111213[[#This Row],[Total]]</f>
        <v>0.5714285714285714</v>
      </c>
      <c r="U71" s="12">
        <v>5</v>
      </c>
      <c r="V71" s="14">
        <f>Table32356789101112132343210111213[[#This Row],[Multi-racial]]/Table32356789101112132343210111213[[#This Row],[Total]]</f>
        <v>4.4642857142857144E-2</v>
      </c>
      <c r="W71" s="12">
        <v>7</v>
      </c>
      <c r="X71" s="14">
        <f>Table32356789101112132343210111213[[#This Row],[Total % Minorities]]/Table32356789101112132343210111213[[#This Row],[Total]]</f>
        <v>2.5510204081632651E-3</v>
      </c>
      <c r="Y7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  <c r="Z7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72" spans="1:26" ht="20" customHeight="1">
      <c r="A72" s="1">
        <v>190594</v>
      </c>
      <c r="B72" s="1" t="s">
        <v>494</v>
      </c>
      <c r="C72" s="15">
        <v>51600</v>
      </c>
      <c r="D72" s="1">
        <v>106</v>
      </c>
      <c r="E72" s="1">
        <v>89</v>
      </c>
      <c r="F72" s="8">
        <f>Table32356789101112132343210111213[[#This Row],[Men]]/Table32356789101112132343210111213[[#This Row],[Total]]</f>
        <v>0.839622641509434</v>
      </c>
      <c r="G72" s="1">
        <v>17</v>
      </c>
      <c r="H72" s="8">
        <f>Table32356789101112132343210111213[[#This Row],[Women]]/Table32356789101112132343210111213[[#This Row],[Total]]</f>
        <v>0.16037735849056603</v>
      </c>
      <c r="I72" s="1">
        <v>0</v>
      </c>
      <c r="J72" s="8">
        <f>Table32356789101112132343210111213[[#This Row],[Alaskan Native or Native American]]/Table32356789101112132343210111213[[#This Row],[Total]]</f>
        <v>0</v>
      </c>
      <c r="K72" s="1">
        <v>45</v>
      </c>
      <c r="L72" s="8">
        <f>Table32356789101112132343210111213[[#This Row],[Asian American]]/Table32356789101112132343210111213[[#This Row],[Total]]</f>
        <v>0.42452830188679247</v>
      </c>
      <c r="M72" s="1">
        <v>10</v>
      </c>
      <c r="N72" s="8">
        <f>Table32356789101112132343210111213[[#This Row],[African American]]/Table32356789101112132343210111213[[#This Row],[Total]]</f>
        <v>9.4339622641509441E-2</v>
      </c>
      <c r="O72" s="1">
        <v>18</v>
      </c>
      <c r="P72" s="8">
        <f>Table32356789101112132343210111213[[#This Row],[Hispanic American]]/Table32356789101112132343210111213[[#This Row],[Total]]</f>
        <v>0.16981132075471697</v>
      </c>
      <c r="Q72" s="1">
        <v>0</v>
      </c>
      <c r="R72" s="8">
        <f>Table32356789101112132343210111213[[#This Row],[Hawaiian or Pacific Islander]]/Table32356789101112132343210111213[[#This Row],[Total]]</f>
        <v>0</v>
      </c>
      <c r="S72" s="1">
        <v>28</v>
      </c>
      <c r="T72" s="8">
        <f>Table32356789101112132343210111213[[#This Row],[White]]/Table32356789101112132343210111213[[#This Row],[Total]]</f>
        <v>0.26415094339622641</v>
      </c>
      <c r="U72" s="1">
        <v>1</v>
      </c>
      <c r="V72" s="8">
        <f>Table32356789101112132343210111213[[#This Row],[Multi-racial]]/Table32356789101112132343210111213[[#This Row],[Total]]</f>
        <v>9.433962264150943E-3</v>
      </c>
      <c r="W72" s="1">
        <v>4</v>
      </c>
      <c r="X72" s="8">
        <f>Table32356789101112132343210111213[[#This Row],[Total % Minorities]]/Table32356789101112132343210111213[[#This Row],[Total]]</f>
        <v>6.5859736561053751E-3</v>
      </c>
      <c r="Y7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0.69811320754716977</v>
      </c>
      <c r="Z7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0.27358490566037735</v>
      </c>
    </row>
    <row r="73" spans="1:26" ht="20" customHeight="1">
      <c r="A73" s="12">
        <v>166513</v>
      </c>
      <c r="B73" s="12" t="s">
        <v>366</v>
      </c>
      <c r="C73" s="16">
        <v>71400</v>
      </c>
      <c r="D73" s="12">
        <v>104</v>
      </c>
      <c r="E73" s="12">
        <v>93</v>
      </c>
      <c r="F73" s="14">
        <f>Table32356789101112132343210111213[[#This Row],[Men]]/Table32356789101112132343210111213[[#This Row],[Total]]</f>
        <v>0.89423076923076927</v>
      </c>
      <c r="G73" s="12">
        <v>11</v>
      </c>
      <c r="H73" s="14">
        <f>Table32356789101112132343210111213[[#This Row],[Women]]/Table32356789101112132343210111213[[#This Row],[Total]]</f>
        <v>0.10576923076923077</v>
      </c>
      <c r="I73" s="12">
        <v>0</v>
      </c>
      <c r="J73" s="14">
        <f>Table32356789101112132343210111213[[#This Row],[Alaskan Native or Native American]]/Table32356789101112132343210111213[[#This Row],[Total]]</f>
        <v>0</v>
      </c>
      <c r="K73" s="12">
        <v>21</v>
      </c>
      <c r="L73" s="14">
        <f>Table32356789101112132343210111213[[#This Row],[Asian American]]/Table32356789101112132343210111213[[#This Row],[Total]]</f>
        <v>0.20192307692307693</v>
      </c>
      <c r="M73" s="12">
        <v>5</v>
      </c>
      <c r="N73" s="14">
        <f>Table32356789101112132343210111213[[#This Row],[African American]]/Table32356789101112132343210111213[[#This Row],[Total]]</f>
        <v>4.807692307692308E-2</v>
      </c>
      <c r="O73" s="12">
        <v>7</v>
      </c>
      <c r="P73" s="14">
        <f>Table32356789101112132343210111213[[#This Row],[Hispanic American]]/Table32356789101112132343210111213[[#This Row],[Total]]</f>
        <v>6.7307692307692304E-2</v>
      </c>
      <c r="Q73" s="12">
        <v>0</v>
      </c>
      <c r="R73" s="14">
        <f>Table32356789101112132343210111213[[#This Row],[Hawaiian or Pacific Islander]]/Table32356789101112132343210111213[[#This Row],[Total]]</f>
        <v>0</v>
      </c>
      <c r="S73" s="12">
        <v>56</v>
      </c>
      <c r="T73" s="14">
        <f>Table32356789101112132343210111213[[#This Row],[White]]/Table32356789101112132343210111213[[#This Row],[Total]]</f>
        <v>0.53846153846153844</v>
      </c>
      <c r="U73" s="12">
        <v>2</v>
      </c>
      <c r="V73" s="14">
        <f>Table32356789101112132343210111213[[#This Row],[Multi-racial]]/Table32356789101112132343210111213[[#This Row],[Total]]</f>
        <v>1.9230769230769232E-2</v>
      </c>
      <c r="W73" s="12">
        <v>10</v>
      </c>
      <c r="X73" s="14">
        <f>Table32356789101112132343210111213[[#This Row],[Total % Minorities]]/Table32356789101112132343210111213[[#This Row],[Total]]</f>
        <v>3.2359467455621302E-3</v>
      </c>
      <c r="Y7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0.33653846153846156</v>
      </c>
      <c r="Z7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0.13461538461538461</v>
      </c>
    </row>
    <row r="74" spans="1:26" ht="20" customHeight="1">
      <c r="A74" s="1">
        <v>110592</v>
      </c>
      <c r="B74" s="1" t="s">
        <v>380</v>
      </c>
      <c r="C74" s="15">
        <v>39900</v>
      </c>
      <c r="D74" s="1">
        <v>101</v>
      </c>
      <c r="E74" s="1">
        <v>91</v>
      </c>
      <c r="F74" s="8">
        <f>Table32356789101112132343210111213[[#This Row],[Men]]/Table32356789101112132343210111213[[#This Row],[Total]]</f>
        <v>0.90099009900990101</v>
      </c>
      <c r="G74" s="1">
        <v>10</v>
      </c>
      <c r="H74" s="8">
        <f>Table32356789101112132343210111213[[#This Row],[Women]]/Table32356789101112132343210111213[[#This Row],[Total]]</f>
        <v>9.9009900990099015E-2</v>
      </c>
      <c r="I74" s="1">
        <v>0</v>
      </c>
      <c r="J74" s="8">
        <f>Table32356789101112132343210111213[[#This Row],[Alaskan Native or Native American]]/Table32356789101112132343210111213[[#This Row],[Total]]</f>
        <v>0</v>
      </c>
      <c r="K74" s="1">
        <v>39</v>
      </c>
      <c r="L74" s="8">
        <f>Table32356789101112132343210111213[[#This Row],[Asian American]]/Table32356789101112132343210111213[[#This Row],[Total]]</f>
        <v>0.38613861386138615</v>
      </c>
      <c r="M74" s="1">
        <v>1</v>
      </c>
      <c r="N74" s="8">
        <f>Table32356789101112132343210111213[[#This Row],[African American]]/Table32356789101112132343210111213[[#This Row],[Total]]</f>
        <v>9.9009900990099011E-3</v>
      </c>
      <c r="O74" s="1">
        <v>41</v>
      </c>
      <c r="P74" s="8">
        <f>Table32356789101112132343210111213[[#This Row],[Hispanic American]]/Table32356789101112132343210111213[[#This Row],[Total]]</f>
        <v>0.40594059405940597</v>
      </c>
      <c r="Q74" s="1">
        <v>0</v>
      </c>
      <c r="R74" s="8">
        <f>Table32356789101112132343210111213[[#This Row],[Hawaiian or Pacific Islander]]/Table32356789101112132343210111213[[#This Row],[Total]]</f>
        <v>0</v>
      </c>
      <c r="S74" s="1">
        <v>10</v>
      </c>
      <c r="T74" s="8">
        <f>Table32356789101112132343210111213[[#This Row],[White]]/Table32356789101112132343210111213[[#This Row],[Total]]</f>
        <v>9.9009900990099015E-2</v>
      </c>
      <c r="U74" s="1">
        <v>2</v>
      </c>
      <c r="V74" s="8">
        <f>Table32356789101112132343210111213[[#This Row],[Multi-racial]]/Table32356789101112132343210111213[[#This Row],[Total]]</f>
        <v>1.9801980198019802E-2</v>
      </c>
      <c r="W74" s="1">
        <v>6</v>
      </c>
      <c r="X74" s="8">
        <f>Table32356789101112132343210111213[[#This Row],[Total % Minorities]]/Table32356789101112132343210111213[[#This Row],[Total]]</f>
        <v>8.136457210077443E-3</v>
      </c>
      <c r="Y7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0.82178217821782173</v>
      </c>
      <c r="Z7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0.43564356435643564</v>
      </c>
    </row>
    <row r="75" spans="1:26" ht="20" customHeight="1">
      <c r="A75" s="12">
        <v>144740</v>
      </c>
      <c r="B75" s="12" t="s">
        <v>495</v>
      </c>
      <c r="C75" s="16" t="s">
        <v>347</v>
      </c>
      <c r="D75" s="12">
        <v>100</v>
      </c>
      <c r="E75" s="12">
        <v>91</v>
      </c>
      <c r="F75" s="14">
        <f>Table32356789101112132343210111213[[#This Row],[Men]]/Table32356789101112132343210111213[[#This Row],[Total]]</f>
        <v>0.91</v>
      </c>
      <c r="G75" s="12">
        <v>9</v>
      </c>
      <c r="H75" s="14">
        <f>Table32356789101112132343210111213[[#This Row],[Women]]/Table32356789101112132343210111213[[#This Row],[Total]]</f>
        <v>0.09</v>
      </c>
      <c r="I75" s="12">
        <v>0</v>
      </c>
      <c r="J75" s="14">
        <f>Table32356789101112132343210111213[[#This Row],[Alaskan Native or Native American]]/Table32356789101112132343210111213[[#This Row],[Total]]</f>
        <v>0</v>
      </c>
      <c r="K75" s="12">
        <v>7</v>
      </c>
      <c r="L75" s="14">
        <f>Table32356789101112132343210111213[[#This Row],[Asian American]]/Table32356789101112132343210111213[[#This Row],[Total]]</f>
        <v>7.0000000000000007E-2</v>
      </c>
      <c r="M75" s="12">
        <v>4</v>
      </c>
      <c r="N75" s="14">
        <f>Table32356789101112132343210111213[[#This Row],[African American]]/Table32356789101112132343210111213[[#This Row],[Total]]</f>
        <v>0.04</v>
      </c>
      <c r="O75" s="12">
        <v>17</v>
      </c>
      <c r="P75" s="14">
        <f>Table32356789101112132343210111213[[#This Row],[Hispanic American]]/Table32356789101112132343210111213[[#This Row],[Total]]</f>
        <v>0.17</v>
      </c>
      <c r="Q75" s="12">
        <v>0</v>
      </c>
      <c r="R75" s="14">
        <f>Table32356789101112132343210111213[[#This Row],[Hawaiian or Pacific Islander]]/Table32356789101112132343210111213[[#This Row],[Total]]</f>
        <v>0</v>
      </c>
      <c r="S75" s="12">
        <v>58</v>
      </c>
      <c r="T75" s="14">
        <f>Table32356789101112132343210111213[[#This Row],[White]]/Table32356789101112132343210111213[[#This Row],[Total]]</f>
        <v>0.57999999999999996</v>
      </c>
      <c r="U75" s="12">
        <v>2</v>
      </c>
      <c r="V75" s="14">
        <f>Table32356789101112132343210111213[[#This Row],[Multi-racial]]/Table32356789101112132343210111213[[#This Row],[Total]]</f>
        <v>0.02</v>
      </c>
      <c r="W75" s="12">
        <v>4</v>
      </c>
      <c r="X75" s="14">
        <f>Table32356789101112132343210111213[[#This Row],[Total % Minorities]]/Table32356789101112132343210111213[[#This Row],[Total]]</f>
        <v>3.0000000000000001E-3</v>
      </c>
      <c r="Y7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</v>
      </c>
      <c r="Z7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</v>
      </c>
    </row>
    <row r="76" spans="1:26" ht="20" customHeight="1">
      <c r="A76" s="1">
        <v>228769</v>
      </c>
      <c r="B76" s="1" t="s">
        <v>274</v>
      </c>
      <c r="C76" s="15">
        <v>68300</v>
      </c>
      <c r="D76" s="1">
        <v>99</v>
      </c>
      <c r="E76" s="1">
        <v>87</v>
      </c>
      <c r="F76" s="8">
        <f>Table32356789101112132343210111213[[#This Row],[Men]]/Table32356789101112132343210111213[[#This Row],[Total]]</f>
        <v>0.87878787878787878</v>
      </c>
      <c r="G76" s="1">
        <v>12</v>
      </c>
      <c r="H76" s="8">
        <f>Table32356789101112132343210111213[[#This Row],[Women]]/Table32356789101112132343210111213[[#This Row],[Total]]</f>
        <v>0.12121212121212122</v>
      </c>
      <c r="I76" s="1">
        <v>0</v>
      </c>
      <c r="J76" s="8">
        <f>Table32356789101112132343210111213[[#This Row],[Alaskan Native or Native American]]/Table32356789101112132343210111213[[#This Row],[Total]]</f>
        <v>0</v>
      </c>
      <c r="K76" s="1">
        <v>26</v>
      </c>
      <c r="L76" s="8">
        <f>Table32356789101112132343210111213[[#This Row],[Asian American]]/Table32356789101112132343210111213[[#This Row],[Total]]</f>
        <v>0.26262626262626265</v>
      </c>
      <c r="M76" s="1">
        <v>1</v>
      </c>
      <c r="N76" s="8">
        <f>Table32356789101112132343210111213[[#This Row],[African American]]/Table32356789101112132343210111213[[#This Row],[Total]]</f>
        <v>1.0101010101010102E-2</v>
      </c>
      <c r="O76" s="1">
        <v>13</v>
      </c>
      <c r="P76" s="8">
        <f>Table32356789101112132343210111213[[#This Row],[Hispanic American]]/Table32356789101112132343210111213[[#This Row],[Total]]</f>
        <v>0.13131313131313133</v>
      </c>
      <c r="Q76" s="1">
        <v>0</v>
      </c>
      <c r="R76" s="8">
        <f>Table32356789101112132343210111213[[#This Row],[Hawaiian or Pacific Islander]]/Table32356789101112132343210111213[[#This Row],[Total]]</f>
        <v>0</v>
      </c>
      <c r="S76" s="1">
        <v>29</v>
      </c>
      <c r="T76" s="8">
        <f>Table32356789101112132343210111213[[#This Row],[White]]/Table32356789101112132343210111213[[#This Row],[Total]]</f>
        <v>0.29292929292929293</v>
      </c>
      <c r="U76" s="1">
        <v>4</v>
      </c>
      <c r="V76" s="8">
        <f>Table32356789101112132343210111213[[#This Row],[Multi-racial]]/Table32356789101112132343210111213[[#This Row],[Total]]</f>
        <v>4.0404040404040407E-2</v>
      </c>
      <c r="W76" s="1">
        <v>25</v>
      </c>
      <c r="X76" s="8">
        <f>Table32356789101112132343210111213[[#This Row],[Total % Minorities]]/Table32356789101112132343210111213[[#This Row],[Total]]</f>
        <v>4.4893378226711555E-3</v>
      </c>
      <c r="Y7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0.44444444444444442</v>
      </c>
      <c r="Z7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</row>
    <row r="77" spans="1:26" ht="20" customHeight="1">
      <c r="A77" s="12">
        <v>142115</v>
      </c>
      <c r="B77" s="12" t="s">
        <v>130</v>
      </c>
      <c r="C77" s="16">
        <v>74100</v>
      </c>
      <c r="D77" s="12">
        <v>98</v>
      </c>
      <c r="E77" s="12">
        <v>83</v>
      </c>
      <c r="F77" s="14">
        <f>Table32356789101112132343210111213[[#This Row],[Men]]/Table32356789101112132343210111213[[#This Row],[Total]]</f>
        <v>0.84693877551020413</v>
      </c>
      <c r="G77" s="12">
        <v>15</v>
      </c>
      <c r="H77" s="14">
        <f>Table32356789101112132343210111213[[#This Row],[Women]]/Table32356789101112132343210111213[[#This Row],[Total]]</f>
        <v>0.15306122448979592</v>
      </c>
      <c r="I77" s="12">
        <v>0</v>
      </c>
      <c r="J77" s="14">
        <f>Table32356789101112132343210111213[[#This Row],[Alaskan Native or Native American]]/Table32356789101112132343210111213[[#This Row],[Total]]</f>
        <v>0</v>
      </c>
      <c r="K77" s="12">
        <v>4</v>
      </c>
      <c r="L77" s="14">
        <f>Table32356789101112132343210111213[[#This Row],[Asian American]]/Table32356789101112132343210111213[[#This Row],[Total]]</f>
        <v>4.0816326530612242E-2</v>
      </c>
      <c r="M77" s="12">
        <v>2</v>
      </c>
      <c r="N77" s="14">
        <f>Table32356789101112132343210111213[[#This Row],[African American]]/Table32356789101112132343210111213[[#This Row],[Total]]</f>
        <v>2.0408163265306121E-2</v>
      </c>
      <c r="O77" s="12">
        <v>4</v>
      </c>
      <c r="P77" s="14">
        <f>Table32356789101112132343210111213[[#This Row],[Hispanic American]]/Table32356789101112132343210111213[[#This Row],[Total]]</f>
        <v>4.0816326530612242E-2</v>
      </c>
      <c r="Q77" s="12">
        <v>0</v>
      </c>
      <c r="R77" s="14">
        <f>Table32356789101112132343210111213[[#This Row],[Hawaiian or Pacific Islander]]/Table32356789101112132343210111213[[#This Row],[Total]]</f>
        <v>0</v>
      </c>
      <c r="S77" s="12">
        <v>79</v>
      </c>
      <c r="T77" s="14">
        <f>Table32356789101112132343210111213[[#This Row],[White]]/Table32356789101112132343210111213[[#This Row],[Total]]</f>
        <v>0.80612244897959184</v>
      </c>
      <c r="U77" s="12">
        <v>6</v>
      </c>
      <c r="V77" s="14">
        <f>Table32356789101112132343210111213[[#This Row],[Multi-racial]]/Table32356789101112132343210111213[[#This Row],[Total]]</f>
        <v>6.1224489795918366E-2</v>
      </c>
      <c r="W77" s="12">
        <v>3</v>
      </c>
      <c r="X77" s="14">
        <f>Table32356789101112132343210111213[[#This Row],[Total % Minorities]]/Table32356789101112132343210111213[[#This Row],[Total]]</f>
        <v>1.6659725114535609E-3</v>
      </c>
      <c r="Y7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0.16326530612244897</v>
      </c>
      <c r="Z7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0.12244897959183673</v>
      </c>
    </row>
    <row r="78" spans="1:26" ht="20" customHeight="1">
      <c r="A78" s="1">
        <v>213543</v>
      </c>
      <c r="B78" s="1" t="s">
        <v>236</v>
      </c>
      <c r="C78" s="15">
        <v>72900</v>
      </c>
      <c r="D78" s="1">
        <v>98</v>
      </c>
      <c r="E78" s="1">
        <v>66</v>
      </c>
      <c r="F78" s="8">
        <f>Table32356789101112132343210111213[[#This Row],[Men]]/Table32356789101112132343210111213[[#This Row],[Total]]</f>
        <v>0.67346938775510201</v>
      </c>
      <c r="G78" s="1">
        <v>32</v>
      </c>
      <c r="H78" s="8">
        <f>Table32356789101112132343210111213[[#This Row],[Women]]/Table32356789101112132343210111213[[#This Row],[Total]]</f>
        <v>0.32653061224489793</v>
      </c>
      <c r="I78" s="1">
        <v>0</v>
      </c>
      <c r="J78" s="8">
        <f>Table32356789101112132343210111213[[#This Row],[Alaskan Native or Native American]]/Table32356789101112132343210111213[[#This Row],[Total]]</f>
        <v>0</v>
      </c>
      <c r="K78" s="1">
        <v>12</v>
      </c>
      <c r="L78" s="8">
        <f>Table32356789101112132343210111213[[#This Row],[Asian American]]/Table32356789101112132343210111213[[#This Row],[Total]]</f>
        <v>0.12244897959183673</v>
      </c>
      <c r="M78" s="1">
        <v>1</v>
      </c>
      <c r="N78" s="8">
        <f>Table32356789101112132343210111213[[#This Row],[African American]]/Table32356789101112132343210111213[[#This Row],[Total]]</f>
        <v>1.020408163265306E-2</v>
      </c>
      <c r="O78" s="1">
        <v>5</v>
      </c>
      <c r="P78" s="8">
        <f>Table32356789101112132343210111213[[#This Row],[Hispanic American]]/Table32356789101112132343210111213[[#This Row],[Total]]</f>
        <v>5.1020408163265307E-2</v>
      </c>
      <c r="Q78" s="1">
        <v>0</v>
      </c>
      <c r="R78" s="8">
        <f>Table32356789101112132343210111213[[#This Row],[Hawaiian or Pacific Islander]]/Table32356789101112132343210111213[[#This Row],[Total]]</f>
        <v>0</v>
      </c>
      <c r="S78" s="1">
        <v>65</v>
      </c>
      <c r="T78" s="8">
        <f>Table32356789101112132343210111213[[#This Row],[White]]/Table32356789101112132343210111213[[#This Row],[Total]]</f>
        <v>0.66326530612244894</v>
      </c>
      <c r="U78" s="1">
        <v>3</v>
      </c>
      <c r="V78" s="8">
        <f>Table32356789101112132343210111213[[#This Row],[Multi-racial]]/Table32356789101112132343210111213[[#This Row],[Total]]</f>
        <v>3.0612244897959183E-2</v>
      </c>
      <c r="W78" s="1">
        <v>9</v>
      </c>
      <c r="X78" s="8">
        <f>Table32356789101112132343210111213[[#This Row],[Total % Minorities]]/Table32356789101112132343210111213[[#This Row],[Total]]</f>
        <v>2.1865889212827989E-3</v>
      </c>
      <c r="Y7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0.21428571428571427</v>
      </c>
      <c r="Z7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9.1836734693877556E-2</v>
      </c>
    </row>
    <row r="79" spans="1:26" ht="20" customHeight="1">
      <c r="A79" s="12">
        <v>230782</v>
      </c>
      <c r="B79" s="12" t="s">
        <v>471</v>
      </c>
      <c r="C79" s="16">
        <v>66200</v>
      </c>
      <c r="D79" s="12">
        <v>97</v>
      </c>
      <c r="E79" s="12">
        <v>89</v>
      </c>
      <c r="F79" s="14">
        <f>Table32356789101112132343210111213[[#This Row],[Men]]/Table32356789101112132343210111213[[#This Row],[Total]]</f>
        <v>0.91752577319587625</v>
      </c>
      <c r="G79" s="12">
        <v>8</v>
      </c>
      <c r="H79" s="14">
        <f>Table32356789101112132343210111213[[#This Row],[Women]]/Table32356789101112132343210111213[[#This Row],[Total]]</f>
        <v>8.247422680412371E-2</v>
      </c>
      <c r="I79" s="12">
        <v>0</v>
      </c>
      <c r="J79" s="14">
        <f>Table32356789101112132343210111213[[#This Row],[Alaskan Native or Native American]]/Table32356789101112132343210111213[[#This Row],[Total]]</f>
        <v>0</v>
      </c>
      <c r="K79" s="12">
        <v>6</v>
      </c>
      <c r="L79" s="14">
        <f>Table32356789101112132343210111213[[#This Row],[Asian American]]/Table32356789101112132343210111213[[#This Row],[Total]]</f>
        <v>6.1855670103092786E-2</v>
      </c>
      <c r="M79" s="12">
        <v>1</v>
      </c>
      <c r="N79" s="14">
        <f>Table32356789101112132343210111213[[#This Row],[African American]]/Table32356789101112132343210111213[[#This Row],[Total]]</f>
        <v>1.0309278350515464E-2</v>
      </c>
      <c r="O79" s="12">
        <v>4</v>
      </c>
      <c r="P79" s="14">
        <f>Table32356789101112132343210111213[[#This Row],[Hispanic American]]/Table32356789101112132343210111213[[#This Row],[Total]]</f>
        <v>4.1237113402061855E-2</v>
      </c>
      <c r="Q79" s="12">
        <v>0</v>
      </c>
      <c r="R79" s="14">
        <f>Table32356789101112132343210111213[[#This Row],[Hawaiian or Pacific Islander]]/Table32356789101112132343210111213[[#This Row],[Total]]</f>
        <v>0</v>
      </c>
      <c r="S79" s="12">
        <v>81</v>
      </c>
      <c r="T79" s="14">
        <f>Table32356789101112132343210111213[[#This Row],[White]]/Table32356789101112132343210111213[[#This Row],[Total]]</f>
        <v>0.83505154639175261</v>
      </c>
      <c r="U79" s="12">
        <v>0</v>
      </c>
      <c r="V79" s="14">
        <f>Table32356789101112132343210111213[[#This Row],[Multi-racial]]/Table32356789101112132343210111213[[#This Row],[Total]]</f>
        <v>0</v>
      </c>
      <c r="W79" s="12">
        <v>2</v>
      </c>
      <c r="X79" s="14">
        <f>Table32356789101112132343210111213[[#This Row],[Total % Minorities]]/Table32356789101112132343210111213[[#This Row],[Total]]</f>
        <v>1.1690934211924754E-3</v>
      </c>
      <c r="Y7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0.1134020618556701</v>
      </c>
      <c r="Z7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5.1546391752577317E-2</v>
      </c>
    </row>
    <row r="80" spans="1:26" ht="20" customHeight="1">
      <c r="A80" s="1">
        <v>182281</v>
      </c>
      <c r="B80" s="1" t="s">
        <v>192</v>
      </c>
      <c r="C80" s="15">
        <v>56800</v>
      </c>
      <c r="D80" s="1">
        <v>96</v>
      </c>
      <c r="E80" s="1">
        <v>82</v>
      </c>
      <c r="F80" s="8">
        <f>Table32356789101112132343210111213[[#This Row],[Men]]/Table32356789101112132343210111213[[#This Row],[Total]]</f>
        <v>0.85416666666666663</v>
      </c>
      <c r="G80" s="1">
        <v>14</v>
      </c>
      <c r="H80" s="8">
        <f>Table32356789101112132343210111213[[#This Row],[Women]]/Table32356789101112132343210111213[[#This Row],[Total]]</f>
        <v>0.14583333333333334</v>
      </c>
      <c r="I80" s="1">
        <v>0</v>
      </c>
      <c r="J80" s="8">
        <f>Table32356789101112132343210111213[[#This Row],[Alaskan Native or Native American]]/Table32356789101112132343210111213[[#This Row],[Total]]</f>
        <v>0</v>
      </c>
      <c r="K80" s="1">
        <v>25</v>
      </c>
      <c r="L80" s="8">
        <f>Table32356789101112132343210111213[[#This Row],[Asian American]]/Table32356789101112132343210111213[[#This Row],[Total]]</f>
        <v>0.26041666666666669</v>
      </c>
      <c r="M80" s="1">
        <v>1</v>
      </c>
      <c r="N80" s="8">
        <f>Table32356789101112132343210111213[[#This Row],[African American]]/Table32356789101112132343210111213[[#This Row],[Total]]</f>
        <v>1.0416666666666666E-2</v>
      </c>
      <c r="O80" s="1">
        <v>17</v>
      </c>
      <c r="P80" s="8">
        <f>Table32356789101112132343210111213[[#This Row],[Hispanic American]]/Table32356789101112132343210111213[[#This Row],[Total]]</f>
        <v>0.17708333333333334</v>
      </c>
      <c r="Q80" s="1">
        <v>1</v>
      </c>
      <c r="R80" s="8">
        <f>Table32356789101112132343210111213[[#This Row],[Hawaiian or Pacific Islander]]/Table32356789101112132343210111213[[#This Row],[Total]]</f>
        <v>1.0416666666666666E-2</v>
      </c>
      <c r="S80" s="1">
        <v>33</v>
      </c>
      <c r="T80" s="8">
        <f>Table32356789101112132343210111213[[#This Row],[White]]/Table32356789101112132343210111213[[#This Row],[Total]]</f>
        <v>0.34375</v>
      </c>
      <c r="U80" s="1">
        <v>11</v>
      </c>
      <c r="V80" s="8">
        <f>Table32356789101112132343210111213[[#This Row],[Multi-racial]]/Table32356789101112132343210111213[[#This Row],[Total]]</f>
        <v>0.11458333333333333</v>
      </c>
      <c r="W80" s="1">
        <v>6</v>
      </c>
      <c r="X80" s="8">
        <f>Table32356789101112132343210111213[[#This Row],[Total % Minorities]]/Table32356789101112132343210111213[[#This Row],[Total]]</f>
        <v>5.9678819444444441E-3</v>
      </c>
      <c r="Y8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0.57291666666666663</v>
      </c>
      <c r="Z8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0.3125</v>
      </c>
    </row>
    <row r="81" spans="1:26" ht="20" customHeight="1">
      <c r="A81" s="12">
        <v>153603</v>
      </c>
      <c r="B81" s="12" t="s">
        <v>148</v>
      </c>
      <c r="C81" s="16">
        <v>68900</v>
      </c>
      <c r="D81" s="12">
        <v>94</v>
      </c>
      <c r="E81" s="12">
        <v>85</v>
      </c>
      <c r="F81" s="14">
        <f>Table32356789101112132343210111213[[#This Row],[Men]]/Table32356789101112132343210111213[[#This Row],[Total]]</f>
        <v>0.9042553191489362</v>
      </c>
      <c r="G81" s="12">
        <v>9</v>
      </c>
      <c r="H81" s="14">
        <f>Table32356789101112132343210111213[[#This Row],[Women]]/Table32356789101112132343210111213[[#This Row],[Total]]</f>
        <v>9.5744680851063829E-2</v>
      </c>
      <c r="I81" s="12">
        <v>0</v>
      </c>
      <c r="J81" s="14">
        <f>Table32356789101112132343210111213[[#This Row],[Alaskan Native or Native American]]/Table32356789101112132343210111213[[#This Row],[Total]]</f>
        <v>0</v>
      </c>
      <c r="K81" s="12">
        <v>4</v>
      </c>
      <c r="L81" s="14">
        <f>Table32356789101112132343210111213[[#This Row],[Asian American]]/Table32356789101112132343210111213[[#This Row],[Total]]</f>
        <v>4.2553191489361701E-2</v>
      </c>
      <c r="M81" s="12">
        <v>0</v>
      </c>
      <c r="N81" s="14">
        <f>Table32356789101112132343210111213[[#This Row],[African American]]/Table32356789101112132343210111213[[#This Row],[Total]]</f>
        <v>0</v>
      </c>
      <c r="O81" s="12">
        <v>1</v>
      </c>
      <c r="P81" s="14">
        <f>Table32356789101112132343210111213[[#This Row],[Hispanic American]]/Table32356789101112132343210111213[[#This Row],[Total]]</f>
        <v>1.0638297872340425E-2</v>
      </c>
      <c r="Q81" s="12">
        <v>0</v>
      </c>
      <c r="R81" s="14">
        <f>Table32356789101112132343210111213[[#This Row],[Hawaiian or Pacific Islander]]/Table32356789101112132343210111213[[#This Row],[Total]]</f>
        <v>0</v>
      </c>
      <c r="S81" s="12">
        <v>65</v>
      </c>
      <c r="T81" s="14">
        <f>Table32356789101112132343210111213[[#This Row],[White]]/Table32356789101112132343210111213[[#This Row],[Total]]</f>
        <v>0.69148936170212771</v>
      </c>
      <c r="U81" s="12">
        <v>0</v>
      </c>
      <c r="V81" s="14">
        <f>Table32356789101112132343210111213[[#This Row],[Multi-racial]]/Table32356789101112132343210111213[[#This Row],[Total]]</f>
        <v>0</v>
      </c>
      <c r="W81" s="12">
        <v>17</v>
      </c>
      <c r="X81" s="14">
        <f>Table32356789101112132343210111213[[#This Row],[Total % Minorities]]/Table32356789101112132343210111213[[#This Row],[Total]]</f>
        <v>5.6586690810321409E-4</v>
      </c>
      <c r="Y8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5.3191489361702128E-2</v>
      </c>
      <c r="Z8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1.0638297872340425E-2</v>
      </c>
    </row>
    <row r="82" spans="1:26" ht="20" customHeight="1">
      <c r="A82" s="1">
        <v>159391</v>
      </c>
      <c r="B82" s="1" t="s">
        <v>156</v>
      </c>
      <c r="C82" s="15">
        <v>51300</v>
      </c>
      <c r="D82" s="1">
        <v>94</v>
      </c>
      <c r="E82" s="1">
        <v>85</v>
      </c>
      <c r="F82" s="8">
        <f>Table32356789101112132343210111213[[#This Row],[Men]]/Table32356789101112132343210111213[[#This Row],[Total]]</f>
        <v>0.9042553191489362</v>
      </c>
      <c r="G82" s="1">
        <v>9</v>
      </c>
      <c r="H82" s="8">
        <f>Table32356789101112132343210111213[[#This Row],[Women]]/Table32356789101112132343210111213[[#This Row],[Total]]</f>
        <v>9.5744680851063829E-2</v>
      </c>
      <c r="I82" s="1">
        <v>0</v>
      </c>
      <c r="J82" s="8">
        <f>Table32356789101112132343210111213[[#This Row],[Alaskan Native or Native American]]/Table32356789101112132343210111213[[#This Row],[Total]]</f>
        <v>0</v>
      </c>
      <c r="K82" s="1">
        <v>7</v>
      </c>
      <c r="L82" s="8">
        <f>Table32356789101112132343210111213[[#This Row],[Asian American]]/Table32356789101112132343210111213[[#This Row],[Total]]</f>
        <v>7.4468085106382975E-2</v>
      </c>
      <c r="M82" s="1">
        <v>12</v>
      </c>
      <c r="N82" s="8">
        <f>Table32356789101112132343210111213[[#This Row],[African American]]/Table32356789101112132343210111213[[#This Row],[Total]]</f>
        <v>0.1276595744680851</v>
      </c>
      <c r="O82" s="1">
        <v>8</v>
      </c>
      <c r="P82" s="8">
        <f>Table32356789101112132343210111213[[#This Row],[Hispanic American]]/Table32356789101112132343210111213[[#This Row],[Total]]</f>
        <v>8.5106382978723402E-2</v>
      </c>
      <c r="Q82" s="1">
        <v>0</v>
      </c>
      <c r="R82" s="8">
        <f>Table32356789101112132343210111213[[#This Row],[Hawaiian or Pacific Islander]]/Table32356789101112132343210111213[[#This Row],[Total]]</f>
        <v>0</v>
      </c>
      <c r="S82" s="1">
        <v>63</v>
      </c>
      <c r="T82" s="8">
        <f>Table32356789101112132343210111213[[#This Row],[White]]/Table32356789101112132343210111213[[#This Row],[Total]]</f>
        <v>0.67021276595744683</v>
      </c>
      <c r="U82" s="1">
        <v>3</v>
      </c>
      <c r="V82" s="8">
        <f>Table32356789101112132343210111213[[#This Row],[Multi-racial]]/Table32356789101112132343210111213[[#This Row],[Total]]</f>
        <v>3.1914893617021274E-2</v>
      </c>
      <c r="W82" s="1">
        <v>1</v>
      </c>
      <c r="X82" s="8">
        <f>Table32356789101112132343210111213[[#This Row],[Total % Minorities]]/Table32356789101112132343210111213[[#This Row],[Total]]</f>
        <v>3.395201448619285E-3</v>
      </c>
      <c r="Y8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0.31914893617021278</v>
      </c>
      <c r="Z8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0.24468085106382978</v>
      </c>
    </row>
    <row r="83" spans="1:26" ht="20" customHeight="1">
      <c r="A83" s="12">
        <v>195030</v>
      </c>
      <c r="B83" s="12" t="s">
        <v>202</v>
      </c>
      <c r="C83" s="16">
        <v>81200</v>
      </c>
      <c r="D83" s="12">
        <v>93</v>
      </c>
      <c r="E83" s="12">
        <v>73</v>
      </c>
      <c r="F83" s="14">
        <f>Table32356789101112132343210111213[[#This Row],[Men]]/Table32356789101112132343210111213[[#This Row],[Total]]</f>
        <v>0.78494623655913975</v>
      </c>
      <c r="G83" s="12">
        <v>20</v>
      </c>
      <c r="H83" s="14">
        <f>Table32356789101112132343210111213[[#This Row],[Women]]/Table32356789101112132343210111213[[#This Row],[Total]]</f>
        <v>0.21505376344086022</v>
      </c>
      <c r="I83" s="12">
        <v>1</v>
      </c>
      <c r="J83" s="14">
        <f>Table32356789101112132343210111213[[#This Row],[Alaskan Native or Native American]]/Table32356789101112132343210111213[[#This Row],[Total]]</f>
        <v>1.0752688172043012E-2</v>
      </c>
      <c r="K83" s="12">
        <v>7</v>
      </c>
      <c r="L83" s="14">
        <f>Table32356789101112132343210111213[[#This Row],[Asian American]]/Table32356789101112132343210111213[[#This Row],[Total]]</f>
        <v>7.5268817204301078E-2</v>
      </c>
      <c r="M83" s="12">
        <v>3</v>
      </c>
      <c r="N83" s="14">
        <f>Table32356789101112132343210111213[[#This Row],[African American]]/Table32356789101112132343210111213[[#This Row],[Total]]</f>
        <v>3.2258064516129031E-2</v>
      </c>
      <c r="O83" s="12">
        <v>5</v>
      </c>
      <c r="P83" s="14">
        <f>Table32356789101112132343210111213[[#This Row],[Hispanic American]]/Table32356789101112132343210111213[[#This Row],[Total]]</f>
        <v>5.3763440860215055E-2</v>
      </c>
      <c r="Q83" s="12">
        <v>0</v>
      </c>
      <c r="R83" s="14">
        <f>Table32356789101112132343210111213[[#This Row],[Hawaiian or Pacific Islander]]/Table32356789101112132343210111213[[#This Row],[Total]]</f>
        <v>0</v>
      </c>
      <c r="S83" s="12">
        <v>47</v>
      </c>
      <c r="T83" s="14">
        <f>Table32356789101112132343210111213[[#This Row],[White]]/Table32356789101112132343210111213[[#This Row],[Total]]</f>
        <v>0.5053763440860215</v>
      </c>
      <c r="U83" s="12">
        <v>3</v>
      </c>
      <c r="V83" s="14">
        <f>Table32356789101112132343210111213[[#This Row],[Multi-racial]]/Table32356789101112132343210111213[[#This Row],[Total]]</f>
        <v>3.2258064516129031E-2</v>
      </c>
      <c r="W83" s="12">
        <v>22</v>
      </c>
      <c r="X83" s="14">
        <f>Table32356789101112132343210111213[[#This Row],[Total % Minorities]]/Table32356789101112132343210111213[[#This Row],[Total]]</f>
        <v>2.1967857555786796E-3</v>
      </c>
      <c r="Y8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0.20430107526881722</v>
      </c>
      <c r="Z8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0.12903225806451613</v>
      </c>
    </row>
    <row r="84" spans="1:26" ht="20" customHeight="1">
      <c r="A84" s="1">
        <v>196079</v>
      </c>
      <c r="B84" s="1" t="s">
        <v>203</v>
      </c>
      <c r="C84" s="15">
        <v>73000</v>
      </c>
      <c r="D84" s="1">
        <v>93</v>
      </c>
      <c r="E84" s="1">
        <v>80</v>
      </c>
      <c r="F84" s="8">
        <f>Table32356789101112132343210111213[[#This Row],[Men]]/Table32356789101112132343210111213[[#This Row],[Total]]</f>
        <v>0.86021505376344087</v>
      </c>
      <c r="G84" s="1">
        <v>13</v>
      </c>
      <c r="H84" s="8">
        <f>Table32356789101112132343210111213[[#This Row],[Women]]/Table32356789101112132343210111213[[#This Row],[Total]]</f>
        <v>0.13978494623655913</v>
      </c>
      <c r="I84" s="1">
        <v>0</v>
      </c>
      <c r="J84" s="8">
        <f>Table32356789101112132343210111213[[#This Row],[Alaskan Native or Native American]]/Table32356789101112132343210111213[[#This Row],[Total]]</f>
        <v>0</v>
      </c>
      <c r="K84" s="1">
        <v>17</v>
      </c>
      <c r="L84" s="8">
        <f>Table32356789101112132343210111213[[#This Row],[Asian American]]/Table32356789101112132343210111213[[#This Row],[Total]]</f>
        <v>0.18279569892473119</v>
      </c>
      <c r="M84" s="1">
        <v>2</v>
      </c>
      <c r="N84" s="8">
        <f>Table32356789101112132343210111213[[#This Row],[African American]]/Table32356789101112132343210111213[[#This Row],[Total]]</f>
        <v>2.1505376344086023E-2</v>
      </c>
      <c r="O84" s="1">
        <v>7</v>
      </c>
      <c r="P84" s="8">
        <f>Table32356789101112132343210111213[[#This Row],[Hispanic American]]/Table32356789101112132343210111213[[#This Row],[Total]]</f>
        <v>7.5268817204301078E-2</v>
      </c>
      <c r="Q84" s="1">
        <v>0</v>
      </c>
      <c r="R84" s="8">
        <f>Table32356789101112132343210111213[[#This Row],[Hawaiian or Pacific Islander]]/Table32356789101112132343210111213[[#This Row],[Total]]</f>
        <v>0</v>
      </c>
      <c r="S84" s="1">
        <v>57</v>
      </c>
      <c r="T84" s="8">
        <f>Table32356789101112132343210111213[[#This Row],[White]]/Table32356789101112132343210111213[[#This Row],[Total]]</f>
        <v>0.61290322580645162</v>
      </c>
      <c r="U84" s="1">
        <v>3</v>
      </c>
      <c r="V84" s="8">
        <f>Table32356789101112132343210111213[[#This Row],[Multi-racial]]/Table32356789101112132343210111213[[#This Row],[Total]]</f>
        <v>3.2258064516129031E-2</v>
      </c>
      <c r="W84" s="1">
        <v>5</v>
      </c>
      <c r="X84" s="8">
        <f>Table32356789101112132343210111213[[#This Row],[Total % Minorities]]/Table32356789101112132343210111213[[#This Row],[Total]]</f>
        <v>3.3529887848306162E-3</v>
      </c>
      <c r="Y8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0.31182795698924731</v>
      </c>
      <c r="Z8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0.12903225806451613</v>
      </c>
    </row>
    <row r="85" spans="1:26" ht="20" customHeight="1">
      <c r="A85" s="12">
        <v>146612</v>
      </c>
      <c r="B85" s="12" t="s">
        <v>407</v>
      </c>
      <c r="C85" s="16" t="s">
        <v>347</v>
      </c>
      <c r="D85" s="12">
        <v>88</v>
      </c>
      <c r="E85" s="12">
        <v>74</v>
      </c>
      <c r="F85" s="14">
        <f>Table32356789101112132343210111213[[#This Row],[Men]]/Table32356789101112132343210111213[[#This Row],[Total]]</f>
        <v>0.84090909090909094</v>
      </c>
      <c r="G85" s="12">
        <v>14</v>
      </c>
      <c r="H85" s="14">
        <f>Table32356789101112132343210111213[[#This Row],[Women]]/Table32356789101112132343210111213[[#This Row],[Total]]</f>
        <v>0.15909090909090909</v>
      </c>
      <c r="I85" s="12">
        <v>0</v>
      </c>
      <c r="J85" s="14">
        <f>Table32356789101112132343210111213[[#This Row],[Alaskan Native or Native American]]/Table32356789101112132343210111213[[#This Row],[Total]]</f>
        <v>0</v>
      </c>
      <c r="K85" s="12">
        <v>6</v>
      </c>
      <c r="L85" s="14">
        <f>Table32356789101112132343210111213[[#This Row],[Asian American]]/Table32356789101112132343210111213[[#This Row],[Total]]</f>
        <v>6.8181818181818177E-2</v>
      </c>
      <c r="M85" s="12">
        <v>1</v>
      </c>
      <c r="N85" s="14">
        <f>Table32356789101112132343210111213[[#This Row],[African American]]/Table32356789101112132343210111213[[#This Row],[Total]]</f>
        <v>1.1363636363636364E-2</v>
      </c>
      <c r="O85" s="12">
        <v>7</v>
      </c>
      <c r="P85" s="14">
        <f>Table32356789101112132343210111213[[#This Row],[Hispanic American]]/Table32356789101112132343210111213[[#This Row],[Total]]</f>
        <v>7.9545454545454544E-2</v>
      </c>
      <c r="Q85" s="12">
        <v>0</v>
      </c>
      <c r="R85" s="14">
        <f>Table32356789101112132343210111213[[#This Row],[Hawaiian or Pacific Islander]]/Table32356789101112132343210111213[[#This Row],[Total]]</f>
        <v>0</v>
      </c>
      <c r="S85" s="12">
        <v>58</v>
      </c>
      <c r="T85" s="14">
        <f>Table32356789101112132343210111213[[#This Row],[White]]/Table32356789101112132343210111213[[#This Row],[Total]]</f>
        <v>0.65909090909090906</v>
      </c>
      <c r="U85" s="12">
        <v>6</v>
      </c>
      <c r="V85" s="14">
        <f>Table32356789101112132343210111213[[#This Row],[Multi-racial]]/Table32356789101112132343210111213[[#This Row],[Total]]</f>
        <v>6.8181818181818177E-2</v>
      </c>
      <c r="W85" s="12">
        <v>3</v>
      </c>
      <c r="X85" s="14">
        <f>Table32356789101112132343210111213[[#This Row],[Total % Minorities]]/Table32356789101112132343210111213[[#This Row],[Total]]</f>
        <v>2.5826446280991736E-3</v>
      </c>
      <c r="Y8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0.22727272727272727</v>
      </c>
      <c r="Z8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0.15909090909090909</v>
      </c>
    </row>
    <row r="86" spans="1:26" ht="20" customHeight="1">
      <c r="A86" s="1">
        <v>221999</v>
      </c>
      <c r="B86" s="1" t="s">
        <v>258</v>
      </c>
      <c r="C86" s="15">
        <v>97800</v>
      </c>
      <c r="D86" s="1">
        <v>88</v>
      </c>
      <c r="E86" s="1">
        <v>62</v>
      </c>
      <c r="F86" s="8">
        <f>Table32356789101112132343210111213[[#This Row],[Men]]/Table32356789101112132343210111213[[#This Row],[Total]]</f>
        <v>0.70454545454545459</v>
      </c>
      <c r="G86" s="1">
        <v>26</v>
      </c>
      <c r="H86" s="8">
        <f>Table32356789101112132343210111213[[#This Row],[Women]]/Table32356789101112132343210111213[[#This Row],[Total]]</f>
        <v>0.29545454545454547</v>
      </c>
      <c r="I86" s="1">
        <v>1</v>
      </c>
      <c r="J86" s="8">
        <f>Table32356789101112132343210111213[[#This Row],[Alaskan Native or Native American]]/Table32356789101112132343210111213[[#This Row],[Total]]</f>
        <v>1.1363636363636364E-2</v>
      </c>
      <c r="K86" s="1">
        <v>19</v>
      </c>
      <c r="L86" s="8">
        <f>Table32356789101112132343210111213[[#This Row],[Asian American]]/Table32356789101112132343210111213[[#This Row],[Total]]</f>
        <v>0.21590909090909091</v>
      </c>
      <c r="M86" s="1">
        <v>3</v>
      </c>
      <c r="N86" s="8">
        <f>Table32356789101112132343210111213[[#This Row],[African American]]/Table32356789101112132343210111213[[#This Row],[Total]]</f>
        <v>3.4090909090909088E-2</v>
      </c>
      <c r="O86" s="1">
        <v>7</v>
      </c>
      <c r="P86" s="8">
        <f>Table32356789101112132343210111213[[#This Row],[Hispanic American]]/Table32356789101112132343210111213[[#This Row],[Total]]</f>
        <v>7.9545454545454544E-2</v>
      </c>
      <c r="Q86" s="1">
        <v>0</v>
      </c>
      <c r="R86" s="8">
        <f>Table32356789101112132343210111213[[#This Row],[Hawaiian or Pacific Islander]]/Table32356789101112132343210111213[[#This Row],[Total]]</f>
        <v>0</v>
      </c>
      <c r="S86" s="1">
        <v>33</v>
      </c>
      <c r="T86" s="8">
        <f>Table32356789101112132343210111213[[#This Row],[White]]/Table32356789101112132343210111213[[#This Row],[Total]]</f>
        <v>0.375</v>
      </c>
      <c r="U86" s="1">
        <v>5</v>
      </c>
      <c r="V86" s="8">
        <f>Table32356789101112132343210111213[[#This Row],[Multi-racial]]/Table32356789101112132343210111213[[#This Row],[Total]]</f>
        <v>5.6818181818181816E-2</v>
      </c>
      <c r="W86" s="1">
        <v>17</v>
      </c>
      <c r="X86" s="8">
        <f>Table32356789101112132343210111213[[#This Row],[Total % Minorities]]/Table32356789101112132343210111213[[#This Row],[Total]]</f>
        <v>4.5196280991735534E-3</v>
      </c>
      <c r="Y8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0.39772727272727271</v>
      </c>
      <c r="Z8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</row>
    <row r="87" spans="1:26" ht="20" customHeight="1">
      <c r="A87" s="12">
        <v>147767</v>
      </c>
      <c r="B87" s="12" t="s">
        <v>59</v>
      </c>
      <c r="C87" s="16">
        <v>88500</v>
      </c>
      <c r="D87" s="12">
        <v>86</v>
      </c>
      <c r="E87" s="12">
        <v>67</v>
      </c>
      <c r="F87" s="14">
        <f>Table32356789101112132343210111213[[#This Row],[Men]]/Table32356789101112132343210111213[[#This Row],[Total]]</f>
        <v>0.77906976744186052</v>
      </c>
      <c r="G87" s="12">
        <v>19</v>
      </c>
      <c r="H87" s="14">
        <f>Table32356789101112132343210111213[[#This Row],[Women]]/Table32356789101112132343210111213[[#This Row],[Total]]</f>
        <v>0.22093023255813954</v>
      </c>
      <c r="I87" s="12">
        <v>0</v>
      </c>
      <c r="J87" s="14">
        <f>Table32356789101112132343210111213[[#This Row],[Alaskan Native or Native American]]/Table32356789101112132343210111213[[#This Row],[Total]]</f>
        <v>0</v>
      </c>
      <c r="K87" s="12">
        <v>24</v>
      </c>
      <c r="L87" s="14">
        <f>Table32356789101112132343210111213[[#This Row],[Asian American]]/Table32356789101112132343210111213[[#This Row],[Total]]</f>
        <v>0.27906976744186046</v>
      </c>
      <c r="M87" s="12">
        <v>5</v>
      </c>
      <c r="N87" s="14">
        <f>Table32356789101112132343210111213[[#This Row],[African American]]/Table32356789101112132343210111213[[#This Row],[Total]]</f>
        <v>5.8139534883720929E-2</v>
      </c>
      <c r="O87" s="12">
        <v>6</v>
      </c>
      <c r="P87" s="14">
        <f>Table32356789101112132343210111213[[#This Row],[Hispanic American]]/Table32356789101112132343210111213[[#This Row],[Total]]</f>
        <v>6.9767441860465115E-2</v>
      </c>
      <c r="Q87" s="12">
        <v>0</v>
      </c>
      <c r="R87" s="14">
        <f>Table32356789101112132343210111213[[#This Row],[Hawaiian or Pacific Islander]]/Table32356789101112132343210111213[[#This Row],[Total]]</f>
        <v>0</v>
      </c>
      <c r="S87" s="12">
        <v>33</v>
      </c>
      <c r="T87" s="14">
        <f>Table32356789101112132343210111213[[#This Row],[White]]/Table32356789101112132343210111213[[#This Row],[Total]]</f>
        <v>0.38372093023255816</v>
      </c>
      <c r="U87" s="12">
        <v>2</v>
      </c>
      <c r="V87" s="14">
        <f>Table32356789101112132343210111213[[#This Row],[Multi-racial]]/Table32356789101112132343210111213[[#This Row],[Total]]</f>
        <v>2.3255813953488372E-2</v>
      </c>
      <c r="W87" s="12">
        <v>16</v>
      </c>
      <c r="X87" s="14">
        <f>Table32356789101112132343210111213[[#This Row],[Total % Minorities]]/Table32356789101112132343210111213[[#This Row],[Total]]</f>
        <v>5.0027041644131959E-3</v>
      </c>
      <c r="Y8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0.43023255813953487</v>
      </c>
      <c r="Z8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0.15116279069767441</v>
      </c>
    </row>
    <row r="88" spans="1:26" ht="20" customHeight="1">
      <c r="A88" s="1">
        <v>182670</v>
      </c>
      <c r="B88" s="1" t="s">
        <v>63</v>
      </c>
      <c r="C88" s="15">
        <v>100500</v>
      </c>
      <c r="D88" s="1">
        <v>86</v>
      </c>
      <c r="E88" s="1">
        <v>57</v>
      </c>
      <c r="F88" s="8">
        <f>Table32356789101112132343210111213[[#This Row],[Men]]/Table32356789101112132343210111213[[#This Row],[Total]]</f>
        <v>0.66279069767441856</v>
      </c>
      <c r="G88" s="1">
        <v>29</v>
      </c>
      <c r="H88" s="8">
        <f>Table32356789101112132343210111213[[#This Row],[Women]]/Table32356789101112132343210111213[[#This Row],[Total]]</f>
        <v>0.33720930232558138</v>
      </c>
      <c r="I88" s="1">
        <v>0</v>
      </c>
      <c r="J88" s="8">
        <f>Table32356789101112132343210111213[[#This Row],[Alaskan Native or Native American]]/Table32356789101112132343210111213[[#This Row],[Total]]</f>
        <v>0</v>
      </c>
      <c r="K88" s="1">
        <v>22</v>
      </c>
      <c r="L88" s="8">
        <f>Table32356789101112132343210111213[[#This Row],[Asian American]]/Table32356789101112132343210111213[[#This Row],[Total]]</f>
        <v>0.2558139534883721</v>
      </c>
      <c r="M88" s="1">
        <v>2</v>
      </c>
      <c r="N88" s="8">
        <f>Table32356789101112132343210111213[[#This Row],[African American]]/Table32356789101112132343210111213[[#This Row],[Total]]</f>
        <v>2.3255813953488372E-2</v>
      </c>
      <c r="O88" s="1">
        <v>4</v>
      </c>
      <c r="P88" s="8">
        <f>Table32356789101112132343210111213[[#This Row],[Hispanic American]]/Table32356789101112132343210111213[[#This Row],[Total]]</f>
        <v>4.6511627906976744E-2</v>
      </c>
      <c r="Q88" s="1">
        <v>0</v>
      </c>
      <c r="R88" s="8">
        <f>Table32356789101112132343210111213[[#This Row],[Hawaiian or Pacific Islander]]/Table32356789101112132343210111213[[#This Row],[Total]]</f>
        <v>0</v>
      </c>
      <c r="S88" s="1">
        <v>38</v>
      </c>
      <c r="T88" s="8">
        <f>Table32356789101112132343210111213[[#This Row],[White]]/Table32356789101112132343210111213[[#This Row],[Total]]</f>
        <v>0.44186046511627908</v>
      </c>
      <c r="U88" s="1">
        <v>4</v>
      </c>
      <c r="V88" s="8">
        <f>Table32356789101112132343210111213[[#This Row],[Multi-racial]]/Table32356789101112132343210111213[[#This Row],[Total]]</f>
        <v>4.6511627906976744E-2</v>
      </c>
      <c r="W88" s="1">
        <v>11</v>
      </c>
      <c r="X88" s="8">
        <f>Table32356789101112132343210111213[[#This Row],[Total % Minorities]]/Table32356789101112132343210111213[[#This Row],[Total]]</f>
        <v>4.3266630611141161E-3</v>
      </c>
      <c r="Y8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0.37209302325581395</v>
      </c>
      <c r="Z8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0.11627906976744186</v>
      </c>
    </row>
    <row r="89" spans="1:26" ht="20" customHeight="1">
      <c r="A89" s="12">
        <v>147776</v>
      </c>
      <c r="B89" s="12" t="s">
        <v>496</v>
      </c>
      <c r="C89" s="16">
        <v>55200</v>
      </c>
      <c r="D89" s="12">
        <v>85</v>
      </c>
      <c r="E89" s="12">
        <v>75</v>
      </c>
      <c r="F89" s="14">
        <f>Table32356789101112132343210111213[[#This Row],[Men]]/Table32356789101112132343210111213[[#This Row],[Total]]</f>
        <v>0.88235294117647056</v>
      </c>
      <c r="G89" s="12">
        <v>10</v>
      </c>
      <c r="H89" s="14">
        <f>Table32356789101112132343210111213[[#This Row],[Women]]/Table32356789101112132343210111213[[#This Row],[Total]]</f>
        <v>0.11764705882352941</v>
      </c>
      <c r="I89" s="12">
        <v>0</v>
      </c>
      <c r="J89" s="14">
        <f>Table32356789101112132343210111213[[#This Row],[Alaskan Native or Native American]]/Table32356789101112132343210111213[[#This Row],[Total]]</f>
        <v>0</v>
      </c>
      <c r="K89" s="12">
        <v>22</v>
      </c>
      <c r="L89" s="14">
        <f>Table32356789101112132343210111213[[#This Row],[Asian American]]/Table32356789101112132343210111213[[#This Row],[Total]]</f>
        <v>0.25882352941176473</v>
      </c>
      <c r="M89" s="12">
        <v>1</v>
      </c>
      <c r="N89" s="14">
        <f>Table32356789101112132343210111213[[#This Row],[African American]]/Table32356789101112132343210111213[[#This Row],[Total]]</f>
        <v>1.1764705882352941E-2</v>
      </c>
      <c r="O89" s="12">
        <v>16</v>
      </c>
      <c r="P89" s="14">
        <f>Table32356789101112132343210111213[[#This Row],[Hispanic American]]/Table32356789101112132343210111213[[#This Row],[Total]]</f>
        <v>0.18823529411764706</v>
      </c>
      <c r="Q89" s="12">
        <v>1</v>
      </c>
      <c r="R89" s="14">
        <f>Table32356789101112132343210111213[[#This Row],[Hawaiian or Pacific Islander]]/Table32356789101112132343210111213[[#This Row],[Total]]</f>
        <v>1.1764705882352941E-2</v>
      </c>
      <c r="S89" s="12">
        <v>30</v>
      </c>
      <c r="T89" s="14">
        <f>Table32356789101112132343210111213[[#This Row],[White]]/Table32356789101112132343210111213[[#This Row],[Total]]</f>
        <v>0.35294117647058826</v>
      </c>
      <c r="U89" s="12">
        <v>2</v>
      </c>
      <c r="V89" s="14">
        <f>Table32356789101112132343210111213[[#This Row],[Multi-racial]]/Table32356789101112132343210111213[[#This Row],[Total]]</f>
        <v>2.3529411764705882E-2</v>
      </c>
      <c r="W89" s="12">
        <v>8</v>
      </c>
      <c r="X89" s="14">
        <f>Table32356789101112132343210111213[[#This Row],[Total % Minorities]]/Table32356789101112132343210111213[[#This Row],[Total]]</f>
        <v>5.8131487889273355E-3</v>
      </c>
      <c r="Y8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0.49411764705882355</v>
      </c>
      <c r="Z8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0.23529411764705882</v>
      </c>
    </row>
    <row r="90" spans="1:26" ht="20" customHeight="1">
      <c r="A90" s="1">
        <v>203517</v>
      </c>
      <c r="B90" s="1" t="s">
        <v>484</v>
      </c>
      <c r="C90" s="15">
        <v>61700</v>
      </c>
      <c r="D90" s="1">
        <v>84</v>
      </c>
      <c r="E90" s="1">
        <v>76</v>
      </c>
      <c r="F90" s="8">
        <f>Table32356789101112132343210111213[[#This Row],[Men]]/Table32356789101112132343210111213[[#This Row],[Total]]</f>
        <v>0.90476190476190477</v>
      </c>
      <c r="G90" s="1">
        <v>8</v>
      </c>
      <c r="H90" s="8">
        <f>Table32356789101112132343210111213[[#This Row],[Women]]/Table32356789101112132343210111213[[#This Row],[Total]]</f>
        <v>9.5238095238095233E-2</v>
      </c>
      <c r="I90" s="1">
        <v>1</v>
      </c>
      <c r="J90" s="8">
        <f>Table32356789101112132343210111213[[#This Row],[Alaskan Native or Native American]]/Table32356789101112132343210111213[[#This Row],[Total]]</f>
        <v>1.1904761904761904E-2</v>
      </c>
      <c r="K90" s="1">
        <v>2</v>
      </c>
      <c r="L90" s="8">
        <f>Table32356789101112132343210111213[[#This Row],[Asian American]]/Table32356789101112132343210111213[[#This Row],[Total]]</f>
        <v>2.3809523809523808E-2</v>
      </c>
      <c r="M90" s="1">
        <v>1</v>
      </c>
      <c r="N90" s="8">
        <f>Table32356789101112132343210111213[[#This Row],[African American]]/Table32356789101112132343210111213[[#This Row],[Total]]</f>
        <v>1.1904761904761904E-2</v>
      </c>
      <c r="O90" s="1">
        <v>2</v>
      </c>
      <c r="P90" s="8">
        <f>Table32356789101112132343210111213[[#This Row],[Hispanic American]]/Table32356789101112132343210111213[[#This Row],[Total]]</f>
        <v>2.3809523809523808E-2</v>
      </c>
      <c r="Q90" s="1">
        <v>0</v>
      </c>
      <c r="R90" s="8">
        <f>Table32356789101112132343210111213[[#This Row],[Hawaiian or Pacific Islander]]/Table32356789101112132343210111213[[#This Row],[Total]]</f>
        <v>0</v>
      </c>
      <c r="S90" s="1">
        <v>63</v>
      </c>
      <c r="T90" s="8">
        <f>Table32356789101112132343210111213[[#This Row],[White]]/Table32356789101112132343210111213[[#This Row],[Total]]</f>
        <v>0.75</v>
      </c>
      <c r="U90" s="1">
        <v>3</v>
      </c>
      <c r="V90" s="8">
        <f>Table32356789101112132343210111213[[#This Row],[Multi-racial]]/Table32356789101112132343210111213[[#This Row],[Total]]</f>
        <v>3.5714285714285712E-2</v>
      </c>
      <c r="W90" s="1">
        <v>9</v>
      </c>
      <c r="X90" s="8">
        <f>Table32356789101112132343210111213[[#This Row],[Total % Minorities]]/Table32356789101112132343210111213[[#This Row],[Total]]</f>
        <v>1.2755102040816326E-3</v>
      </c>
      <c r="Y9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0.10714285714285714</v>
      </c>
      <c r="Z9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91" spans="1:26" ht="20" customHeight="1">
      <c r="A91" s="12">
        <v>126775</v>
      </c>
      <c r="B91" s="12" t="s">
        <v>348</v>
      </c>
      <c r="C91" s="16">
        <v>73100</v>
      </c>
      <c r="D91" s="12">
        <v>83</v>
      </c>
      <c r="E91" s="12">
        <v>77</v>
      </c>
      <c r="F91" s="14">
        <f>Table32356789101112132343210111213[[#This Row],[Men]]/Table32356789101112132343210111213[[#This Row],[Total]]</f>
        <v>0.92771084337349397</v>
      </c>
      <c r="G91" s="12">
        <v>6</v>
      </c>
      <c r="H91" s="14">
        <f>Table32356789101112132343210111213[[#This Row],[Women]]/Table32356789101112132343210111213[[#This Row],[Total]]</f>
        <v>7.2289156626506021E-2</v>
      </c>
      <c r="I91" s="12">
        <v>0</v>
      </c>
      <c r="J91" s="14">
        <f>Table32356789101112132343210111213[[#This Row],[Alaskan Native or Native American]]/Table32356789101112132343210111213[[#This Row],[Total]]</f>
        <v>0</v>
      </c>
      <c r="K91" s="12">
        <v>12</v>
      </c>
      <c r="L91" s="14">
        <f>Table32356789101112132343210111213[[#This Row],[Asian American]]/Table32356789101112132343210111213[[#This Row],[Total]]</f>
        <v>0.14457831325301204</v>
      </c>
      <c r="M91" s="12">
        <v>1</v>
      </c>
      <c r="N91" s="14">
        <f>Table32356789101112132343210111213[[#This Row],[African American]]/Table32356789101112132343210111213[[#This Row],[Total]]</f>
        <v>1.2048192771084338E-2</v>
      </c>
      <c r="O91" s="12">
        <v>7</v>
      </c>
      <c r="P91" s="14">
        <f>Table32356789101112132343210111213[[#This Row],[Hispanic American]]/Table32356789101112132343210111213[[#This Row],[Total]]</f>
        <v>8.4337349397590355E-2</v>
      </c>
      <c r="Q91" s="12">
        <v>0</v>
      </c>
      <c r="R91" s="14">
        <f>Table32356789101112132343210111213[[#This Row],[Hawaiian or Pacific Islander]]/Table32356789101112132343210111213[[#This Row],[Total]]</f>
        <v>0</v>
      </c>
      <c r="S91" s="12">
        <v>56</v>
      </c>
      <c r="T91" s="14">
        <f>Table32356789101112132343210111213[[#This Row],[White]]/Table32356789101112132343210111213[[#This Row],[Total]]</f>
        <v>0.67469879518072284</v>
      </c>
      <c r="U91" s="12">
        <v>4</v>
      </c>
      <c r="V91" s="14">
        <f>Table32356789101112132343210111213[[#This Row],[Multi-racial]]/Table32356789101112132343210111213[[#This Row],[Total]]</f>
        <v>4.8192771084337352E-2</v>
      </c>
      <c r="W91" s="12">
        <v>2</v>
      </c>
      <c r="X91" s="14">
        <f>Table32356789101112132343210111213[[#This Row],[Total % Minorities]]/Table32356789101112132343210111213[[#This Row],[Total]]</f>
        <v>3.4838147771810131E-3</v>
      </c>
      <c r="Y9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0.28915662650602408</v>
      </c>
      <c r="Z9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0.14457831325301204</v>
      </c>
    </row>
    <row r="92" spans="1:26" ht="20" customHeight="1">
      <c r="A92" s="1">
        <v>190558</v>
      </c>
      <c r="B92" s="1" t="s">
        <v>200</v>
      </c>
      <c r="C92" s="15">
        <v>52300</v>
      </c>
      <c r="D92" s="1">
        <v>83</v>
      </c>
      <c r="E92" s="1">
        <v>70</v>
      </c>
      <c r="F92" s="8">
        <f>Table32356789101112132343210111213[[#This Row],[Men]]/Table32356789101112132343210111213[[#This Row],[Total]]</f>
        <v>0.84337349397590367</v>
      </c>
      <c r="G92" s="1">
        <v>13</v>
      </c>
      <c r="H92" s="8">
        <f>Table32356789101112132343210111213[[#This Row],[Women]]/Table32356789101112132343210111213[[#This Row],[Total]]</f>
        <v>0.15662650602409639</v>
      </c>
      <c r="I92" s="1">
        <v>0</v>
      </c>
      <c r="J92" s="8">
        <f>Table32356789101112132343210111213[[#This Row],[Alaskan Native or Native American]]/Table32356789101112132343210111213[[#This Row],[Total]]</f>
        <v>0</v>
      </c>
      <c r="K92" s="1">
        <v>23</v>
      </c>
      <c r="L92" s="8">
        <f>Table32356789101112132343210111213[[#This Row],[Asian American]]/Table32356789101112132343210111213[[#This Row],[Total]]</f>
        <v>0.27710843373493976</v>
      </c>
      <c r="M92" s="1">
        <v>4</v>
      </c>
      <c r="N92" s="8">
        <f>Table32356789101112132343210111213[[#This Row],[African American]]/Table32356789101112132343210111213[[#This Row],[Total]]</f>
        <v>4.8192771084337352E-2</v>
      </c>
      <c r="O92" s="1">
        <v>10</v>
      </c>
      <c r="P92" s="8">
        <f>Table32356789101112132343210111213[[#This Row],[Hispanic American]]/Table32356789101112132343210111213[[#This Row],[Total]]</f>
        <v>0.12048192771084337</v>
      </c>
      <c r="Q92" s="1">
        <v>0</v>
      </c>
      <c r="R92" s="8">
        <f>Table32356789101112132343210111213[[#This Row],[Hawaiian or Pacific Islander]]/Table32356789101112132343210111213[[#This Row],[Total]]</f>
        <v>0</v>
      </c>
      <c r="S92" s="1">
        <v>40</v>
      </c>
      <c r="T92" s="8">
        <f>Table32356789101112132343210111213[[#This Row],[White]]/Table32356789101112132343210111213[[#This Row],[Total]]</f>
        <v>0.48192771084337349</v>
      </c>
      <c r="U92" s="1">
        <v>0</v>
      </c>
      <c r="V92" s="8">
        <f>Table32356789101112132343210111213[[#This Row],[Multi-racial]]/Table32356789101112132343210111213[[#This Row],[Total]]</f>
        <v>0</v>
      </c>
      <c r="W92" s="1">
        <v>6</v>
      </c>
      <c r="X92" s="8">
        <f>Table32356789101112132343210111213[[#This Row],[Total % Minorities]]/Table32356789101112132343210111213[[#This Row],[Total]]</f>
        <v>5.3708811148207285E-3</v>
      </c>
      <c r="Y9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0.44578313253012047</v>
      </c>
      <c r="Z9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0.16867469879518071</v>
      </c>
    </row>
    <row r="93" spans="1:26" ht="20" customHeight="1">
      <c r="A93" s="12">
        <v>221759</v>
      </c>
      <c r="B93" s="12" t="s">
        <v>255</v>
      </c>
      <c r="C93" s="16">
        <v>59600</v>
      </c>
      <c r="D93" s="12">
        <v>83</v>
      </c>
      <c r="E93" s="12">
        <v>71</v>
      </c>
      <c r="F93" s="14">
        <f>Table32356789101112132343210111213[[#This Row],[Men]]/Table32356789101112132343210111213[[#This Row],[Total]]</f>
        <v>0.85542168674698793</v>
      </c>
      <c r="G93" s="12">
        <v>12</v>
      </c>
      <c r="H93" s="14">
        <f>Table32356789101112132343210111213[[#This Row],[Women]]/Table32356789101112132343210111213[[#This Row],[Total]]</f>
        <v>0.14457831325301204</v>
      </c>
      <c r="I93" s="12">
        <v>0</v>
      </c>
      <c r="J93" s="14">
        <f>Table32356789101112132343210111213[[#This Row],[Alaskan Native or Native American]]/Table32356789101112132343210111213[[#This Row],[Total]]</f>
        <v>0</v>
      </c>
      <c r="K93" s="12">
        <v>8</v>
      </c>
      <c r="L93" s="14">
        <f>Table32356789101112132343210111213[[#This Row],[Asian American]]/Table32356789101112132343210111213[[#This Row],[Total]]</f>
        <v>9.6385542168674704E-2</v>
      </c>
      <c r="M93" s="12">
        <v>3</v>
      </c>
      <c r="N93" s="14">
        <f>Table32356789101112132343210111213[[#This Row],[African American]]/Table32356789101112132343210111213[[#This Row],[Total]]</f>
        <v>3.614457831325301E-2</v>
      </c>
      <c r="O93" s="12">
        <v>3</v>
      </c>
      <c r="P93" s="14">
        <f>Table32356789101112132343210111213[[#This Row],[Hispanic American]]/Table32356789101112132343210111213[[#This Row],[Total]]</f>
        <v>3.614457831325301E-2</v>
      </c>
      <c r="Q93" s="12">
        <v>0</v>
      </c>
      <c r="R93" s="14">
        <f>Table32356789101112132343210111213[[#This Row],[Hawaiian or Pacific Islander]]/Table32356789101112132343210111213[[#This Row],[Total]]</f>
        <v>0</v>
      </c>
      <c r="S93" s="12">
        <v>57</v>
      </c>
      <c r="T93" s="14">
        <f>Table32356789101112132343210111213[[#This Row],[White]]/Table32356789101112132343210111213[[#This Row],[Total]]</f>
        <v>0.68674698795180722</v>
      </c>
      <c r="U93" s="12">
        <v>5</v>
      </c>
      <c r="V93" s="14">
        <f>Table32356789101112132343210111213[[#This Row],[Multi-racial]]/Table32356789101112132343210111213[[#This Row],[Total]]</f>
        <v>6.0240963855421686E-2</v>
      </c>
      <c r="W93" s="12">
        <v>3</v>
      </c>
      <c r="X93" s="14">
        <f>Table32356789101112132343210111213[[#This Row],[Total % Minorities]]/Table32356789101112132343210111213[[#This Row],[Total]]</f>
        <v>2.7580200319349685E-3</v>
      </c>
      <c r="Y9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0.2289156626506024</v>
      </c>
      <c r="Z9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0.13253012048192772</v>
      </c>
    </row>
    <row r="94" spans="1:26" ht="20" customHeight="1">
      <c r="A94" s="1">
        <v>212054</v>
      </c>
      <c r="B94" s="1" t="s">
        <v>232</v>
      </c>
      <c r="C94" s="15">
        <v>74800</v>
      </c>
      <c r="D94" s="1">
        <v>82</v>
      </c>
      <c r="E94" s="1">
        <v>67</v>
      </c>
      <c r="F94" s="8">
        <f>Table32356789101112132343210111213[[#This Row],[Men]]/Table32356789101112132343210111213[[#This Row],[Total]]</f>
        <v>0.81707317073170727</v>
      </c>
      <c r="G94" s="1">
        <v>15</v>
      </c>
      <c r="H94" s="8">
        <f>Table32356789101112132343210111213[[#This Row],[Women]]/Table32356789101112132343210111213[[#This Row],[Total]]</f>
        <v>0.18292682926829268</v>
      </c>
      <c r="I94" s="1">
        <v>0</v>
      </c>
      <c r="J94" s="8">
        <f>Table32356789101112132343210111213[[#This Row],[Alaskan Native or Native American]]/Table32356789101112132343210111213[[#This Row],[Total]]</f>
        <v>0</v>
      </c>
      <c r="K94" s="1">
        <v>15</v>
      </c>
      <c r="L94" s="8">
        <f>Table32356789101112132343210111213[[#This Row],[Asian American]]/Table32356789101112132343210111213[[#This Row],[Total]]</f>
        <v>0.18292682926829268</v>
      </c>
      <c r="M94" s="1">
        <v>6</v>
      </c>
      <c r="N94" s="8">
        <f>Table32356789101112132343210111213[[#This Row],[African American]]/Table32356789101112132343210111213[[#This Row],[Total]]</f>
        <v>7.3170731707317069E-2</v>
      </c>
      <c r="O94" s="1">
        <v>3</v>
      </c>
      <c r="P94" s="8">
        <f>Table32356789101112132343210111213[[#This Row],[Hispanic American]]/Table32356789101112132343210111213[[#This Row],[Total]]</f>
        <v>3.6585365853658534E-2</v>
      </c>
      <c r="Q94" s="1">
        <v>0</v>
      </c>
      <c r="R94" s="8">
        <f>Table32356789101112132343210111213[[#This Row],[Hawaiian or Pacific Islander]]/Table32356789101112132343210111213[[#This Row],[Total]]</f>
        <v>0</v>
      </c>
      <c r="S94" s="1">
        <v>32</v>
      </c>
      <c r="T94" s="8">
        <f>Table32356789101112132343210111213[[#This Row],[White]]/Table32356789101112132343210111213[[#This Row],[Total]]</f>
        <v>0.3902439024390244</v>
      </c>
      <c r="U94" s="1">
        <v>1</v>
      </c>
      <c r="V94" s="8">
        <f>Table32356789101112132343210111213[[#This Row],[Multi-racial]]/Table32356789101112132343210111213[[#This Row],[Total]]</f>
        <v>1.2195121951219513E-2</v>
      </c>
      <c r="W94" s="1">
        <v>25</v>
      </c>
      <c r="X94" s="8">
        <f>Table32356789101112132343210111213[[#This Row],[Total % Minorities]]/Table32356789101112132343210111213[[#This Row],[Total]]</f>
        <v>3.7180249851279002E-3</v>
      </c>
      <c r="Y9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0.3048780487804878</v>
      </c>
      <c r="Z9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0.12195121951219512</v>
      </c>
    </row>
    <row r="95" spans="1:26" ht="20" customHeight="1">
      <c r="A95" s="12">
        <v>165015</v>
      </c>
      <c r="B95" s="12" t="s">
        <v>497</v>
      </c>
      <c r="C95" s="16">
        <v>70400</v>
      </c>
      <c r="D95" s="12">
        <v>79</v>
      </c>
      <c r="E95" s="12">
        <v>56</v>
      </c>
      <c r="F95" s="14">
        <f>Table32356789101112132343210111213[[#This Row],[Men]]/Table32356789101112132343210111213[[#This Row],[Total]]</f>
        <v>0.70886075949367089</v>
      </c>
      <c r="G95" s="12">
        <v>23</v>
      </c>
      <c r="H95" s="14">
        <f>Table32356789101112132343210111213[[#This Row],[Women]]/Table32356789101112132343210111213[[#This Row],[Total]]</f>
        <v>0.29113924050632911</v>
      </c>
      <c r="I95" s="12">
        <v>0</v>
      </c>
      <c r="J95" s="14">
        <f>Table32356789101112132343210111213[[#This Row],[Alaskan Native or Native American]]/Table32356789101112132343210111213[[#This Row],[Total]]</f>
        <v>0</v>
      </c>
      <c r="K95" s="12">
        <v>17</v>
      </c>
      <c r="L95" s="14">
        <f>Table32356789101112132343210111213[[#This Row],[Asian American]]/Table32356789101112132343210111213[[#This Row],[Total]]</f>
        <v>0.21518987341772153</v>
      </c>
      <c r="M95" s="12">
        <v>1</v>
      </c>
      <c r="N95" s="14">
        <f>Table32356789101112132343210111213[[#This Row],[African American]]/Table32356789101112132343210111213[[#This Row],[Total]]</f>
        <v>1.2658227848101266E-2</v>
      </c>
      <c r="O95" s="12">
        <v>4</v>
      </c>
      <c r="P95" s="14">
        <f>Table32356789101112132343210111213[[#This Row],[Hispanic American]]/Table32356789101112132343210111213[[#This Row],[Total]]</f>
        <v>5.0632911392405063E-2</v>
      </c>
      <c r="Q95" s="12">
        <v>0</v>
      </c>
      <c r="R95" s="14">
        <f>Table32356789101112132343210111213[[#This Row],[Hawaiian or Pacific Islander]]/Table32356789101112132343210111213[[#This Row],[Total]]</f>
        <v>0</v>
      </c>
      <c r="S95" s="12">
        <v>30</v>
      </c>
      <c r="T95" s="14">
        <f>Table32356789101112132343210111213[[#This Row],[White]]/Table32356789101112132343210111213[[#This Row],[Total]]</f>
        <v>0.379746835443038</v>
      </c>
      <c r="U95" s="12">
        <v>0</v>
      </c>
      <c r="V95" s="14">
        <f>Table32356789101112132343210111213[[#This Row],[Multi-racial]]/Table32356789101112132343210111213[[#This Row],[Total]]</f>
        <v>0</v>
      </c>
      <c r="W95" s="12">
        <v>26</v>
      </c>
      <c r="X95" s="14">
        <f>Table32356789101112132343210111213[[#This Row],[Total % Minorities]]/Table32356789101112132343210111213[[#This Row],[Total]]</f>
        <v>3.5250761095978207E-3</v>
      </c>
      <c r="Y9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0.27848101265822783</v>
      </c>
      <c r="Z9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6.3291139240506333E-2</v>
      </c>
    </row>
    <row r="96" spans="1:26" ht="20" customHeight="1">
      <c r="A96" s="1">
        <v>438151</v>
      </c>
      <c r="B96" s="1" t="s">
        <v>498</v>
      </c>
      <c r="C96" s="15">
        <v>44600</v>
      </c>
      <c r="D96" s="1">
        <v>79</v>
      </c>
      <c r="E96" s="1">
        <v>63</v>
      </c>
      <c r="F96" s="8">
        <f>Table32356789101112132343210111213[[#This Row],[Men]]/Table32356789101112132343210111213[[#This Row],[Total]]</f>
        <v>0.79746835443037978</v>
      </c>
      <c r="G96" s="1">
        <v>16</v>
      </c>
      <c r="H96" s="8">
        <f>Table32356789101112132343210111213[[#This Row],[Women]]/Table32356789101112132343210111213[[#This Row],[Total]]</f>
        <v>0.20253164556962025</v>
      </c>
      <c r="I96" s="1">
        <v>0</v>
      </c>
      <c r="J96" s="8">
        <f>Table32356789101112132343210111213[[#This Row],[Alaskan Native or Native American]]/Table32356789101112132343210111213[[#This Row],[Total]]</f>
        <v>0</v>
      </c>
      <c r="K96" s="1">
        <v>0</v>
      </c>
      <c r="L96" s="8">
        <f>Table32356789101112132343210111213[[#This Row],[Asian American]]/Table32356789101112132343210111213[[#This Row],[Total]]</f>
        <v>0</v>
      </c>
      <c r="M96" s="1">
        <v>9</v>
      </c>
      <c r="N96" s="8">
        <f>Table32356789101112132343210111213[[#This Row],[African American]]/Table32356789101112132343210111213[[#This Row],[Total]]</f>
        <v>0.11392405063291139</v>
      </c>
      <c r="O96" s="1">
        <v>7</v>
      </c>
      <c r="P96" s="8">
        <f>Table32356789101112132343210111213[[#This Row],[Hispanic American]]/Table32356789101112132343210111213[[#This Row],[Total]]</f>
        <v>8.8607594936708861E-2</v>
      </c>
      <c r="Q96" s="1">
        <v>0</v>
      </c>
      <c r="R96" s="8">
        <f>Table32356789101112132343210111213[[#This Row],[Hawaiian or Pacific Islander]]/Table32356789101112132343210111213[[#This Row],[Total]]</f>
        <v>0</v>
      </c>
      <c r="S96" s="1">
        <v>46</v>
      </c>
      <c r="T96" s="8">
        <f>Table32356789101112132343210111213[[#This Row],[White]]/Table32356789101112132343210111213[[#This Row],[Total]]</f>
        <v>0.58227848101265822</v>
      </c>
      <c r="U96" s="1">
        <v>13</v>
      </c>
      <c r="V96" s="8">
        <f>Table32356789101112132343210111213[[#This Row],[Multi-racial]]/Table32356789101112132343210111213[[#This Row],[Total]]</f>
        <v>0.16455696202531644</v>
      </c>
      <c r="W96" s="1">
        <v>0</v>
      </c>
      <c r="X96" s="8">
        <f>Table32356789101112132343210111213[[#This Row],[Total % Minorities]]/Table32356789101112132343210111213[[#This Row],[Total]]</f>
        <v>4.646691235378946E-3</v>
      </c>
      <c r="Y9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0.36708860759493672</v>
      </c>
      <c r="Z9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0.36708860759493672</v>
      </c>
    </row>
    <row r="97" spans="1:26" ht="20" customHeight="1">
      <c r="A97" s="12">
        <v>151111</v>
      </c>
      <c r="B97" s="12" t="s">
        <v>318</v>
      </c>
      <c r="C97" s="16">
        <v>56700</v>
      </c>
      <c r="D97" s="12">
        <v>77</v>
      </c>
      <c r="E97" s="12">
        <v>71</v>
      </c>
      <c r="F97" s="14">
        <f>Table32356789101112132343210111213[[#This Row],[Men]]/Table32356789101112132343210111213[[#This Row],[Total]]</f>
        <v>0.92207792207792205</v>
      </c>
      <c r="G97" s="12">
        <v>6</v>
      </c>
      <c r="H97" s="14">
        <f>Table32356789101112132343210111213[[#This Row],[Women]]/Table32356789101112132343210111213[[#This Row],[Total]]</f>
        <v>7.792207792207792E-2</v>
      </c>
      <c r="I97" s="12">
        <v>0</v>
      </c>
      <c r="J97" s="14">
        <f>Table32356789101112132343210111213[[#This Row],[Alaskan Native or Native American]]/Table32356789101112132343210111213[[#This Row],[Total]]</f>
        <v>0</v>
      </c>
      <c r="K97" s="12">
        <v>7</v>
      </c>
      <c r="L97" s="14">
        <f>Table32356789101112132343210111213[[#This Row],[Asian American]]/Table32356789101112132343210111213[[#This Row],[Total]]</f>
        <v>9.0909090909090912E-2</v>
      </c>
      <c r="M97" s="12">
        <v>2</v>
      </c>
      <c r="N97" s="14">
        <f>Table32356789101112132343210111213[[#This Row],[African American]]/Table32356789101112132343210111213[[#This Row],[Total]]</f>
        <v>2.5974025974025976E-2</v>
      </c>
      <c r="O97" s="12">
        <v>3</v>
      </c>
      <c r="P97" s="14">
        <f>Table32356789101112132343210111213[[#This Row],[Hispanic American]]/Table32356789101112132343210111213[[#This Row],[Total]]</f>
        <v>3.896103896103896E-2</v>
      </c>
      <c r="Q97" s="12">
        <v>0</v>
      </c>
      <c r="R97" s="14">
        <f>Table32356789101112132343210111213[[#This Row],[Hawaiian or Pacific Islander]]/Table32356789101112132343210111213[[#This Row],[Total]]</f>
        <v>0</v>
      </c>
      <c r="S97" s="12">
        <v>52</v>
      </c>
      <c r="T97" s="14">
        <f>Table32356789101112132343210111213[[#This Row],[White]]/Table32356789101112132343210111213[[#This Row],[Total]]</f>
        <v>0.67532467532467533</v>
      </c>
      <c r="U97" s="12">
        <v>6</v>
      </c>
      <c r="V97" s="14">
        <f>Table32356789101112132343210111213[[#This Row],[Multi-racial]]/Table32356789101112132343210111213[[#This Row],[Total]]</f>
        <v>7.792207792207792E-2</v>
      </c>
      <c r="W97" s="12">
        <v>7</v>
      </c>
      <c r="X97" s="14">
        <f>Table32356789101112132343210111213[[#This Row],[Total % Minorities]]/Table32356789101112132343210111213[[#This Row],[Total]]</f>
        <v>3.0359251138471917E-3</v>
      </c>
      <c r="Y9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0.23376623376623376</v>
      </c>
      <c r="Z9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</row>
    <row r="98" spans="1:26" ht="20" customHeight="1">
      <c r="A98" s="1">
        <v>186867</v>
      </c>
      <c r="B98" s="1" t="s">
        <v>197</v>
      </c>
      <c r="C98" s="15">
        <v>76500</v>
      </c>
      <c r="D98" s="1">
        <v>77</v>
      </c>
      <c r="E98" s="1">
        <v>67</v>
      </c>
      <c r="F98" s="8">
        <f>Table32356789101112132343210111213[[#This Row],[Men]]/Table32356789101112132343210111213[[#This Row],[Total]]</f>
        <v>0.87012987012987009</v>
      </c>
      <c r="G98" s="1">
        <v>10</v>
      </c>
      <c r="H98" s="8">
        <f>Table32356789101112132343210111213[[#This Row],[Women]]/Table32356789101112132343210111213[[#This Row],[Total]]</f>
        <v>0.12987012987012986</v>
      </c>
      <c r="I98" s="1">
        <v>0</v>
      </c>
      <c r="J98" s="8">
        <f>Table32356789101112132343210111213[[#This Row],[Alaskan Native or Native American]]/Table32356789101112132343210111213[[#This Row],[Total]]</f>
        <v>0</v>
      </c>
      <c r="K98" s="1">
        <v>7</v>
      </c>
      <c r="L98" s="8">
        <f>Table32356789101112132343210111213[[#This Row],[Asian American]]/Table32356789101112132343210111213[[#This Row],[Total]]</f>
        <v>9.0909090909090912E-2</v>
      </c>
      <c r="M98" s="1">
        <v>1</v>
      </c>
      <c r="N98" s="8">
        <f>Table32356789101112132343210111213[[#This Row],[African American]]/Table32356789101112132343210111213[[#This Row],[Total]]</f>
        <v>1.2987012987012988E-2</v>
      </c>
      <c r="O98" s="1">
        <v>5</v>
      </c>
      <c r="P98" s="8">
        <f>Table32356789101112132343210111213[[#This Row],[Hispanic American]]/Table32356789101112132343210111213[[#This Row],[Total]]</f>
        <v>6.4935064935064929E-2</v>
      </c>
      <c r="Q98" s="1">
        <v>0</v>
      </c>
      <c r="R98" s="8">
        <f>Table32356789101112132343210111213[[#This Row],[Hawaiian or Pacific Islander]]/Table32356789101112132343210111213[[#This Row],[Total]]</f>
        <v>0</v>
      </c>
      <c r="S98" s="1">
        <v>49</v>
      </c>
      <c r="T98" s="8">
        <f>Table32356789101112132343210111213[[#This Row],[White]]/Table32356789101112132343210111213[[#This Row],[Total]]</f>
        <v>0.63636363636363635</v>
      </c>
      <c r="U98" s="1">
        <v>0</v>
      </c>
      <c r="V98" s="8">
        <f>Table32356789101112132343210111213[[#This Row],[Multi-racial]]/Table32356789101112132343210111213[[#This Row],[Total]]</f>
        <v>0</v>
      </c>
      <c r="W98" s="1">
        <v>6</v>
      </c>
      <c r="X98" s="8">
        <f>Table32356789101112132343210111213[[#This Row],[Total % Minorities]]/Table32356789101112132343210111213[[#This Row],[Total]]</f>
        <v>2.1926125822229717E-3</v>
      </c>
      <c r="Y9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0.16883116883116883</v>
      </c>
      <c r="Z9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7.792207792207792E-2</v>
      </c>
    </row>
    <row r="99" spans="1:26" ht="20" customHeight="1">
      <c r="A99" s="12">
        <v>134237</v>
      </c>
      <c r="B99" s="12" t="s">
        <v>403</v>
      </c>
      <c r="C99" s="16" t="s">
        <v>347</v>
      </c>
      <c r="D99" s="12">
        <v>76</v>
      </c>
      <c r="E99" s="12">
        <v>74</v>
      </c>
      <c r="F99" s="14">
        <f>Table32356789101112132343210111213[[#This Row],[Men]]/Table32356789101112132343210111213[[#This Row],[Total]]</f>
        <v>0.97368421052631582</v>
      </c>
      <c r="G99" s="12">
        <v>2</v>
      </c>
      <c r="H99" s="14">
        <f>Table32356789101112132343210111213[[#This Row],[Women]]/Table32356789101112132343210111213[[#This Row],[Total]]</f>
        <v>2.6315789473684209E-2</v>
      </c>
      <c r="I99" s="12">
        <v>0</v>
      </c>
      <c r="J99" s="14">
        <f>Table32356789101112132343210111213[[#This Row],[Alaskan Native or Native American]]/Table32356789101112132343210111213[[#This Row],[Total]]</f>
        <v>0</v>
      </c>
      <c r="K99" s="12">
        <v>6</v>
      </c>
      <c r="L99" s="14">
        <f>Table32356789101112132343210111213[[#This Row],[Asian American]]/Table32356789101112132343210111213[[#This Row],[Total]]</f>
        <v>7.8947368421052627E-2</v>
      </c>
      <c r="M99" s="12">
        <v>4</v>
      </c>
      <c r="N99" s="14">
        <f>Table32356789101112132343210111213[[#This Row],[African American]]/Table32356789101112132343210111213[[#This Row],[Total]]</f>
        <v>5.2631578947368418E-2</v>
      </c>
      <c r="O99" s="12">
        <v>12</v>
      </c>
      <c r="P99" s="14">
        <f>Table32356789101112132343210111213[[#This Row],[Hispanic American]]/Table32356789101112132343210111213[[#This Row],[Total]]</f>
        <v>0.15789473684210525</v>
      </c>
      <c r="Q99" s="12">
        <v>1</v>
      </c>
      <c r="R99" s="14">
        <f>Table32356789101112132343210111213[[#This Row],[Hawaiian or Pacific Islander]]/Table32356789101112132343210111213[[#This Row],[Total]]</f>
        <v>1.3157894736842105E-2</v>
      </c>
      <c r="S99" s="12">
        <v>45</v>
      </c>
      <c r="T99" s="14">
        <f>Table32356789101112132343210111213[[#This Row],[White]]/Table32356789101112132343210111213[[#This Row],[Total]]</f>
        <v>0.59210526315789469</v>
      </c>
      <c r="U99" s="12">
        <v>2</v>
      </c>
      <c r="V99" s="14">
        <f>Table32356789101112132343210111213[[#This Row],[Multi-racial]]/Table32356789101112132343210111213[[#This Row],[Total]]</f>
        <v>2.6315789473684209E-2</v>
      </c>
      <c r="W99" s="12">
        <v>4</v>
      </c>
      <c r="X99" s="14">
        <f>Table32356789101112132343210111213[[#This Row],[Total % Minorities]]/Table32356789101112132343210111213[[#This Row],[Total]]</f>
        <v>4.3282548476454297E-3</v>
      </c>
      <c r="Y9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0.32894736842105265</v>
      </c>
      <c r="Z9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100" spans="1:26" ht="20" customHeight="1">
      <c r="A100" s="1">
        <v>174020</v>
      </c>
      <c r="B100" s="1" t="s">
        <v>499</v>
      </c>
      <c r="C100" s="15">
        <v>67300</v>
      </c>
      <c r="D100" s="1">
        <v>76</v>
      </c>
      <c r="E100" s="1">
        <v>66</v>
      </c>
      <c r="F100" s="8">
        <f>Table32356789101112132343210111213[[#This Row],[Men]]/Table32356789101112132343210111213[[#This Row],[Total]]</f>
        <v>0.86842105263157898</v>
      </c>
      <c r="G100" s="1">
        <v>10</v>
      </c>
      <c r="H100" s="8">
        <f>Table32356789101112132343210111213[[#This Row],[Women]]/Table32356789101112132343210111213[[#This Row],[Total]]</f>
        <v>0.13157894736842105</v>
      </c>
      <c r="I100" s="1">
        <v>1</v>
      </c>
      <c r="J100" s="8">
        <f>Table32356789101112132343210111213[[#This Row],[Alaskan Native or Native American]]/Table32356789101112132343210111213[[#This Row],[Total]]</f>
        <v>1.3157894736842105E-2</v>
      </c>
      <c r="K100" s="1">
        <v>20</v>
      </c>
      <c r="L100" s="8">
        <f>Table32356789101112132343210111213[[#This Row],[Asian American]]/Table32356789101112132343210111213[[#This Row],[Total]]</f>
        <v>0.26315789473684209</v>
      </c>
      <c r="M100" s="1">
        <v>2</v>
      </c>
      <c r="N100" s="8">
        <f>Table32356789101112132343210111213[[#This Row],[African American]]/Table32356789101112132343210111213[[#This Row],[Total]]</f>
        <v>2.6315789473684209E-2</v>
      </c>
      <c r="O100" s="1">
        <v>2</v>
      </c>
      <c r="P100" s="8">
        <f>Table32356789101112132343210111213[[#This Row],[Hispanic American]]/Table32356789101112132343210111213[[#This Row],[Total]]</f>
        <v>2.6315789473684209E-2</v>
      </c>
      <c r="Q100" s="1">
        <v>0</v>
      </c>
      <c r="R100" s="8">
        <f>Table32356789101112132343210111213[[#This Row],[Hawaiian or Pacific Islander]]/Table32356789101112132343210111213[[#This Row],[Total]]</f>
        <v>0</v>
      </c>
      <c r="S100" s="1">
        <v>47</v>
      </c>
      <c r="T100" s="8">
        <f>Table32356789101112132343210111213[[#This Row],[White]]/Table32356789101112132343210111213[[#This Row],[Total]]</f>
        <v>0.61842105263157898</v>
      </c>
      <c r="U100" s="1">
        <v>0</v>
      </c>
      <c r="V100" s="8">
        <f>Table32356789101112132343210111213[[#This Row],[Multi-racial]]/Table32356789101112132343210111213[[#This Row],[Total]]</f>
        <v>0</v>
      </c>
      <c r="W100" s="1">
        <v>3</v>
      </c>
      <c r="X100" s="8">
        <f>Table32356789101112132343210111213[[#This Row],[Total % Minorities]]/Table32356789101112132343210111213[[#This Row],[Total]]</f>
        <v>4.3282548476454297E-3</v>
      </c>
      <c r="Y10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0.32894736842105265</v>
      </c>
      <c r="Z10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6.5789473684210523E-2</v>
      </c>
    </row>
    <row r="101" spans="1:26" ht="20" customHeight="1">
      <c r="A101" s="12">
        <v>138309</v>
      </c>
      <c r="B101" s="12" t="s">
        <v>500</v>
      </c>
      <c r="C101" s="16" t="s">
        <v>347</v>
      </c>
      <c r="D101" s="12">
        <v>74</v>
      </c>
      <c r="E101" s="12">
        <v>58</v>
      </c>
      <c r="F101" s="14">
        <f>Table32356789101112132343210111213[[#This Row],[Men]]/Table32356789101112132343210111213[[#This Row],[Total]]</f>
        <v>0.78378378378378377</v>
      </c>
      <c r="G101" s="12">
        <v>16</v>
      </c>
      <c r="H101" s="14">
        <f>Table32356789101112132343210111213[[#This Row],[Women]]/Table32356789101112132343210111213[[#This Row],[Total]]</f>
        <v>0.21621621621621623</v>
      </c>
      <c r="I101" s="12">
        <v>0</v>
      </c>
      <c r="J101" s="14">
        <f>Table32356789101112132343210111213[[#This Row],[Alaskan Native or Native American]]/Table32356789101112132343210111213[[#This Row],[Total]]</f>
        <v>0</v>
      </c>
      <c r="K101" s="12">
        <v>8</v>
      </c>
      <c r="L101" s="14">
        <f>Table32356789101112132343210111213[[#This Row],[Asian American]]/Table32356789101112132343210111213[[#This Row],[Total]]</f>
        <v>0.10810810810810811</v>
      </c>
      <c r="M101" s="12">
        <v>6</v>
      </c>
      <c r="N101" s="14">
        <f>Table32356789101112132343210111213[[#This Row],[African American]]/Table32356789101112132343210111213[[#This Row],[Total]]</f>
        <v>8.1081081081081086E-2</v>
      </c>
      <c r="O101" s="12">
        <v>9</v>
      </c>
      <c r="P101" s="14">
        <f>Table32356789101112132343210111213[[#This Row],[Hispanic American]]/Table32356789101112132343210111213[[#This Row],[Total]]</f>
        <v>0.12162162162162163</v>
      </c>
      <c r="Q101" s="12">
        <v>0</v>
      </c>
      <c r="R101" s="14">
        <f>Table32356789101112132343210111213[[#This Row],[Hawaiian or Pacific Islander]]/Table32356789101112132343210111213[[#This Row],[Total]]</f>
        <v>0</v>
      </c>
      <c r="S101" s="12">
        <v>46</v>
      </c>
      <c r="T101" s="14">
        <f>Table32356789101112132343210111213[[#This Row],[White]]/Table32356789101112132343210111213[[#This Row],[Total]]</f>
        <v>0.6216216216216216</v>
      </c>
      <c r="U101" s="12">
        <v>0</v>
      </c>
      <c r="V101" s="14">
        <f>Table32356789101112132343210111213[[#This Row],[Multi-racial]]/Table32356789101112132343210111213[[#This Row],[Total]]</f>
        <v>0</v>
      </c>
      <c r="W101" s="12">
        <v>0</v>
      </c>
      <c r="X101" s="14">
        <f>Table32356789101112132343210111213[[#This Row],[Total % Minorities]]/Table32356789101112132343210111213[[#This Row],[Total]]</f>
        <v>4.2001460920379841E-3</v>
      </c>
      <c r="Y10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0.3108108108108108</v>
      </c>
      <c r="Z10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0.20270270270270271</v>
      </c>
    </row>
    <row r="102" spans="1:26" ht="20" customHeight="1">
      <c r="A102" s="1">
        <v>201645</v>
      </c>
      <c r="B102" s="1" t="s">
        <v>216</v>
      </c>
      <c r="C102" s="15">
        <v>69200</v>
      </c>
      <c r="D102" s="1">
        <v>74</v>
      </c>
      <c r="E102" s="1">
        <v>62</v>
      </c>
      <c r="F102" s="8">
        <f>Table32356789101112132343210111213[[#This Row],[Men]]/Table32356789101112132343210111213[[#This Row],[Total]]</f>
        <v>0.83783783783783783</v>
      </c>
      <c r="G102" s="1">
        <v>12</v>
      </c>
      <c r="H102" s="8">
        <f>Table32356789101112132343210111213[[#This Row],[Women]]/Table32356789101112132343210111213[[#This Row],[Total]]</f>
        <v>0.16216216216216217</v>
      </c>
      <c r="I102" s="1">
        <v>1</v>
      </c>
      <c r="J102" s="8">
        <f>Table32356789101112132343210111213[[#This Row],[Alaskan Native or Native American]]/Table32356789101112132343210111213[[#This Row],[Total]]</f>
        <v>1.3513513513513514E-2</v>
      </c>
      <c r="K102" s="1">
        <v>12</v>
      </c>
      <c r="L102" s="8">
        <f>Table32356789101112132343210111213[[#This Row],[Asian American]]/Table32356789101112132343210111213[[#This Row],[Total]]</f>
        <v>0.16216216216216217</v>
      </c>
      <c r="M102" s="1">
        <v>2</v>
      </c>
      <c r="N102" s="8">
        <f>Table32356789101112132343210111213[[#This Row],[African American]]/Table32356789101112132343210111213[[#This Row],[Total]]</f>
        <v>2.7027027027027029E-2</v>
      </c>
      <c r="O102" s="1">
        <v>3</v>
      </c>
      <c r="P102" s="8">
        <f>Table32356789101112132343210111213[[#This Row],[Hispanic American]]/Table32356789101112132343210111213[[#This Row],[Total]]</f>
        <v>4.0540540540540543E-2</v>
      </c>
      <c r="Q102" s="1">
        <v>0</v>
      </c>
      <c r="R102" s="8">
        <f>Table32356789101112132343210111213[[#This Row],[Hawaiian or Pacific Islander]]/Table32356789101112132343210111213[[#This Row],[Total]]</f>
        <v>0</v>
      </c>
      <c r="S102" s="1">
        <v>39</v>
      </c>
      <c r="T102" s="8">
        <f>Table32356789101112132343210111213[[#This Row],[White]]/Table32356789101112132343210111213[[#This Row],[Total]]</f>
        <v>0.52702702702702697</v>
      </c>
      <c r="U102" s="1">
        <v>8</v>
      </c>
      <c r="V102" s="8">
        <f>Table32356789101112132343210111213[[#This Row],[Multi-racial]]/Table32356789101112132343210111213[[#This Row],[Total]]</f>
        <v>0.10810810810810811</v>
      </c>
      <c r="W102" s="1">
        <v>5</v>
      </c>
      <c r="X102" s="8">
        <f>Table32356789101112132343210111213[[#This Row],[Total % Minorities]]/Table32356789101112132343210111213[[#This Row],[Total]]</f>
        <v>4.7479912344777211E-3</v>
      </c>
      <c r="Y10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0.35135135135135137</v>
      </c>
      <c r="Z10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0.1891891891891892</v>
      </c>
    </row>
    <row r="103" spans="1:26" ht="20" customHeight="1">
      <c r="A103" s="12">
        <v>129020</v>
      </c>
      <c r="B103" s="12" t="s">
        <v>107</v>
      </c>
      <c r="C103" s="16">
        <v>74500</v>
      </c>
      <c r="D103" s="12">
        <v>73</v>
      </c>
      <c r="E103" s="12">
        <v>61</v>
      </c>
      <c r="F103" s="14">
        <f>Table32356789101112132343210111213[[#This Row],[Men]]/Table32356789101112132343210111213[[#This Row],[Total]]</f>
        <v>0.83561643835616439</v>
      </c>
      <c r="G103" s="12">
        <v>12</v>
      </c>
      <c r="H103" s="14">
        <f>Table32356789101112132343210111213[[#This Row],[Women]]/Table32356789101112132343210111213[[#This Row],[Total]]</f>
        <v>0.16438356164383561</v>
      </c>
      <c r="I103" s="12">
        <v>0</v>
      </c>
      <c r="J103" s="14">
        <f>Table32356789101112132343210111213[[#This Row],[Alaskan Native or Native American]]/Table32356789101112132343210111213[[#This Row],[Total]]</f>
        <v>0</v>
      </c>
      <c r="K103" s="12">
        <v>20</v>
      </c>
      <c r="L103" s="14">
        <f>Table32356789101112132343210111213[[#This Row],[Asian American]]/Table32356789101112132343210111213[[#This Row],[Total]]</f>
        <v>0.27397260273972601</v>
      </c>
      <c r="M103" s="12">
        <v>0</v>
      </c>
      <c r="N103" s="14">
        <f>Table32356789101112132343210111213[[#This Row],[African American]]/Table32356789101112132343210111213[[#This Row],[Total]]</f>
        <v>0</v>
      </c>
      <c r="O103" s="12">
        <v>6</v>
      </c>
      <c r="P103" s="14">
        <f>Table32356789101112132343210111213[[#This Row],[Hispanic American]]/Table32356789101112132343210111213[[#This Row],[Total]]</f>
        <v>8.2191780821917804E-2</v>
      </c>
      <c r="Q103" s="12">
        <v>0</v>
      </c>
      <c r="R103" s="14">
        <f>Table32356789101112132343210111213[[#This Row],[Hawaiian or Pacific Islander]]/Table32356789101112132343210111213[[#This Row],[Total]]</f>
        <v>0</v>
      </c>
      <c r="S103" s="12">
        <v>34</v>
      </c>
      <c r="T103" s="14">
        <f>Table32356789101112132343210111213[[#This Row],[White]]/Table32356789101112132343210111213[[#This Row],[Total]]</f>
        <v>0.46575342465753422</v>
      </c>
      <c r="U103" s="12">
        <v>2</v>
      </c>
      <c r="V103" s="14">
        <f>Table32356789101112132343210111213[[#This Row],[Multi-racial]]/Table32356789101112132343210111213[[#This Row],[Total]]</f>
        <v>2.7397260273972601E-2</v>
      </c>
      <c r="W103" s="12">
        <v>7</v>
      </c>
      <c r="X103" s="14">
        <f>Table32356789101112132343210111213[[#This Row],[Total % Minorities]]/Table32356789101112132343210111213[[#This Row],[Total]]</f>
        <v>5.254269093638581E-3</v>
      </c>
      <c r="Y10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0.38356164383561642</v>
      </c>
      <c r="Z10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0.1095890410958904</v>
      </c>
    </row>
    <row r="104" spans="1:26" ht="20" customHeight="1">
      <c r="A104" s="1">
        <v>168227</v>
      </c>
      <c r="B104" s="1" t="s">
        <v>173</v>
      </c>
      <c r="C104" s="15">
        <v>72900</v>
      </c>
      <c r="D104" s="1">
        <v>73</v>
      </c>
      <c r="E104" s="1">
        <v>66</v>
      </c>
      <c r="F104" s="8">
        <f>Table32356789101112132343210111213[[#This Row],[Men]]/Table32356789101112132343210111213[[#This Row],[Total]]</f>
        <v>0.90410958904109584</v>
      </c>
      <c r="G104" s="1">
        <v>7</v>
      </c>
      <c r="H104" s="8">
        <f>Table32356789101112132343210111213[[#This Row],[Women]]/Table32356789101112132343210111213[[#This Row],[Total]]</f>
        <v>9.5890410958904104E-2</v>
      </c>
      <c r="I104" s="1">
        <v>0</v>
      </c>
      <c r="J104" s="8">
        <f>Table32356789101112132343210111213[[#This Row],[Alaskan Native or Native American]]/Table32356789101112132343210111213[[#This Row],[Total]]</f>
        <v>0</v>
      </c>
      <c r="K104" s="1">
        <v>8</v>
      </c>
      <c r="L104" s="8">
        <f>Table32356789101112132343210111213[[#This Row],[Asian American]]/Table32356789101112132343210111213[[#This Row],[Total]]</f>
        <v>0.1095890410958904</v>
      </c>
      <c r="M104" s="1">
        <v>4</v>
      </c>
      <c r="N104" s="8">
        <f>Table32356789101112132343210111213[[#This Row],[African American]]/Table32356789101112132343210111213[[#This Row],[Total]]</f>
        <v>5.4794520547945202E-2</v>
      </c>
      <c r="O104" s="1">
        <v>2</v>
      </c>
      <c r="P104" s="8">
        <f>Table32356789101112132343210111213[[#This Row],[Hispanic American]]/Table32356789101112132343210111213[[#This Row],[Total]]</f>
        <v>2.7397260273972601E-2</v>
      </c>
      <c r="Q104" s="1">
        <v>0</v>
      </c>
      <c r="R104" s="8">
        <f>Table32356789101112132343210111213[[#This Row],[Hawaiian or Pacific Islander]]/Table32356789101112132343210111213[[#This Row],[Total]]</f>
        <v>0</v>
      </c>
      <c r="S104" s="1">
        <v>41</v>
      </c>
      <c r="T104" s="8">
        <f>Table32356789101112132343210111213[[#This Row],[White]]/Table32356789101112132343210111213[[#This Row],[Total]]</f>
        <v>0.56164383561643838</v>
      </c>
      <c r="U104" s="1">
        <v>4</v>
      </c>
      <c r="V104" s="8">
        <f>Table32356789101112132343210111213[[#This Row],[Multi-racial]]/Table32356789101112132343210111213[[#This Row],[Total]]</f>
        <v>5.4794520547945202E-2</v>
      </c>
      <c r="W104" s="1">
        <v>7</v>
      </c>
      <c r="X104" s="8">
        <f>Table32356789101112132343210111213[[#This Row],[Total % Minorities]]/Table32356789101112132343210111213[[#This Row],[Total]]</f>
        <v>3.377744417339088E-3</v>
      </c>
      <c r="Y10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0.24657534246575341</v>
      </c>
      <c r="Z10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0.13698630136986301</v>
      </c>
    </row>
    <row r="105" spans="1:26" ht="20" customHeight="1">
      <c r="A105" s="12">
        <v>200332</v>
      </c>
      <c r="B105" s="12" t="s">
        <v>213</v>
      </c>
      <c r="C105" s="16">
        <v>57700</v>
      </c>
      <c r="D105" s="12">
        <v>73</v>
      </c>
      <c r="E105" s="12">
        <v>63</v>
      </c>
      <c r="F105" s="14">
        <f>Table32356789101112132343210111213[[#This Row],[Men]]/Table32356789101112132343210111213[[#This Row],[Total]]</f>
        <v>0.86301369863013699</v>
      </c>
      <c r="G105" s="12">
        <v>10</v>
      </c>
      <c r="H105" s="14">
        <f>Table32356789101112132343210111213[[#This Row],[Women]]/Table32356789101112132343210111213[[#This Row],[Total]]</f>
        <v>0.13698630136986301</v>
      </c>
      <c r="I105" s="12">
        <v>0</v>
      </c>
      <c r="J105" s="14">
        <f>Table32356789101112132343210111213[[#This Row],[Alaskan Native or Native American]]/Table32356789101112132343210111213[[#This Row],[Total]]</f>
        <v>0</v>
      </c>
      <c r="K105" s="12">
        <v>4</v>
      </c>
      <c r="L105" s="14">
        <f>Table32356789101112132343210111213[[#This Row],[Asian American]]/Table32356789101112132343210111213[[#This Row],[Total]]</f>
        <v>5.4794520547945202E-2</v>
      </c>
      <c r="M105" s="12">
        <v>1</v>
      </c>
      <c r="N105" s="14">
        <f>Table32356789101112132343210111213[[#This Row],[African American]]/Table32356789101112132343210111213[[#This Row],[Total]]</f>
        <v>1.3698630136986301E-2</v>
      </c>
      <c r="O105" s="12">
        <v>0</v>
      </c>
      <c r="P105" s="14">
        <f>Table32356789101112132343210111213[[#This Row],[Hispanic American]]/Table32356789101112132343210111213[[#This Row],[Total]]</f>
        <v>0</v>
      </c>
      <c r="Q105" s="12">
        <v>0</v>
      </c>
      <c r="R105" s="14">
        <f>Table32356789101112132343210111213[[#This Row],[Hawaiian or Pacific Islander]]/Table32356789101112132343210111213[[#This Row],[Total]]</f>
        <v>0</v>
      </c>
      <c r="S105" s="12">
        <v>60</v>
      </c>
      <c r="T105" s="14">
        <f>Table32356789101112132343210111213[[#This Row],[White]]/Table32356789101112132343210111213[[#This Row],[Total]]</f>
        <v>0.82191780821917804</v>
      </c>
      <c r="U105" s="12">
        <v>1</v>
      </c>
      <c r="V105" s="14">
        <f>Table32356789101112132343210111213[[#This Row],[Multi-racial]]/Table32356789101112132343210111213[[#This Row],[Total]]</f>
        <v>1.3698630136986301E-2</v>
      </c>
      <c r="W105" s="12">
        <v>6</v>
      </c>
      <c r="X105" s="14">
        <f>Table32356789101112132343210111213[[#This Row],[Total % Minorities]]/Table32356789101112132343210111213[[#This Row],[Total]]</f>
        <v>1.125914805779696E-3</v>
      </c>
      <c r="Y10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8.2191780821917804E-2</v>
      </c>
      <c r="Z10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2.7397260273972601E-2</v>
      </c>
    </row>
    <row r="106" spans="1:26" ht="20" customHeight="1">
      <c r="A106" s="1">
        <v>127918</v>
      </c>
      <c r="B106" s="1" t="s">
        <v>501</v>
      </c>
      <c r="C106" s="15">
        <v>73300</v>
      </c>
      <c r="D106" s="1">
        <v>71</v>
      </c>
      <c r="E106" s="1">
        <v>58</v>
      </c>
      <c r="F106" s="8">
        <f>Table32356789101112132343210111213[[#This Row],[Men]]/Table32356789101112132343210111213[[#This Row],[Total]]</f>
        <v>0.81690140845070425</v>
      </c>
      <c r="G106" s="1">
        <v>13</v>
      </c>
      <c r="H106" s="8">
        <f>Table32356789101112132343210111213[[#This Row],[Women]]/Table32356789101112132343210111213[[#This Row],[Total]]</f>
        <v>0.18309859154929578</v>
      </c>
      <c r="I106" s="1">
        <v>1</v>
      </c>
      <c r="J106" s="8">
        <f>Table32356789101112132343210111213[[#This Row],[Alaskan Native or Native American]]/Table32356789101112132343210111213[[#This Row],[Total]]</f>
        <v>1.4084507042253521E-2</v>
      </c>
      <c r="K106" s="1">
        <v>4</v>
      </c>
      <c r="L106" s="8">
        <f>Table32356789101112132343210111213[[#This Row],[Asian American]]/Table32356789101112132343210111213[[#This Row],[Total]]</f>
        <v>5.6338028169014086E-2</v>
      </c>
      <c r="M106" s="1">
        <v>1</v>
      </c>
      <c r="N106" s="8">
        <f>Table32356789101112132343210111213[[#This Row],[African American]]/Table32356789101112132343210111213[[#This Row],[Total]]</f>
        <v>1.4084507042253521E-2</v>
      </c>
      <c r="O106" s="1">
        <v>9</v>
      </c>
      <c r="P106" s="8">
        <f>Table32356789101112132343210111213[[#This Row],[Hispanic American]]/Table32356789101112132343210111213[[#This Row],[Total]]</f>
        <v>0.12676056338028169</v>
      </c>
      <c r="Q106" s="1">
        <v>0</v>
      </c>
      <c r="R106" s="8">
        <f>Table32356789101112132343210111213[[#This Row],[Hawaiian or Pacific Islander]]/Table32356789101112132343210111213[[#This Row],[Total]]</f>
        <v>0</v>
      </c>
      <c r="S106" s="1">
        <v>39</v>
      </c>
      <c r="T106" s="8">
        <f>Table32356789101112132343210111213[[#This Row],[White]]/Table32356789101112132343210111213[[#This Row],[Total]]</f>
        <v>0.54929577464788737</v>
      </c>
      <c r="U106" s="1">
        <v>0</v>
      </c>
      <c r="V106" s="8">
        <f>Table32356789101112132343210111213[[#This Row],[Multi-racial]]/Table32356789101112132343210111213[[#This Row],[Total]]</f>
        <v>0</v>
      </c>
      <c r="W106" s="1">
        <v>2</v>
      </c>
      <c r="X106" s="8">
        <f>Table32356789101112132343210111213[[#This Row],[Total % Minorities]]/Table32356789101112132343210111213[[#This Row],[Total]]</f>
        <v>2.9756000793493354E-3</v>
      </c>
      <c r="Y10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0.21126760563380281</v>
      </c>
      <c r="Z10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0.15492957746478872</v>
      </c>
    </row>
    <row r="107" spans="1:26" ht="20" customHeight="1">
      <c r="A107" s="12">
        <v>231174</v>
      </c>
      <c r="B107" s="12" t="s">
        <v>288</v>
      </c>
      <c r="C107" s="16">
        <v>53000</v>
      </c>
      <c r="D107" s="12">
        <v>70</v>
      </c>
      <c r="E107" s="12">
        <v>62</v>
      </c>
      <c r="F107" s="14">
        <f>Table32356789101112132343210111213[[#This Row],[Men]]/Table32356789101112132343210111213[[#This Row],[Total]]</f>
        <v>0.88571428571428568</v>
      </c>
      <c r="G107" s="12">
        <v>8</v>
      </c>
      <c r="H107" s="14">
        <f>Table32356789101112132343210111213[[#This Row],[Women]]/Table32356789101112132343210111213[[#This Row],[Total]]</f>
        <v>0.11428571428571428</v>
      </c>
      <c r="I107" s="12">
        <v>0</v>
      </c>
      <c r="J107" s="14">
        <f>Table32356789101112132343210111213[[#This Row],[Alaskan Native or Native American]]/Table32356789101112132343210111213[[#This Row],[Total]]</f>
        <v>0</v>
      </c>
      <c r="K107" s="12">
        <v>2</v>
      </c>
      <c r="L107" s="14">
        <f>Table32356789101112132343210111213[[#This Row],[Asian American]]/Table32356789101112132343210111213[[#This Row],[Total]]</f>
        <v>2.8571428571428571E-2</v>
      </c>
      <c r="M107" s="12">
        <v>3</v>
      </c>
      <c r="N107" s="14">
        <f>Table32356789101112132343210111213[[#This Row],[African American]]/Table32356789101112132343210111213[[#This Row],[Total]]</f>
        <v>4.2857142857142858E-2</v>
      </c>
      <c r="O107" s="12">
        <v>3</v>
      </c>
      <c r="P107" s="14">
        <f>Table32356789101112132343210111213[[#This Row],[Hispanic American]]/Table32356789101112132343210111213[[#This Row],[Total]]</f>
        <v>4.2857142857142858E-2</v>
      </c>
      <c r="Q107" s="12">
        <v>0</v>
      </c>
      <c r="R107" s="14">
        <f>Table32356789101112132343210111213[[#This Row],[Hawaiian or Pacific Islander]]/Table32356789101112132343210111213[[#This Row],[Total]]</f>
        <v>0</v>
      </c>
      <c r="S107" s="12">
        <v>44</v>
      </c>
      <c r="T107" s="14">
        <f>Table32356789101112132343210111213[[#This Row],[White]]/Table32356789101112132343210111213[[#This Row],[Total]]</f>
        <v>0.62857142857142856</v>
      </c>
      <c r="U107" s="12">
        <v>1</v>
      </c>
      <c r="V107" s="14">
        <f>Table32356789101112132343210111213[[#This Row],[Multi-racial]]/Table32356789101112132343210111213[[#This Row],[Total]]</f>
        <v>1.4285714285714285E-2</v>
      </c>
      <c r="W107" s="12">
        <v>14</v>
      </c>
      <c r="X107" s="14">
        <f>Table32356789101112132343210111213[[#This Row],[Total % Minorities]]/Table32356789101112132343210111213[[#This Row],[Total]]</f>
        <v>1.8367346938775509E-3</v>
      </c>
      <c r="Y10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0.12857142857142856</v>
      </c>
      <c r="Z10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</row>
    <row r="108" spans="1:26" ht="20" customHeight="1">
      <c r="A108" s="1">
        <v>231624</v>
      </c>
      <c r="B108" s="1" t="s">
        <v>502</v>
      </c>
      <c r="C108" s="15">
        <v>68500</v>
      </c>
      <c r="D108" s="1">
        <v>70</v>
      </c>
      <c r="E108" s="1">
        <v>50</v>
      </c>
      <c r="F108" s="8">
        <f>Table32356789101112132343210111213[[#This Row],[Men]]/Table32356789101112132343210111213[[#This Row],[Total]]</f>
        <v>0.7142857142857143</v>
      </c>
      <c r="G108" s="1">
        <v>20</v>
      </c>
      <c r="H108" s="8">
        <f>Table32356789101112132343210111213[[#This Row],[Women]]/Table32356789101112132343210111213[[#This Row],[Total]]</f>
        <v>0.2857142857142857</v>
      </c>
      <c r="I108" s="1">
        <v>0</v>
      </c>
      <c r="J108" s="8">
        <f>Table32356789101112132343210111213[[#This Row],[Alaskan Native or Native American]]/Table32356789101112132343210111213[[#This Row],[Total]]</f>
        <v>0</v>
      </c>
      <c r="K108" s="1">
        <v>13</v>
      </c>
      <c r="L108" s="8">
        <f>Table32356789101112132343210111213[[#This Row],[Asian American]]/Table32356789101112132343210111213[[#This Row],[Total]]</f>
        <v>0.18571428571428572</v>
      </c>
      <c r="M108" s="1">
        <v>2</v>
      </c>
      <c r="N108" s="8">
        <f>Table32356789101112132343210111213[[#This Row],[African American]]/Table32356789101112132343210111213[[#This Row],[Total]]</f>
        <v>2.8571428571428571E-2</v>
      </c>
      <c r="O108" s="1">
        <v>6</v>
      </c>
      <c r="P108" s="8">
        <f>Table32356789101112132343210111213[[#This Row],[Hispanic American]]/Table32356789101112132343210111213[[#This Row],[Total]]</f>
        <v>8.5714285714285715E-2</v>
      </c>
      <c r="Q108" s="1">
        <v>0</v>
      </c>
      <c r="R108" s="8">
        <f>Table32356789101112132343210111213[[#This Row],[Hawaiian or Pacific Islander]]/Table32356789101112132343210111213[[#This Row],[Total]]</f>
        <v>0</v>
      </c>
      <c r="S108" s="1">
        <v>39</v>
      </c>
      <c r="T108" s="8">
        <f>Table32356789101112132343210111213[[#This Row],[White]]/Table32356789101112132343210111213[[#This Row],[Total]]</f>
        <v>0.55714285714285716</v>
      </c>
      <c r="U108" s="1">
        <v>2</v>
      </c>
      <c r="V108" s="8">
        <f>Table32356789101112132343210111213[[#This Row],[Multi-racial]]/Table32356789101112132343210111213[[#This Row],[Total]]</f>
        <v>2.8571428571428571E-2</v>
      </c>
      <c r="W108" s="1">
        <v>8</v>
      </c>
      <c r="X108" s="8">
        <f>Table32356789101112132343210111213[[#This Row],[Total % Minorities]]/Table32356789101112132343210111213[[#This Row],[Total]]</f>
        <v>4.6938775510204081E-3</v>
      </c>
      <c r="Y10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0.32857142857142857</v>
      </c>
      <c r="Z10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</row>
    <row r="109" spans="1:26" ht="20" customHeight="1">
      <c r="A109" s="12">
        <v>110510</v>
      </c>
      <c r="B109" s="12" t="s">
        <v>395</v>
      </c>
      <c r="C109" s="16">
        <v>51300</v>
      </c>
      <c r="D109" s="12">
        <v>68</v>
      </c>
      <c r="E109" s="12">
        <v>61</v>
      </c>
      <c r="F109" s="14">
        <f>Table32356789101112132343210111213[[#This Row],[Men]]/Table32356789101112132343210111213[[#This Row],[Total]]</f>
        <v>0.8970588235294118</v>
      </c>
      <c r="G109" s="12">
        <v>7</v>
      </c>
      <c r="H109" s="14">
        <f>Table32356789101112132343210111213[[#This Row],[Women]]/Table32356789101112132343210111213[[#This Row],[Total]]</f>
        <v>0.10294117647058823</v>
      </c>
      <c r="I109" s="12">
        <v>0</v>
      </c>
      <c r="J109" s="14">
        <f>Table32356789101112132343210111213[[#This Row],[Alaskan Native or Native American]]/Table32356789101112132343210111213[[#This Row],[Total]]</f>
        <v>0</v>
      </c>
      <c r="K109" s="12">
        <v>12</v>
      </c>
      <c r="L109" s="14">
        <f>Table32356789101112132343210111213[[#This Row],[Asian American]]/Table32356789101112132343210111213[[#This Row],[Total]]</f>
        <v>0.17647058823529413</v>
      </c>
      <c r="M109" s="12">
        <v>4</v>
      </c>
      <c r="N109" s="14">
        <f>Table32356789101112132343210111213[[#This Row],[African American]]/Table32356789101112132343210111213[[#This Row],[Total]]</f>
        <v>5.8823529411764705E-2</v>
      </c>
      <c r="O109" s="12">
        <v>27</v>
      </c>
      <c r="P109" s="14">
        <f>Table32356789101112132343210111213[[#This Row],[Hispanic American]]/Table32356789101112132343210111213[[#This Row],[Total]]</f>
        <v>0.39705882352941174</v>
      </c>
      <c r="Q109" s="12">
        <v>0</v>
      </c>
      <c r="R109" s="14">
        <f>Table32356789101112132343210111213[[#This Row],[Hawaiian or Pacific Islander]]/Table32356789101112132343210111213[[#This Row],[Total]]</f>
        <v>0</v>
      </c>
      <c r="S109" s="12">
        <v>12</v>
      </c>
      <c r="T109" s="14">
        <f>Table32356789101112132343210111213[[#This Row],[White]]/Table32356789101112132343210111213[[#This Row],[Total]]</f>
        <v>0.17647058823529413</v>
      </c>
      <c r="U109" s="12">
        <v>4</v>
      </c>
      <c r="V109" s="14">
        <f>Table32356789101112132343210111213[[#This Row],[Multi-racial]]/Table32356789101112132343210111213[[#This Row],[Total]]</f>
        <v>5.8823529411764705E-2</v>
      </c>
      <c r="W109" s="12">
        <v>7</v>
      </c>
      <c r="X109" s="14">
        <f>Table32356789101112132343210111213[[#This Row],[Total % Minorities]]/Table32356789101112132343210111213[[#This Row],[Total]]</f>
        <v>1.0164359861591695E-2</v>
      </c>
      <c r="Y10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0.69117647058823528</v>
      </c>
      <c r="Z10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0.51470588235294112</v>
      </c>
    </row>
    <row r="110" spans="1:26" ht="20" customHeight="1">
      <c r="A110" s="1">
        <v>144050</v>
      </c>
      <c r="B110" s="1" t="s">
        <v>364</v>
      </c>
      <c r="C110" s="15">
        <v>87000</v>
      </c>
      <c r="D110" s="1">
        <v>68</v>
      </c>
      <c r="E110" s="1">
        <v>42</v>
      </c>
      <c r="F110" s="8">
        <f>Table32356789101112132343210111213[[#This Row],[Men]]/Table32356789101112132343210111213[[#This Row],[Total]]</f>
        <v>0.61764705882352944</v>
      </c>
      <c r="G110" s="1">
        <v>26</v>
      </c>
      <c r="H110" s="8">
        <f>Table32356789101112132343210111213[[#This Row],[Women]]/Table32356789101112132343210111213[[#This Row],[Total]]</f>
        <v>0.38235294117647056</v>
      </c>
      <c r="I110" s="1">
        <v>0</v>
      </c>
      <c r="J110" s="8">
        <f>Table32356789101112132343210111213[[#This Row],[Alaskan Native or Native American]]/Table32356789101112132343210111213[[#This Row],[Total]]</f>
        <v>0</v>
      </c>
      <c r="K110" s="1">
        <v>20</v>
      </c>
      <c r="L110" s="8">
        <f>Table32356789101112132343210111213[[#This Row],[Asian American]]/Table32356789101112132343210111213[[#This Row],[Total]]</f>
        <v>0.29411764705882354</v>
      </c>
      <c r="M110" s="1">
        <v>1</v>
      </c>
      <c r="N110" s="8">
        <f>Table32356789101112132343210111213[[#This Row],[African American]]/Table32356789101112132343210111213[[#This Row],[Total]]</f>
        <v>1.4705882352941176E-2</v>
      </c>
      <c r="O110" s="1">
        <v>8</v>
      </c>
      <c r="P110" s="8">
        <f>Table32356789101112132343210111213[[#This Row],[Hispanic American]]/Table32356789101112132343210111213[[#This Row],[Total]]</f>
        <v>0.11764705882352941</v>
      </c>
      <c r="Q110" s="1">
        <v>0</v>
      </c>
      <c r="R110" s="8">
        <f>Table32356789101112132343210111213[[#This Row],[Hawaiian or Pacific Islander]]/Table32356789101112132343210111213[[#This Row],[Total]]</f>
        <v>0</v>
      </c>
      <c r="S110" s="1">
        <v>27</v>
      </c>
      <c r="T110" s="8">
        <f>Table32356789101112132343210111213[[#This Row],[White]]/Table32356789101112132343210111213[[#This Row],[Total]]</f>
        <v>0.39705882352941174</v>
      </c>
      <c r="U110" s="1">
        <v>1</v>
      </c>
      <c r="V110" s="8">
        <f>Table32356789101112132343210111213[[#This Row],[Multi-racial]]/Table32356789101112132343210111213[[#This Row],[Total]]</f>
        <v>1.4705882352941176E-2</v>
      </c>
      <c r="W110" s="1">
        <v>11</v>
      </c>
      <c r="X110" s="8">
        <f>Table32356789101112132343210111213[[#This Row],[Total % Minorities]]/Table32356789101112132343210111213[[#This Row],[Total]]</f>
        <v>6.487889273356401E-3</v>
      </c>
      <c r="Y11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0.44117647058823528</v>
      </c>
      <c r="Z11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0.14705882352941177</v>
      </c>
    </row>
    <row r="111" spans="1:26" ht="20" customHeight="1">
      <c r="A111" s="12">
        <v>190637</v>
      </c>
      <c r="B111" s="12" t="s">
        <v>503</v>
      </c>
      <c r="C111" s="16">
        <v>45100</v>
      </c>
      <c r="D111" s="12">
        <v>68</v>
      </c>
      <c r="E111" s="12">
        <v>56</v>
      </c>
      <c r="F111" s="14">
        <f>Table32356789101112132343210111213[[#This Row],[Men]]/Table32356789101112132343210111213[[#This Row],[Total]]</f>
        <v>0.82352941176470584</v>
      </c>
      <c r="G111" s="12">
        <v>12</v>
      </c>
      <c r="H111" s="14">
        <f>Table32356789101112132343210111213[[#This Row],[Women]]/Table32356789101112132343210111213[[#This Row],[Total]]</f>
        <v>0.17647058823529413</v>
      </c>
      <c r="I111" s="12">
        <v>0</v>
      </c>
      <c r="J111" s="14">
        <f>Table32356789101112132343210111213[[#This Row],[Alaskan Native or Native American]]/Table32356789101112132343210111213[[#This Row],[Total]]</f>
        <v>0</v>
      </c>
      <c r="K111" s="12">
        <v>14</v>
      </c>
      <c r="L111" s="14">
        <f>Table32356789101112132343210111213[[#This Row],[Asian American]]/Table32356789101112132343210111213[[#This Row],[Total]]</f>
        <v>0.20588235294117646</v>
      </c>
      <c r="M111" s="12">
        <v>13</v>
      </c>
      <c r="N111" s="14">
        <f>Table32356789101112132343210111213[[#This Row],[African American]]/Table32356789101112132343210111213[[#This Row],[Total]]</f>
        <v>0.19117647058823528</v>
      </c>
      <c r="O111" s="12">
        <v>34</v>
      </c>
      <c r="P111" s="14">
        <f>Table32356789101112132343210111213[[#This Row],[Hispanic American]]/Table32356789101112132343210111213[[#This Row],[Total]]</f>
        <v>0.5</v>
      </c>
      <c r="Q111" s="12">
        <v>0</v>
      </c>
      <c r="R111" s="14">
        <f>Table32356789101112132343210111213[[#This Row],[Hawaiian or Pacific Islander]]/Table32356789101112132343210111213[[#This Row],[Total]]</f>
        <v>0</v>
      </c>
      <c r="S111" s="12">
        <v>4</v>
      </c>
      <c r="T111" s="14">
        <f>Table32356789101112132343210111213[[#This Row],[White]]/Table32356789101112132343210111213[[#This Row],[Total]]</f>
        <v>5.8823529411764705E-2</v>
      </c>
      <c r="U111" s="12">
        <v>0</v>
      </c>
      <c r="V111" s="14">
        <f>Table32356789101112132343210111213[[#This Row],[Multi-racial]]/Table32356789101112132343210111213[[#This Row],[Total]]</f>
        <v>0</v>
      </c>
      <c r="W111" s="12">
        <v>3</v>
      </c>
      <c r="X111" s="14">
        <f>Table32356789101112132343210111213[[#This Row],[Total % Minorities]]/Table32356789101112132343210111213[[#This Row],[Total]]</f>
        <v>1.319204152249135E-2</v>
      </c>
      <c r="Y11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0.8970588235294118</v>
      </c>
      <c r="Z11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0.69117647058823528</v>
      </c>
    </row>
    <row r="112" spans="1:26" ht="20" customHeight="1">
      <c r="A112" s="1">
        <v>221847</v>
      </c>
      <c r="B112" s="1" t="s">
        <v>257</v>
      </c>
      <c r="C112" s="15">
        <v>57000</v>
      </c>
      <c r="D112" s="1">
        <v>68</v>
      </c>
      <c r="E112" s="1">
        <v>58</v>
      </c>
      <c r="F112" s="8">
        <f>Table32356789101112132343210111213[[#This Row],[Men]]/Table32356789101112132343210111213[[#This Row],[Total]]</f>
        <v>0.8529411764705882</v>
      </c>
      <c r="G112" s="1">
        <v>10</v>
      </c>
      <c r="H112" s="8">
        <f>Table32356789101112132343210111213[[#This Row],[Women]]/Table32356789101112132343210111213[[#This Row],[Total]]</f>
        <v>0.14705882352941177</v>
      </c>
      <c r="I112" s="1">
        <v>0</v>
      </c>
      <c r="J112" s="8">
        <f>Table32356789101112132343210111213[[#This Row],[Alaskan Native or Native American]]/Table32356789101112132343210111213[[#This Row],[Total]]</f>
        <v>0</v>
      </c>
      <c r="K112" s="1">
        <v>2</v>
      </c>
      <c r="L112" s="8">
        <f>Table32356789101112132343210111213[[#This Row],[Asian American]]/Table32356789101112132343210111213[[#This Row],[Total]]</f>
        <v>2.9411764705882353E-2</v>
      </c>
      <c r="M112" s="1">
        <v>3</v>
      </c>
      <c r="N112" s="8">
        <f>Table32356789101112132343210111213[[#This Row],[African American]]/Table32356789101112132343210111213[[#This Row],[Total]]</f>
        <v>4.4117647058823532E-2</v>
      </c>
      <c r="O112" s="1">
        <v>0</v>
      </c>
      <c r="P112" s="8">
        <f>Table32356789101112132343210111213[[#This Row],[Hispanic American]]/Table32356789101112132343210111213[[#This Row],[Total]]</f>
        <v>0</v>
      </c>
      <c r="Q112" s="1">
        <v>0</v>
      </c>
      <c r="R112" s="8">
        <f>Table32356789101112132343210111213[[#This Row],[Hawaiian or Pacific Islander]]/Table32356789101112132343210111213[[#This Row],[Total]]</f>
        <v>0</v>
      </c>
      <c r="S112" s="1">
        <v>53</v>
      </c>
      <c r="T112" s="8">
        <f>Table32356789101112132343210111213[[#This Row],[White]]/Table32356789101112132343210111213[[#This Row],[Total]]</f>
        <v>0.77941176470588236</v>
      </c>
      <c r="U112" s="1">
        <v>1</v>
      </c>
      <c r="V112" s="8">
        <f>Table32356789101112132343210111213[[#This Row],[Multi-racial]]/Table32356789101112132343210111213[[#This Row],[Total]]</f>
        <v>1.4705882352941176E-2</v>
      </c>
      <c r="W112" s="1">
        <v>7</v>
      </c>
      <c r="X112" s="8">
        <f>Table32356789101112132343210111213[[#This Row],[Total % Minorities]]/Table32356789101112132343210111213[[#This Row],[Total]]</f>
        <v>1.2975778546712804E-3</v>
      </c>
      <c r="Y11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8.8235294117647065E-2</v>
      </c>
      <c r="Z11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5.8823529411764705E-2</v>
      </c>
    </row>
    <row r="113" spans="1:26" ht="20" customHeight="1">
      <c r="A113" s="12">
        <v>178420</v>
      </c>
      <c r="B113" s="12" t="s">
        <v>384</v>
      </c>
      <c r="C113" s="16">
        <v>59500</v>
      </c>
      <c r="D113" s="12">
        <v>66</v>
      </c>
      <c r="E113" s="12">
        <v>55</v>
      </c>
      <c r="F113" s="14">
        <f>Table32356789101112132343210111213[[#This Row],[Men]]/Table32356789101112132343210111213[[#This Row],[Total]]</f>
        <v>0.83333333333333337</v>
      </c>
      <c r="G113" s="12">
        <v>11</v>
      </c>
      <c r="H113" s="14">
        <f>Table32356789101112132343210111213[[#This Row],[Women]]/Table32356789101112132343210111213[[#This Row],[Total]]</f>
        <v>0.16666666666666666</v>
      </c>
      <c r="I113" s="12">
        <v>0</v>
      </c>
      <c r="J113" s="14">
        <f>Table32356789101112132343210111213[[#This Row],[Alaskan Native or Native American]]/Table32356789101112132343210111213[[#This Row],[Total]]</f>
        <v>0</v>
      </c>
      <c r="K113" s="12">
        <v>7</v>
      </c>
      <c r="L113" s="14">
        <f>Table32356789101112132343210111213[[#This Row],[Asian American]]/Table32356789101112132343210111213[[#This Row],[Total]]</f>
        <v>0.10606060606060606</v>
      </c>
      <c r="M113" s="12">
        <v>2</v>
      </c>
      <c r="N113" s="14">
        <f>Table32356789101112132343210111213[[#This Row],[African American]]/Table32356789101112132343210111213[[#This Row],[Total]]</f>
        <v>3.0303030303030304E-2</v>
      </c>
      <c r="O113" s="12">
        <v>2</v>
      </c>
      <c r="P113" s="14">
        <f>Table32356789101112132343210111213[[#This Row],[Hispanic American]]/Table32356789101112132343210111213[[#This Row],[Total]]</f>
        <v>3.0303030303030304E-2</v>
      </c>
      <c r="Q113" s="12">
        <v>0</v>
      </c>
      <c r="R113" s="14">
        <f>Table32356789101112132343210111213[[#This Row],[Hawaiian or Pacific Islander]]/Table32356789101112132343210111213[[#This Row],[Total]]</f>
        <v>0</v>
      </c>
      <c r="S113" s="12">
        <v>45</v>
      </c>
      <c r="T113" s="14">
        <f>Table32356789101112132343210111213[[#This Row],[White]]/Table32356789101112132343210111213[[#This Row],[Total]]</f>
        <v>0.68181818181818177</v>
      </c>
      <c r="U113" s="12">
        <v>0</v>
      </c>
      <c r="V113" s="14">
        <f>Table32356789101112132343210111213[[#This Row],[Multi-racial]]/Table32356789101112132343210111213[[#This Row],[Total]]</f>
        <v>0</v>
      </c>
      <c r="W113" s="12">
        <v>3</v>
      </c>
      <c r="X113" s="14">
        <f>Table32356789101112132343210111213[[#This Row],[Total % Minorities]]/Table32356789101112132343210111213[[#This Row],[Total]]</f>
        <v>2.525252525252525E-3</v>
      </c>
      <c r="Y11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11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6.0606060606060608E-2</v>
      </c>
    </row>
    <row r="114" spans="1:26" ht="20" customHeight="1">
      <c r="A114" s="1">
        <v>181394</v>
      </c>
      <c r="B114" s="1" t="s">
        <v>504</v>
      </c>
      <c r="C114" s="15">
        <v>65200</v>
      </c>
      <c r="D114" s="1">
        <v>65</v>
      </c>
      <c r="E114" s="1">
        <v>56</v>
      </c>
      <c r="F114" s="8">
        <f>Table32356789101112132343210111213[[#This Row],[Men]]/Table32356789101112132343210111213[[#This Row],[Total]]</f>
        <v>0.86153846153846159</v>
      </c>
      <c r="G114" s="1">
        <v>9</v>
      </c>
      <c r="H114" s="8">
        <f>Table32356789101112132343210111213[[#This Row],[Women]]/Table32356789101112132343210111213[[#This Row],[Total]]</f>
        <v>0.13846153846153847</v>
      </c>
      <c r="I114" s="1">
        <v>0</v>
      </c>
      <c r="J114" s="8">
        <f>Table32356789101112132343210111213[[#This Row],[Alaskan Native or Native American]]/Table32356789101112132343210111213[[#This Row],[Total]]</f>
        <v>0</v>
      </c>
      <c r="K114" s="1">
        <v>5</v>
      </c>
      <c r="L114" s="8">
        <f>Table32356789101112132343210111213[[#This Row],[Asian American]]/Table32356789101112132343210111213[[#This Row],[Total]]</f>
        <v>7.6923076923076927E-2</v>
      </c>
      <c r="M114" s="1">
        <v>1</v>
      </c>
      <c r="N114" s="8">
        <f>Table32356789101112132343210111213[[#This Row],[African American]]/Table32356789101112132343210111213[[#This Row],[Total]]</f>
        <v>1.5384615384615385E-2</v>
      </c>
      <c r="O114" s="1">
        <v>2</v>
      </c>
      <c r="P114" s="8">
        <f>Table32356789101112132343210111213[[#This Row],[Hispanic American]]/Table32356789101112132343210111213[[#This Row],[Total]]</f>
        <v>3.0769230769230771E-2</v>
      </c>
      <c r="Q114" s="1">
        <v>0</v>
      </c>
      <c r="R114" s="8">
        <f>Table32356789101112132343210111213[[#This Row],[Hawaiian or Pacific Islander]]/Table32356789101112132343210111213[[#This Row],[Total]]</f>
        <v>0</v>
      </c>
      <c r="S114" s="1">
        <v>40</v>
      </c>
      <c r="T114" s="8">
        <f>Table32356789101112132343210111213[[#This Row],[White]]/Table32356789101112132343210111213[[#This Row],[Total]]</f>
        <v>0.61538461538461542</v>
      </c>
      <c r="U114" s="1">
        <v>9</v>
      </c>
      <c r="V114" s="8">
        <f>Table32356789101112132343210111213[[#This Row],[Multi-racial]]/Table32356789101112132343210111213[[#This Row],[Total]]</f>
        <v>0.13846153846153847</v>
      </c>
      <c r="W114" s="1">
        <v>5</v>
      </c>
      <c r="X114" s="8">
        <f>Table32356789101112132343210111213[[#This Row],[Total % Minorities]]/Table32356789101112132343210111213[[#This Row],[Total]]</f>
        <v>4.023668639053255E-3</v>
      </c>
      <c r="Y11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0.26153846153846155</v>
      </c>
      <c r="Z11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0.18461538461538463</v>
      </c>
    </row>
    <row r="115" spans="1:26" ht="20" customHeight="1">
      <c r="A115" s="12">
        <v>199218</v>
      </c>
      <c r="B115" s="12" t="s">
        <v>505</v>
      </c>
      <c r="C115" s="16">
        <v>61300</v>
      </c>
      <c r="D115" s="12">
        <v>65</v>
      </c>
      <c r="E115" s="12">
        <v>49</v>
      </c>
      <c r="F115" s="14">
        <f>Table32356789101112132343210111213[[#This Row],[Men]]/Table32356789101112132343210111213[[#This Row],[Total]]</f>
        <v>0.75384615384615383</v>
      </c>
      <c r="G115" s="12">
        <v>16</v>
      </c>
      <c r="H115" s="14">
        <f>Table32356789101112132343210111213[[#This Row],[Women]]/Table32356789101112132343210111213[[#This Row],[Total]]</f>
        <v>0.24615384615384617</v>
      </c>
      <c r="I115" s="12">
        <v>0</v>
      </c>
      <c r="J115" s="14">
        <f>Table32356789101112132343210111213[[#This Row],[Alaskan Native or Native American]]/Table32356789101112132343210111213[[#This Row],[Total]]</f>
        <v>0</v>
      </c>
      <c r="K115" s="12">
        <v>4</v>
      </c>
      <c r="L115" s="14">
        <f>Table32356789101112132343210111213[[#This Row],[Asian American]]/Table32356789101112132343210111213[[#This Row],[Total]]</f>
        <v>6.1538461538461542E-2</v>
      </c>
      <c r="M115" s="12">
        <v>3</v>
      </c>
      <c r="N115" s="14">
        <f>Table32356789101112132343210111213[[#This Row],[African American]]/Table32356789101112132343210111213[[#This Row],[Total]]</f>
        <v>4.6153846153846156E-2</v>
      </c>
      <c r="O115" s="12">
        <v>4</v>
      </c>
      <c r="P115" s="14">
        <f>Table32356789101112132343210111213[[#This Row],[Hispanic American]]/Table32356789101112132343210111213[[#This Row],[Total]]</f>
        <v>6.1538461538461542E-2</v>
      </c>
      <c r="Q115" s="12">
        <v>0</v>
      </c>
      <c r="R115" s="14">
        <f>Table32356789101112132343210111213[[#This Row],[Hawaiian or Pacific Islander]]/Table32356789101112132343210111213[[#This Row],[Total]]</f>
        <v>0</v>
      </c>
      <c r="S115" s="12">
        <v>50</v>
      </c>
      <c r="T115" s="14">
        <f>Table32356789101112132343210111213[[#This Row],[White]]/Table32356789101112132343210111213[[#This Row],[Total]]</f>
        <v>0.76923076923076927</v>
      </c>
      <c r="U115" s="12">
        <v>2</v>
      </c>
      <c r="V115" s="14">
        <f>Table32356789101112132343210111213[[#This Row],[Multi-racial]]/Table32356789101112132343210111213[[#This Row],[Total]]</f>
        <v>3.0769230769230771E-2</v>
      </c>
      <c r="W115" s="12">
        <v>1</v>
      </c>
      <c r="X115" s="14">
        <f>Table32356789101112132343210111213[[#This Row],[Total % Minorities]]/Table32356789101112132343210111213[[#This Row],[Total]]</f>
        <v>3.0769230769230769E-3</v>
      </c>
      <c r="Y11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11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0.13846153846153847</v>
      </c>
    </row>
    <row r="116" spans="1:26" ht="20" customHeight="1">
      <c r="A116" s="1">
        <v>220978</v>
      </c>
      <c r="B116" s="1" t="s">
        <v>506</v>
      </c>
      <c r="C116" s="15">
        <v>50700</v>
      </c>
      <c r="D116" s="1">
        <v>65</v>
      </c>
      <c r="E116" s="1">
        <v>56</v>
      </c>
      <c r="F116" s="8">
        <f>Table32356789101112132343210111213[[#This Row],[Men]]/Table32356789101112132343210111213[[#This Row],[Total]]</f>
        <v>0.86153846153846159</v>
      </c>
      <c r="G116" s="1">
        <v>9</v>
      </c>
      <c r="H116" s="8">
        <f>Table32356789101112132343210111213[[#This Row],[Women]]/Table32356789101112132343210111213[[#This Row],[Total]]</f>
        <v>0.13846153846153847</v>
      </c>
      <c r="I116" s="1">
        <v>0</v>
      </c>
      <c r="J116" s="8">
        <f>Table32356789101112132343210111213[[#This Row],[Alaskan Native or Native American]]/Table32356789101112132343210111213[[#This Row],[Total]]</f>
        <v>0</v>
      </c>
      <c r="K116" s="1">
        <v>2</v>
      </c>
      <c r="L116" s="8">
        <f>Table32356789101112132343210111213[[#This Row],[Asian American]]/Table32356789101112132343210111213[[#This Row],[Total]]</f>
        <v>3.0769230769230771E-2</v>
      </c>
      <c r="M116" s="1">
        <v>10</v>
      </c>
      <c r="N116" s="8">
        <f>Table32356789101112132343210111213[[#This Row],[African American]]/Table32356789101112132343210111213[[#This Row],[Total]]</f>
        <v>0.15384615384615385</v>
      </c>
      <c r="O116" s="1">
        <v>4</v>
      </c>
      <c r="P116" s="8">
        <f>Table32356789101112132343210111213[[#This Row],[Hispanic American]]/Table32356789101112132343210111213[[#This Row],[Total]]</f>
        <v>6.1538461538461542E-2</v>
      </c>
      <c r="Q116" s="1">
        <v>0</v>
      </c>
      <c r="R116" s="8">
        <f>Table32356789101112132343210111213[[#This Row],[Hawaiian or Pacific Islander]]/Table32356789101112132343210111213[[#This Row],[Total]]</f>
        <v>0</v>
      </c>
      <c r="S116" s="1">
        <v>44</v>
      </c>
      <c r="T116" s="8">
        <f>Table32356789101112132343210111213[[#This Row],[White]]/Table32356789101112132343210111213[[#This Row],[Total]]</f>
        <v>0.67692307692307696</v>
      </c>
      <c r="U116" s="1">
        <v>4</v>
      </c>
      <c r="V116" s="8">
        <f>Table32356789101112132343210111213[[#This Row],[Multi-racial]]/Table32356789101112132343210111213[[#This Row],[Total]]</f>
        <v>6.1538461538461542E-2</v>
      </c>
      <c r="W116" s="1">
        <v>1</v>
      </c>
      <c r="X116" s="8">
        <f>Table32356789101112132343210111213[[#This Row],[Total % Minorities]]/Table32356789101112132343210111213[[#This Row],[Total]]</f>
        <v>4.7337278106508876E-3</v>
      </c>
      <c r="Y11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0.30769230769230771</v>
      </c>
      <c r="Z11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0.27692307692307694</v>
      </c>
    </row>
    <row r="117" spans="1:26" ht="20" customHeight="1">
      <c r="A117" s="12">
        <v>127565</v>
      </c>
      <c r="B117" s="12" t="s">
        <v>507</v>
      </c>
      <c r="C117" s="16">
        <v>66200</v>
      </c>
      <c r="D117" s="12">
        <v>63</v>
      </c>
      <c r="E117" s="12">
        <v>55</v>
      </c>
      <c r="F117" s="14">
        <f>Table32356789101112132343210111213[[#This Row],[Men]]/Table32356789101112132343210111213[[#This Row],[Total]]</f>
        <v>0.87301587301587302</v>
      </c>
      <c r="G117" s="12">
        <v>8</v>
      </c>
      <c r="H117" s="14">
        <f>Table32356789101112132343210111213[[#This Row],[Women]]/Table32356789101112132343210111213[[#This Row],[Total]]</f>
        <v>0.12698412698412698</v>
      </c>
      <c r="I117" s="12">
        <v>0</v>
      </c>
      <c r="J117" s="14">
        <f>Table32356789101112132343210111213[[#This Row],[Alaskan Native or Native American]]/Table32356789101112132343210111213[[#This Row],[Total]]</f>
        <v>0</v>
      </c>
      <c r="K117" s="12">
        <v>3</v>
      </c>
      <c r="L117" s="14">
        <f>Table32356789101112132343210111213[[#This Row],[Asian American]]/Table32356789101112132343210111213[[#This Row],[Total]]</f>
        <v>4.7619047619047616E-2</v>
      </c>
      <c r="M117" s="12">
        <v>5</v>
      </c>
      <c r="N117" s="14">
        <f>Table32356789101112132343210111213[[#This Row],[African American]]/Table32356789101112132343210111213[[#This Row],[Total]]</f>
        <v>7.9365079365079361E-2</v>
      </c>
      <c r="O117" s="12">
        <v>8</v>
      </c>
      <c r="P117" s="14">
        <f>Table32356789101112132343210111213[[#This Row],[Hispanic American]]/Table32356789101112132343210111213[[#This Row],[Total]]</f>
        <v>0.12698412698412698</v>
      </c>
      <c r="Q117" s="12">
        <v>0</v>
      </c>
      <c r="R117" s="14">
        <f>Table32356789101112132343210111213[[#This Row],[Hawaiian or Pacific Islander]]/Table32356789101112132343210111213[[#This Row],[Total]]</f>
        <v>0</v>
      </c>
      <c r="S117" s="12">
        <v>42</v>
      </c>
      <c r="T117" s="14">
        <f>Table32356789101112132343210111213[[#This Row],[White]]/Table32356789101112132343210111213[[#This Row],[Total]]</f>
        <v>0.66666666666666663</v>
      </c>
      <c r="U117" s="12">
        <v>3</v>
      </c>
      <c r="V117" s="14">
        <f>Table32356789101112132343210111213[[#This Row],[Multi-racial]]/Table32356789101112132343210111213[[#This Row],[Total]]</f>
        <v>4.7619047619047616E-2</v>
      </c>
      <c r="W117" s="12">
        <v>1</v>
      </c>
      <c r="X117" s="14">
        <f>Table32356789101112132343210111213[[#This Row],[Total % Minorities]]/Table32356789101112132343210111213[[#This Row],[Total]]</f>
        <v>4.7871000251952633E-3</v>
      </c>
      <c r="Y11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0.30158730158730157</v>
      </c>
      <c r="Z11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0.25396825396825395</v>
      </c>
    </row>
    <row r="118" spans="1:26" ht="20" customHeight="1">
      <c r="A118" s="1">
        <v>192819</v>
      </c>
      <c r="B118" s="1" t="s">
        <v>508</v>
      </c>
      <c r="C118" s="15">
        <v>74700</v>
      </c>
      <c r="D118" s="1">
        <v>63</v>
      </c>
      <c r="E118" s="1">
        <v>54</v>
      </c>
      <c r="F118" s="8">
        <f>Table32356789101112132343210111213[[#This Row],[Men]]/Table32356789101112132343210111213[[#This Row],[Total]]</f>
        <v>0.8571428571428571</v>
      </c>
      <c r="G118" s="1">
        <v>9</v>
      </c>
      <c r="H118" s="8">
        <f>Table32356789101112132343210111213[[#This Row],[Women]]/Table32356789101112132343210111213[[#This Row],[Total]]</f>
        <v>0.14285714285714285</v>
      </c>
      <c r="I118" s="1">
        <v>0</v>
      </c>
      <c r="J118" s="8">
        <f>Table32356789101112132343210111213[[#This Row],[Alaskan Native or Native American]]/Table32356789101112132343210111213[[#This Row],[Total]]</f>
        <v>0</v>
      </c>
      <c r="K118" s="1">
        <v>1</v>
      </c>
      <c r="L118" s="8">
        <f>Table32356789101112132343210111213[[#This Row],[Asian American]]/Table32356789101112132343210111213[[#This Row],[Total]]</f>
        <v>1.5873015873015872E-2</v>
      </c>
      <c r="M118" s="1">
        <v>3</v>
      </c>
      <c r="N118" s="8">
        <f>Table32356789101112132343210111213[[#This Row],[African American]]/Table32356789101112132343210111213[[#This Row],[Total]]</f>
        <v>4.7619047619047616E-2</v>
      </c>
      <c r="O118" s="1">
        <v>9</v>
      </c>
      <c r="P118" s="8">
        <f>Table32356789101112132343210111213[[#This Row],[Hispanic American]]/Table32356789101112132343210111213[[#This Row],[Total]]</f>
        <v>0.14285714285714285</v>
      </c>
      <c r="Q118" s="1">
        <v>0</v>
      </c>
      <c r="R118" s="8">
        <f>Table32356789101112132343210111213[[#This Row],[Hawaiian or Pacific Islander]]/Table32356789101112132343210111213[[#This Row],[Total]]</f>
        <v>0</v>
      </c>
      <c r="S118" s="1">
        <v>45</v>
      </c>
      <c r="T118" s="8">
        <f>Table32356789101112132343210111213[[#This Row],[White]]/Table32356789101112132343210111213[[#This Row],[Total]]</f>
        <v>0.7142857142857143</v>
      </c>
      <c r="U118" s="1">
        <v>3</v>
      </c>
      <c r="V118" s="8">
        <f>Table32356789101112132343210111213[[#This Row],[Multi-racial]]/Table32356789101112132343210111213[[#This Row],[Total]]</f>
        <v>4.7619047619047616E-2</v>
      </c>
      <c r="W118" s="1">
        <v>2</v>
      </c>
      <c r="X118" s="8">
        <f>Table32356789101112132343210111213[[#This Row],[Total % Minorities]]/Table32356789101112132343210111213[[#This Row],[Total]]</f>
        <v>4.0312421264802212E-3</v>
      </c>
      <c r="Y11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0.25396825396825395</v>
      </c>
      <c r="Z11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0.23809523809523808</v>
      </c>
    </row>
    <row r="119" spans="1:26" ht="20" customHeight="1">
      <c r="A119" s="12">
        <v>110495</v>
      </c>
      <c r="B119" s="12" t="s">
        <v>509</v>
      </c>
      <c r="C119" s="16">
        <v>44700</v>
      </c>
      <c r="D119" s="12">
        <v>62</v>
      </c>
      <c r="E119" s="12">
        <v>54</v>
      </c>
      <c r="F119" s="14">
        <f>Table32356789101112132343210111213[[#This Row],[Men]]/Table32356789101112132343210111213[[#This Row],[Total]]</f>
        <v>0.87096774193548387</v>
      </c>
      <c r="G119" s="12">
        <v>8</v>
      </c>
      <c r="H119" s="14">
        <f>Table32356789101112132343210111213[[#This Row],[Women]]/Table32356789101112132343210111213[[#This Row],[Total]]</f>
        <v>0.12903225806451613</v>
      </c>
      <c r="I119" s="12">
        <v>0</v>
      </c>
      <c r="J119" s="14">
        <f>Table32356789101112132343210111213[[#This Row],[Alaskan Native or Native American]]/Table32356789101112132343210111213[[#This Row],[Total]]</f>
        <v>0</v>
      </c>
      <c r="K119" s="12">
        <v>10</v>
      </c>
      <c r="L119" s="14">
        <f>Table32356789101112132343210111213[[#This Row],[Asian American]]/Table32356789101112132343210111213[[#This Row],[Total]]</f>
        <v>0.16129032258064516</v>
      </c>
      <c r="M119" s="12">
        <v>1</v>
      </c>
      <c r="N119" s="14">
        <f>Table32356789101112132343210111213[[#This Row],[African American]]/Table32356789101112132343210111213[[#This Row],[Total]]</f>
        <v>1.6129032258064516E-2</v>
      </c>
      <c r="O119" s="12">
        <v>27</v>
      </c>
      <c r="P119" s="14">
        <f>Table32356789101112132343210111213[[#This Row],[Hispanic American]]/Table32356789101112132343210111213[[#This Row],[Total]]</f>
        <v>0.43548387096774194</v>
      </c>
      <c r="Q119" s="12">
        <v>0</v>
      </c>
      <c r="R119" s="14">
        <f>Table32356789101112132343210111213[[#This Row],[Hawaiian or Pacific Islander]]/Table32356789101112132343210111213[[#This Row],[Total]]</f>
        <v>0</v>
      </c>
      <c r="S119" s="12">
        <v>15</v>
      </c>
      <c r="T119" s="14">
        <f>Table32356789101112132343210111213[[#This Row],[White]]/Table32356789101112132343210111213[[#This Row],[Total]]</f>
        <v>0.24193548387096775</v>
      </c>
      <c r="U119" s="12">
        <v>2</v>
      </c>
      <c r="V119" s="14">
        <f>Table32356789101112132343210111213[[#This Row],[Multi-racial]]/Table32356789101112132343210111213[[#This Row],[Total]]</f>
        <v>3.2258064516129031E-2</v>
      </c>
      <c r="W119" s="12">
        <v>3</v>
      </c>
      <c r="X119" s="14">
        <f>Table32356789101112132343210111213[[#This Row],[Total % Minorities]]/Table32356789101112132343210111213[[#This Row],[Total]]</f>
        <v>1.040582726326743E-2</v>
      </c>
      <c r="Y11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0.64516129032258063</v>
      </c>
      <c r="Z11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0.4838709677419355</v>
      </c>
    </row>
    <row r="120" spans="1:26" ht="20" customHeight="1">
      <c r="A120" s="1">
        <v>152318</v>
      </c>
      <c r="B120" s="1" t="s">
        <v>349</v>
      </c>
      <c r="C120" s="15">
        <v>107800</v>
      </c>
      <c r="D120" s="1">
        <v>62</v>
      </c>
      <c r="E120" s="1">
        <v>57</v>
      </c>
      <c r="F120" s="8">
        <f>Table32356789101112132343210111213[[#This Row],[Men]]/Table32356789101112132343210111213[[#This Row],[Total]]</f>
        <v>0.91935483870967738</v>
      </c>
      <c r="G120" s="1">
        <v>5</v>
      </c>
      <c r="H120" s="8">
        <f>Table32356789101112132343210111213[[#This Row],[Women]]/Table32356789101112132343210111213[[#This Row],[Total]]</f>
        <v>8.0645161290322578E-2</v>
      </c>
      <c r="I120" s="1">
        <v>0</v>
      </c>
      <c r="J120" s="8">
        <f>Table32356789101112132343210111213[[#This Row],[Alaskan Native or Native American]]/Table32356789101112132343210111213[[#This Row],[Total]]</f>
        <v>0</v>
      </c>
      <c r="K120" s="1">
        <v>2</v>
      </c>
      <c r="L120" s="8">
        <f>Table32356789101112132343210111213[[#This Row],[Asian American]]/Table32356789101112132343210111213[[#This Row],[Total]]</f>
        <v>3.2258064516129031E-2</v>
      </c>
      <c r="M120" s="1">
        <v>1</v>
      </c>
      <c r="N120" s="8">
        <f>Table32356789101112132343210111213[[#This Row],[African American]]/Table32356789101112132343210111213[[#This Row],[Total]]</f>
        <v>1.6129032258064516E-2</v>
      </c>
      <c r="O120" s="1">
        <v>2</v>
      </c>
      <c r="P120" s="8">
        <f>Table32356789101112132343210111213[[#This Row],[Hispanic American]]/Table32356789101112132343210111213[[#This Row],[Total]]</f>
        <v>3.2258064516129031E-2</v>
      </c>
      <c r="Q120" s="1">
        <v>0</v>
      </c>
      <c r="R120" s="8">
        <f>Table32356789101112132343210111213[[#This Row],[Hawaiian or Pacific Islander]]/Table32356789101112132343210111213[[#This Row],[Total]]</f>
        <v>0</v>
      </c>
      <c r="S120" s="1">
        <v>41</v>
      </c>
      <c r="T120" s="8">
        <f>Table32356789101112132343210111213[[#This Row],[White]]/Table32356789101112132343210111213[[#This Row],[Total]]</f>
        <v>0.66129032258064513</v>
      </c>
      <c r="U120" s="1">
        <v>2</v>
      </c>
      <c r="V120" s="8">
        <f>Table32356789101112132343210111213[[#This Row],[Multi-racial]]/Table32356789101112132343210111213[[#This Row],[Total]]</f>
        <v>3.2258064516129031E-2</v>
      </c>
      <c r="W120" s="1">
        <v>14</v>
      </c>
      <c r="X120" s="8">
        <f>Table32356789101112132343210111213[[#This Row],[Total % Minorities]]/Table32356789101112132343210111213[[#This Row],[Total]]</f>
        <v>1.8210197710718001E-3</v>
      </c>
      <c r="Y12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0.11290322580645161</v>
      </c>
      <c r="Z12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8.0645161290322578E-2</v>
      </c>
    </row>
    <row r="121" spans="1:26" ht="20" customHeight="1">
      <c r="A121" s="12">
        <v>450979</v>
      </c>
      <c r="B121" s="12" t="s">
        <v>510</v>
      </c>
      <c r="C121" s="16" t="s">
        <v>347</v>
      </c>
      <c r="D121" s="12">
        <v>62</v>
      </c>
      <c r="E121" s="12">
        <v>56</v>
      </c>
      <c r="F121" s="14">
        <f>Table32356789101112132343210111213[[#This Row],[Men]]/Table32356789101112132343210111213[[#This Row],[Total]]</f>
        <v>0.90322580645161288</v>
      </c>
      <c r="G121" s="12">
        <v>6</v>
      </c>
      <c r="H121" s="14">
        <f>Table32356789101112132343210111213[[#This Row],[Women]]/Table32356789101112132343210111213[[#This Row],[Total]]</f>
        <v>9.6774193548387094E-2</v>
      </c>
      <c r="I121" s="12">
        <v>0</v>
      </c>
      <c r="J121" s="14">
        <f>Table32356789101112132343210111213[[#This Row],[Alaskan Native or Native American]]/Table32356789101112132343210111213[[#This Row],[Total]]</f>
        <v>0</v>
      </c>
      <c r="K121" s="12">
        <v>2</v>
      </c>
      <c r="L121" s="14">
        <f>Table32356789101112132343210111213[[#This Row],[Asian American]]/Table32356789101112132343210111213[[#This Row],[Total]]</f>
        <v>3.2258064516129031E-2</v>
      </c>
      <c r="M121" s="12">
        <v>7</v>
      </c>
      <c r="N121" s="14">
        <f>Table32356789101112132343210111213[[#This Row],[African American]]/Table32356789101112132343210111213[[#This Row],[Total]]</f>
        <v>0.11290322580645161</v>
      </c>
      <c r="O121" s="12">
        <v>10</v>
      </c>
      <c r="P121" s="14">
        <f>Table32356789101112132343210111213[[#This Row],[Hispanic American]]/Table32356789101112132343210111213[[#This Row],[Total]]</f>
        <v>0.16129032258064516</v>
      </c>
      <c r="Q121" s="12">
        <v>0</v>
      </c>
      <c r="R121" s="14">
        <f>Table32356789101112132343210111213[[#This Row],[Hawaiian or Pacific Islander]]/Table32356789101112132343210111213[[#This Row],[Total]]</f>
        <v>0</v>
      </c>
      <c r="S121" s="12">
        <v>29</v>
      </c>
      <c r="T121" s="14">
        <f>Table32356789101112132343210111213[[#This Row],[White]]/Table32356789101112132343210111213[[#This Row],[Total]]</f>
        <v>0.46774193548387094</v>
      </c>
      <c r="U121" s="12">
        <v>5</v>
      </c>
      <c r="V121" s="14">
        <f>Table32356789101112132343210111213[[#This Row],[Multi-racial]]/Table32356789101112132343210111213[[#This Row],[Total]]</f>
        <v>8.0645161290322578E-2</v>
      </c>
      <c r="W121" s="12">
        <v>0</v>
      </c>
      <c r="X121" s="14">
        <f>Table32356789101112132343210111213[[#This Row],[Total % Minorities]]/Table32356789101112132343210111213[[#This Row],[Total]]</f>
        <v>6.2434963579604576E-3</v>
      </c>
      <c r="Y12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0.38709677419354838</v>
      </c>
      <c r="Z12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0.35483870967741937</v>
      </c>
    </row>
    <row r="122" spans="1:26" ht="20" customHeight="1">
      <c r="A122" s="1">
        <v>197869</v>
      </c>
      <c r="B122" s="1" t="s">
        <v>511</v>
      </c>
      <c r="C122" s="15">
        <v>58800</v>
      </c>
      <c r="D122" s="1">
        <v>61</v>
      </c>
      <c r="E122" s="1">
        <v>56</v>
      </c>
      <c r="F122" s="8">
        <f>Table32356789101112132343210111213[[#This Row],[Men]]/Table32356789101112132343210111213[[#This Row],[Total]]</f>
        <v>0.91803278688524592</v>
      </c>
      <c r="G122" s="1">
        <v>5</v>
      </c>
      <c r="H122" s="8">
        <f>Table32356789101112132343210111213[[#This Row],[Women]]/Table32356789101112132343210111213[[#This Row],[Total]]</f>
        <v>8.1967213114754092E-2</v>
      </c>
      <c r="I122" s="1">
        <v>0</v>
      </c>
      <c r="J122" s="8">
        <f>Table32356789101112132343210111213[[#This Row],[Alaskan Native or Native American]]/Table32356789101112132343210111213[[#This Row],[Total]]</f>
        <v>0</v>
      </c>
      <c r="K122" s="1">
        <v>2</v>
      </c>
      <c r="L122" s="8">
        <f>Table32356789101112132343210111213[[#This Row],[Asian American]]/Table32356789101112132343210111213[[#This Row],[Total]]</f>
        <v>3.2786885245901641E-2</v>
      </c>
      <c r="M122" s="1">
        <v>3</v>
      </c>
      <c r="N122" s="8">
        <f>Table32356789101112132343210111213[[#This Row],[African American]]/Table32356789101112132343210111213[[#This Row],[Total]]</f>
        <v>4.9180327868852458E-2</v>
      </c>
      <c r="O122" s="1">
        <v>1</v>
      </c>
      <c r="P122" s="8">
        <f>Table32356789101112132343210111213[[#This Row],[Hispanic American]]/Table32356789101112132343210111213[[#This Row],[Total]]</f>
        <v>1.6393442622950821E-2</v>
      </c>
      <c r="Q122" s="1">
        <v>0</v>
      </c>
      <c r="R122" s="8">
        <f>Table32356789101112132343210111213[[#This Row],[Hawaiian or Pacific Islander]]/Table32356789101112132343210111213[[#This Row],[Total]]</f>
        <v>0</v>
      </c>
      <c r="S122" s="1">
        <v>54</v>
      </c>
      <c r="T122" s="8">
        <f>Table32356789101112132343210111213[[#This Row],[White]]/Table32356789101112132343210111213[[#This Row],[Total]]</f>
        <v>0.88524590163934425</v>
      </c>
      <c r="U122" s="1">
        <v>0</v>
      </c>
      <c r="V122" s="8">
        <f>Table32356789101112132343210111213[[#This Row],[Multi-racial]]/Table32356789101112132343210111213[[#This Row],[Total]]</f>
        <v>0</v>
      </c>
      <c r="W122" s="1">
        <v>0</v>
      </c>
      <c r="X122" s="8">
        <f>Table32356789101112132343210111213[[#This Row],[Total % Minorities]]/Table32356789101112132343210111213[[#This Row],[Total]]</f>
        <v>1.6124697661918839E-3</v>
      </c>
      <c r="Y12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9.8360655737704916E-2</v>
      </c>
      <c r="Z12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6.5573770491803282E-2</v>
      </c>
    </row>
    <row r="123" spans="1:26" ht="20" customHeight="1">
      <c r="A123" s="12">
        <v>180461</v>
      </c>
      <c r="B123" s="12" t="s">
        <v>327</v>
      </c>
      <c r="C123" s="16">
        <v>71400</v>
      </c>
      <c r="D123" s="12">
        <v>60</v>
      </c>
      <c r="E123" s="12">
        <v>52</v>
      </c>
      <c r="F123" s="14">
        <f>Table32356789101112132343210111213[[#This Row],[Men]]/Table32356789101112132343210111213[[#This Row],[Total]]</f>
        <v>0.8666666666666667</v>
      </c>
      <c r="G123" s="12">
        <v>8</v>
      </c>
      <c r="H123" s="14">
        <f>Table32356789101112132343210111213[[#This Row],[Women]]/Table32356789101112132343210111213[[#This Row],[Total]]</f>
        <v>0.13333333333333333</v>
      </c>
      <c r="I123" s="12">
        <v>1</v>
      </c>
      <c r="J123" s="14">
        <f>Table32356789101112132343210111213[[#This Row],[Alaskan Native or Native American]]/Table32356789101112132343210111213[[#This Row],[Total]]</f>
        <v>1.6666666666666666E-2</v>
      </c>
      <c r="K123" s="12">
        <v>0</v>
      </c>
      <c r="L123" s="14">
        <f>Table32356789101112132343210111213[[#This Row],[Asian American]]/Table32356789101112132343210111213[[#This Row],[Total]]</f>
        <v>0</v>
      </c>
      <c r="M123" s="12">
        <v>0</v>
      </c>
      <c r="N123" s="14">
        <f>Table32356789101112132343210111213[[#This Row],[African American]]/Table32356789101112132343210111213[[#This Row],[Total]]</f>
        <v>0</v>
      </c>
      <c r="O123" s="12">
        <v>2</v>
      </c>
      <c r="P123" s="14">
        <f>Table32356789101112132343210111213[[#This Row],[Hispanic American]]/Table32356789101112132343210111213[[#This Row],[Total]]</f>
        <v>3.3333333333333333E-2</v>
      </c>
      <c r="Q123" s="12">
        <v>0</v>
      </c>
      <c r="R123" s="14">
        <f>Table32356789101112132343210111213[[#This Row],[Hawaiian or Pacific Islander]]/Table32356789101112132343210111213[[#This Row],[Total]]</f>
        <v>0</v>
      </c>
      <c r="S123" s="12">
        <v>52</v>
      </c>
      <c r="T123" s="14">
        <f>Table32356789101112132343210111213[[#This Row],[White]]/Table32356789101112132343210111213[[#This Row],[Total]]</f>
        <v>0.8666666666666667</v>
      </c>
      <c r="U123" s="12">
        <v>2</v>
      </c>
      <c r="V123" s="14">
        <f>Table32356789101112132343210111213[[#This Row],[Multi-racial]]/Table32356789101112132343210111213[[#This Row],[Total]]</f>
        <v>3.3333333333333333E-2</v>
      </c>
      <c r="W123" s="12">
        <v>1</v>
      </c>
      <c r="X123" s="14">
        <f>Table32356789101112132343210111213[[#This Row],[Total % Minorities]]/Table32356789101112132343210111213[[#This Row],[Total]]</f>
        <v>1.3888888888888887E-3</v>
      </c>
      <c r="Y12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  <c r="Z12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124" spans="1:26" ht="20" customHeight="1">
      <c r="A124" s="1">
        <v>199148</v>
      </c>
      <c r="B124" s="1" t="s">
        <v>512</v>
      </c>
      <c r="C124" s="15">
        <v>67000</v>
      </c>
      <c r="D124" s="1">
        <v>60</v>
      </c>
      <c r="E124" s="1">
        <v>53</v>
      </c>
      <c r="F124" s="8">
        <f>Table32356789101112132343210111213[[#This Row],[Men]]/Table32356789101112132343210111213[[#This Row],[Total]]</f>
        <v>0.8833333333333333</v>
      </c>
      <c r="G124" s="1">
        <v>7</v>
      </c>
      <c r="H124" s="8">
        <f>Table32356789101112132343210111213[[#This Row],[Women]]/Table32356789101112132343210111213[[#This Row],[Total]]</f>
        <v>0.11666666666666667</v>
      </c>
      <c r="I124" s="1">
        <v>0</v>
      </c>
      <c r="J124" s="8">
        <f>Table32356789101112132343210111213[[#This Row],[Alaskan Native or Native American]]/Table32356789101112132343210111213[[#This Row],[Total]]</f>
        <v>0</v>
      </c>
      <c r="K124" s="1">
        <v>5</v>
      </c>
      <c r="L124" s="8">
        <f>Table32356789101112132343210111213[[#This Row],[Asian American]]/Table32356789101112132343210111213[[#This Row],[Total]]</f>
        <v>8.3333333333333329E-2</v>
      </c>
      <c r="M124" s="1">
        <v>4</v>
      </c>
      <c r="N124" s="8">
        <f>Table32356789101112132343210111213[[#This Row],[African American]]/Table32356789101112132343210111213[[#This Row],[Total]]</f>
        <v>6.6666666666666666E-2</v>
      </c>
      <c r="O124" s="1">
        <v>3</v>
      </c>
      <c r="P124" s="8">
        <f>Table32356789101112132343210111213[[#This Row],[Hispanic American]]/Table32356789101112132343210111213[[#This Row],[Total]]</f>
        <v>0.05</v>
      </c>
      <c r="Q124" s="1">
        <v>0</v>
      </c>
      <c r="R124" s="8">
        <f>Table32356789101112132343210111213[[#This Row],[Hawaiian or Pacific Islander]]/Table32356789101112132343210111213[[#This Row],[Total]]</f>
        <v>0</v>
      </c>
      <c r="S124" s="1">
        <v>47</v>
      </c>
      <c r="T124" s="8">
        <f>Table32356789101112132343210111213[[#This Row],[White]]/Table32356789101112132343210111213[[#This Row],[Total]]</f>
        <v>0.78333333333333333</v>
      </c>
      <c r="U124" s="1">
        <v>1</v>
      </c>
      <c r="V124" s="8">
        <f>Table32356789101112132343210111213[[#This Row],[Multi-racial]]/Table32356789101112132343210111213[[#This Row],[Total]]</f>
        <v>1.6666666666666666E-2</v>
      </c>
      <c r="W124" s="1">
        <v>0</v>
      </c>
      <c r="X124" s="8">
        <f>Table32356789101112132343210111213[[#This Row],[Total % Minorities]]/Table32356789101112132343210111213[[#This Row],[Total]]</f>
        <v>3.6111111111111114E-3</v>
      </c>
      <c r="Y12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0.21666666666666667</v>
      </c>
      <c r="Z12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0.13333333333333333</v>
      </c>
    </row>
    <row r="125" spans="1:26" ht="20" customHeight="1">
      <c r="A125" s="12">
        <v>230737</v>
      </c>
      <c r="B125" s="12" t="s">
        <v>438</v>
      </c>
      <c r="C125" s="16">
        <v>73900</v>
      </c>
      <c r="D125" s="12">
        <v>59</v>
      </c>
      <c r="E125" s="12">
        <v>54</v>
      </c>
      <c r="F125" s="14">
        <f>Table32356789101112132343210111213[[#This Row],[Men]]/Table32356789101112132343210111213[[#This Row],[Total]]</f>
        <v>0.9152542372881356</v>
      </c>
      <c r="G125" s="12">
        <v>5</v>
      </c>
      <c r="H125" s="14">
        <f>Table32356789101112132343210111213[[#This Row],[Women]]/Table32356789101112132343210111213[[#This Row],[Total]]</f>
        <v>8.4745762711864403E-2</v>
      </c>
      <c r="I125" s="12">
        <v>0</v>
      </c>
      <c r="J125" s="14">
        <f>Table32356789101112132343210111213[[#This Row],[Alaskan Native or Native American]]/Table32356789101112132343210111213[[#This Row],[Total]]</f>
        <v>0</v>
      </c>
      <c r="K125" s="12">
        <v>0</v>
      </c>
      <c r="L125" s="14">
        <f>Table32356789101112132343210111213[[#This Row],[Asian American]]/Table32356789101112132343210111213[[#This Row],[Total]]</f>
        <v>0</v>
      </c>
      <c r="M125" s="12">
        <v>0</v>
      </c>
      <c r="N125" s="14">
        <f>Table32356789101112132343210111213[[#This Row],[African American]]/Table32356789101112132343210111213[[#This Row],[Total]]</f>
        <v>0</v>
      </c>
      <c r="O125" s="12">
        <v>9</v>
      </c>
      <c r="P125" s="14">
        <f>Table32356789101112132343210111213[[#This Row],[Hispanic American]]/Table32356789101112132343210111213[[#This Row],[Total]]</f>
        <v>0.15254237288135594</v>
      </c>
      <c r="Q125" s="12">
        <v>0</v>
      </c>
      <c r="R125" s="14">
        <f>Table32356789101112132343210111213[[#This Row],[Hawaiian or Pacific Islander]]/Table32356789101112132343210111213[[#This Row],[Total]]</f>
        <v>0</v>
      </c>
      <c r="S125" s="12">
        <v>47</v>
      </c>
      <c r="T125" s="14">
        <f>Table32356789101112132343210111213[[#This Row],[White]]/Table32356789101112132343210111213[[#This Row],[Total]]</f>
        <v>0.79661016949152541</v>
      </c>
      <c r="U125" s="12">
        <v>1</v>
      </c>
      <c r="V125" s="14">
        <f>Table32356789101112132343210111213[[#This Row],[Multi-racial]]/Table32356789101112132343210111213[[#This Row],[Total]]</f>
        <v>1.6949152542372881E-2</v>
      </c>
      <c r="W125" s="12">
        <v>1</v>
      </c>
      <c r="X125" s="14">
        <f>Table32356789101112132343210111213[[#This Row],[Total % Minorities]]/Table32356789101112132343210111213[[#This Row],[Total]]</f>
        <v>2.8727377190462511E-3</v>
      </c>
      <c r="Y12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0.16949152542372881</v>
      </c>
      <c r="Z12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0.16949152542372881</v>
      </c>
    </row>
    <row r="126" spans="1:26" ht="20" customHeight="1">
      <c r="A126" s="1">
        <v>174233</v>
      </c>
      <c r="B126" s="1" t="s">
        <v>186</v>
      </c>
      <c r="C126" s="15">
        <v>59300</v>
      </c>
      <c r="D126" s="1">
        <v>58</v>
      </c>
      <c r="E126" s="1">
        <v>49</v>
      </c>
      <c r="F126" s="8">
        <f>Table32356789101112132343210111213[[#This Row],[Men]]/Table32356789101112132343210111213[[#This Row],[Total]]</f>
        <v>0.84482758620689657</v>
      </c>
      <c r="G126" s="1">
        <v>9</v>
      </c>
      <c r="H126" s="8">
        <f>Table32356789101112132343210111213[[#This Row],[Women]]/Table32356789101112132343210111213[[#This Row],[Total]]</f>
        <v>0.15517241379310345</v>
      </c>
      <c r="I126" s="1">
        <v>0</v>
      </c>
      <c r="J126" s="8">
        <f>Table32356789101112132343210111213[[#This Row],[Alaskan Native or Native American]]/Table32356789101112132343210111213[[#This Row],[Total]]</f>
        <v>0</v>
      </c>
      <c r="K126" s="1">
        <v>2</v>
      </c>
      <c r="L126" s="8">
        <f>Table32356789101112132343210111213[[#This Row],[Asian American]]/Table32356789101112132343210111213[[#This Row],[Total]]</f>
        <v>3.4482758620689655E-2</v>
      </c>
      <c r="M126" s="1">
        <v>3</v>
      </c>
      <c r="N126" s="8">
        <f>Table32356789101112132343210111213[[#This Row],[African American]]/Table32356789101112132343210111213[[#This Row],[Total]]</f>
        <v>5.1724137931034482E-2</v>
      </c>
      <c r="O126" s="1">
        <v>1</v>
      </c>
      <c r="P126" s="8">
        <f>Table32356789101112132343210111213[[#This Row],[Hispanic American]]/Table32356789101112132343210111213[[#This Row],[Total]]</f>
        <v>1.7241379310344827E-2</v>
      </c>
      <c r="Q126" s="1">
        <v>0</v>
      </c>
      <c r="R126" s="8">
        <f>Table32356789101112132343210111213[[#This Row],[Hawaiian or Pacific Islander]]/Table32356789101112132343210111213[[#This Row],[Total]]</f>
        <v>0</v>
      </c>
      <c r="S126" s="1">
        <v>48</v>
      </c>
      <c r="T126" s="8">
        <f>Table32356789101112132343210111213[[#This Row],[White]]/Table32356789101112132343210111213[[#This Row],[Total]]</f>
        <v>0.82758620689655171</v>
      </c>
      <c r="U126" s="1">
        <v>0</v>
      </c>
      <c r="V126" s="8">
        <f>Table32356789101112132343210111213[[#This Row],[Multi-racial]]/Table32356789101112132343210111213[[#This Row],[Total]]</f>
        <v>0</v>
      </c>
      <c r="W126" s="1">
        <v>3</v>
      </c>
      <c r="X126" s="8">
        <f>Table32356789101112132343210111213[[#This Row],[Total % Minorities]]/Table32356789101112132343210111213[[#This Row],[Total]]</f>
        <v>1.7835909631391202E-3</v>
      </c>
      <c r="Y12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0.10344827586206896</v>
      </c>
      <c r="Z12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6.8965517241379309E-2</v>
      </c>
    </row>
    <row r="127" spans="1:26" ht="20" customHeight="1">
      <c r="A127" s="12">
        <v>110404</v>
      </c>
      <c r="B127" s="12" t="s">
        <v>311</v>
      </c>
      <c r="C127" s="16" t="s">
        <v>347</v>
      </c>
      <c r="D127" s="12">
        <v>57</v>
      </c>
      <c r="E127" s="12">
        <v>38</v>
      </c>
      <c r="F127" s="14">
        <f>Table32356789101112132343210111213[[#This Row],[Men]]/Table32356789101112132343210111213[[#This Row],[Total]]</f>
        <v>0.66666666666666663</v>
      </c>
      <c r="G127" s="12">
        <v>19</v>
      </c>
      <c r="H127" s="14">
        <f>Table32356789101112132343210111213[[#This Row],[Women]]/Table32356789101112132343210111213[[#This Row],[Total]]</f>
        <v>0.33333333333333331</v>
      </c>
      <c r="I127" s="12">
        <v>0</v>
      </c>
      <c r="J127" s="14">
        <f>Table32356789101112132343210111213[[#This Row],[Alaskan Native or Native American]]/Table32356789101112132343210111213[[#This Row],[Total]]</f>
        <v>0</v>
      </c>
      <c r="K127" s="12">
        <v>34</v>
      </c>
      <c r="L127" s="14">
        <f>Table32356789101112132343210111213[[#This Row],[Asian American]]/Table32356789101112132343210111213[[#This Row],[Total]]</f>
        <v>0.59649122807017541</v>
      </c>
      <c r="M127" s="12">
        <v>0</v>
      </c>
      <c r="N127" s="14">
        <f>Table32356789101112132343210111213[[#This Row],[African American]]/Table32356789101112132343210111213[[#This Row],[Total]]</f>
        <v>0</v>
      </c>
      <c r="O127" s="12">
        <v>2</v>
      </c>
      <c r="P127" s="14">
        <f>Table32356789101112132343210111213[[#This Row],[Hispanic American]]/Table32356789101112132343210111213[[#This Row],[Total]]</f>
        <v>3.5087719298245612E-2</v>
      </c>
      <c r="Q127" s="12">
        <v>0</v>
      </c>
      <c r="R127" s="14">
        <f>Table32356789101112132343210111213[[#This Row],[Hawaiian or Pacific Islander]]/Table32356789101112132343210111213[[#This Row],[Total]]</f>
        <v>0</v>
      </c>
      <c r="S127" s="12">
        <v>14</v>
      </c>
      <c r="T127" s="14">
        <f>Table32356789101112132343210111213[[#This Row],[White]]/Table32356789101112132343210111213[[#This Row],[Total]]</f>
        <v>0.24561403508771928</v>
      </c>
      <c r="U127" s="12">
        <v>3</v>
      </c>
      <c r="V127" s="14">
        <f>Table32356789101112132343210111213[[#This Row],[Multi-racial]]/Table32356789101112132343210111213[[#This Row],[Total]]</f>
        <v>5.2631578947368418E-2</v>
      </c>
      <c r="W127" s="12">
        <v>4</v>
      </c>
      <c r="X127" s="14">
        <f>Table32356789101112132343210111213[[#This Row],[Total % Minorities]]/Table32356789101112132343210111213[[#This Row],[Total]]</f>
        <v>1.2003693444136657E-2</v>
      </c>
      <c r="Y12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0.68421052631578949</v>
      </c>
      <c r="Z12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8.771929824561403E-2</v>
      </c>
    </row>
    <row r="128" spans="1:26" ht="20" customHeight="1">
      <c r="A128" s="1">
        <v>145725</v>
      </c>
      <c r="B128" s="1" t="s">
        <v>137</v>
      </c>
      <c r="C128" s="15">
        <v>75600</v>
      </c>
      <c r="D128" s="1">
        <v>57</v>
      </c>
      <c r="E128" s="1">
        <v>47</v>
      </c>
      <c r="F128" s="8">
        <f>Table32356789101112132343210111213[[#This Row],[Men]]/Table32356789101112132343210111213[[#This Row],[Total]]</f>
        <v>0.82456140350877194</v>
      </c>
      <c r="G128" s="1">
        <v>10</v>
      </c>
      <c r="H128" s="8">
        <f>Table32356789101112132343210111213[[#This Row],[Women]]/Table32356789101112132343210111213[[#This Row],[Total]]</f>
        <v>0.17543859649122806</v>
      </c>
      <c r="I128" s="1">
        <v>0</v>
      </c>
      <c r="J128" s="8">
        <f>Table32356789101112132343210111213[[#This Row],[Alaskan Native or Native American]]/Table32356789101112132343210111213[[#This Row],[Total]]</f>
        <v>0</v>
      </c>
      <c r="K128" s="1">
        <v>12</v>
      </c>
      <c r="L128" s="8">
        <f>Table32356789101112132343210111213[[#This Row],[Asian American]]/Table32356789101112132343210111213[[#This Row],[Total]]</f>
        <v>0.21052631578947367</v>
      </c>
      <c r="M128" s="1">
        <v>4</v>
      </c>
      <c r="N128" s="8">
        <f>Table32356789101112132343210111213[[#This Row],[African American]]/Table32356789101112132343210111213[[#This Row],[Total]]</f>
        <v>7.0175438596491224E-2</v>
      </c>
      <c r="O128" s="1">
        <v>2</v>
      </c>
      <c r="P128" s="8">
        <f>Table32356789101112132343210111213[[#This Row],[Hispanic American]]/Table32356789101112132343210111213[[#This Row],[Total]]</f>
        <v>3.5087719298245612E-2</v>
      </c>
      <c r="Q128" s="1">
        <v>0</v>
      </c>
      <c r="R128" s="8">
        <f>Table32356789101112132343210111213[[#This Row],[Hawaiian or Pacific Islander]]/Table32356789101112132343210111213[[#This Row],[Total]]</f>
        <v>0</v>
      </c>
      <c r="S128" s="1">
        <v>19</v>
      </c>
      <c r="T128" s="8">
        <f>Table32356789101112132343210111213[[#This Row],[White]]/Table32356789101112132343210111213[[#This Row],[Total]]</f>
        <v>0.33333333333333331</v>
      </c>
      <c r="U128" s="1">
        <v>1</v>
      </c>
      <c r="V128" s="8">
        <f>Table32356789101112132343210111213[[#This Row],[Multi-racial]]/Table32356789101112132343210111213[[#This Row],[Total]]</f>
        <v>1.7543859649122806E-2</v>
      </c>
      <c r="W128" s="1">
        <v>18</v>
      </c>
      <c r="X128" s="8">
        <f>Table32356789101112132343210111213[[#This Row],[Total % Minorities]]/Table32356789101112132343210111213[[#This Row],[Total]]</f>
        <v>5.8479532163742687E-3</v>
      </c>
      <c r="Y12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12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0.12280701754385964</v>
      </c>
    </row>
    <row r="129" spans="1:26" ht="20" customHeight="1">
      <c r="A129" s="12">
        <v>123572</v>
      </c>
      <c r="B129" s="12" t="s">
        <v>452</v>
      </c>
      <c r="C129" s="16">
        <v>73200</v>
      </c>
      <c r="D129" s="12">
        <v>56</v>
      </c>
      <c r="E129" s="12">
        <v>43</v>
      </c>
      <c r="F129" s="14">
        <f>Table32356789101112132343210111213[[#This Row],[Men]]/Table32356789101112132343210111213[[#This Row],[Total]]</f>
        <v>0.7678571428571429</v>
      </c>
      <c r="G129" s="12">
        <v>13</v>
      </c>
      <c r="H129" s="14">
        <f>Table32356789101112132343210111213[[#This Row],[Women]]/Table32356789101112132343210111213[[#This Row],[Total]]</f>
        <v>0.23214285714285715</v>
      </c>
      <c r="I129" s="12">
        <v>2</v>
      </c>
      <c r="J129" s="14">
        <f>Table32356789101112132343210111213[[#This Row],[Alaskan Native or Native American]]/Table32356789101112132343210111213[[#This Row],[Total]]</f>
        <v>3.5714285714285712E-2</v>
      </c>
      <c r="K129" s="12">
        <v>3</v>
      </c>
      <c r="L129" s="14">
        <f>Table32356789101112132343210111213[[#This Row],[Asian American]]/Table32356789101112132343210111213[[#This Row],[Total]]</f>
        <v>5.3571428571428568E-2</v>
      </c>
      <c r="M129" s="12">
        <v>0</v>
      </c>
      <c r="N129" s="14">
        <f>Table32356789101112132343210111213[[#This Row],[African American]]/Table32356789101112132343210111213[[#This Row],[Total]]</f>
        <v>0</v>
      </c>
      <c r="O129" s="12">
        <v>8</v>
      </c>
      <c r="P129" s="14">
        <f>Table32356789101112132343210111213[[#This Row],[Hispanic American]]/Table32356789101112132343210111213[[#This Row],[Total]]</f>
        <v>0.14285714285714285</v>
      </c>
      <c r="Q129" s="12">
        <v>0</v>
      </c>
      <c r="R129" s="14">
        <f>Table32356789101112132343210111213[[#This Row],[Hawaiian or Pacific Islander]]/Table32356789101112132343210111213[[#This Row],[Total]]</f>
        <v>0</v>
      </c>
      <c r="S129" s="12">
        <v>34</v>
      </c>
      <c r="T129" s="14">
        <f>Table32356789101112132343210111213[[#This Row],[White]]/Table32356789101112132343210111213[[#This Row],[Total]]</f>
        <v>0.6071428571428571</v>
      </c>
      <c r="U129" s="12">
        <v>4</v>
      </c>
      <c r="V129" s="14">
        <f>Table32356789101112132343210111213[[#This Row],[Multi-racial]]/Table32356789101112132343210111213[[#This Row],[Total]]</f>
        <v>7.1428571428571425E-2</v>
      </c>
      <c r="W129" s="12">
        <v>2</v>
      </c>
      <c r="X129" s="14">
        <f>Table32356789101112132343210111213[[#This Row],[Total % Minorities]]/Table32356789101112132343210111213[[#This Row],[Total]]</f>
        <v>5.4209183673469387E-3</v>
      </c>
      <c r="Y12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0.30357142857142855</v>
      </c>
      <c r="Z12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130" spans="1:26" ht="20" customHeight="1">
      <c r="A130" s="1">
        <v>173258</v>
      </c>
      <c r="B130" s="1" t="s">
        <v>513</v>
      </c>
      <c r="C130" s="15">
        <v>72500</v>
      </c>
      <c r="D130" s="1">
        <v>56</v>
      </c>
      <c r="E130" s="1">
        <v>38</v>
      </c>
      <c r="F130" s="8">
        <f>Table32356789101112132343210111213[[#This Row],[Men]]/Table32356789101112132343210111213[[#This Row],[Total]]</f>
        <v>0.6785714285714286</v>
      </c>
      <c r="G130" s="1">
        <v>18</v>
      </c>
      <c r="H130" s="8">
        <f>Table32356789101112132343210111213[[#This Row],[Women]]/Table32356789101112132343210111213[[#This Row],[Total]]</f>
        <v>0.32142857142857145</v>
      </c>
      <c r="I130" s="1">
        <v>0</v>
      </c>
      <c r="J130" s="8">
        <f>Table32356789101112132343210111213[[#This Row],[Alaskan Native or Native American]]/Table32356789101112132343210111213[[#This Row],[Total]]</f>
        <v>0</v>
      </c>
      <c r="K130" s="1">
        <v>0</v>
      </c>
      <c r="L130" s="8">
        <f>Table32356789101112132343210111213[[#This Row],[Asian American]]/Table32356789101112132343210111213[[#This Row],[Total]]</f>
        <v>0</v>
      </c>
      <c r="M130" s="1">
        <v>1</v>
      </c>
      <c r="N130" s="8">
        <f>Table32356789101112132343210111213[[#This Row],[African American]]/Table32356789101112132343210111213[[#This Row],[Total]]</f>
        <v>1.7857142857142856E-2</v>
      </c>
      <c r="O130" s="1">
        <v>1</v>
      </c>
      <c r="P130" s="8">
        <f>Table32356789101112132343210111213[[#This Row],[Hispanic American]]/Table32356789101112132343210111213[[#This Row],[Total]]</f>
        <v>1.7857142857142856E-2</v>
      </c>
      <c r="Q130" s="1">
        <v>0</v>
      </c>
      <c r="R130" s="8">
        <f>Table32356789101112132343210111213[[#This Row],[Hawaiian or Pacific Islander]]/Table32356789101112132343210111213[[#This Row],[Total]]</f>
        <v>0</v>
      </c>
      <c r="S130" s="1">
        <v>44</v>
      </c>
      <c r="T130" s="8">
        <f>Table32356789101112132343210111213[[#This Row],[White]]/Table32356789101112132343210111213[[#This Row],[Total]]</f>
        <v>0.7857142857142857</v>
      </c>
      <c r="U130" s="1">
        <v>1</v>
      </c>
      <c r="V130" s="8">
        <f>Table32356789101112132343210111213[[#This Row],[Multi-racial]]/Table32356789101112132343210111213[[#This Row],[Total]]</f>
        <v>1.7857142857142856E-2</v>
      </c>
      <c r="W130" s="1">
        <v>9</v>
      </c>
      <c r="X130" s="8">
        <f>Table32356789101112132343210111213[[#This Row],[Total % Minorities]]/Table32356789101112132343210111213[[#This Row],[Total]]</f>
        <v>9.5663265306122447E-4</v>
      </c>
      <c r="Y13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5.3571428571428568E-2</v>
      </c>
      <c r="Z13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5.3571428571428568E-2</v>
      </c>
    </row>
    <row r="131" spans="1:26" ht="20" customHeight="1">
      <c r="A131" s="12">
        <v>207500</v>
      </c>
      <c r="B131" s="12" t="s">
        <v>228</v>
      </c>
      <c r="C131" s="16" t="s">
        <v>347</v>
      </c>
      <c r="D131" s="12">
        <v>56</v>
      </c>
      <c r="E131" s="12">
        <v>47</v>
      </c>
      <c r="F131" s="14">
        <f>Table32356789101112132343210111213[[#This Row],[Men]]/Table32356789101112132343210111213[[#This Row],[Total]]</f>
        <v>0.8392857142857143</v>
      </c>
      <c r="G131" s="12">
        <v>9</v>
      </c>
      <c r="H131" s="14">
        <f>Table32356789101112132343210111213[[#This Row],[Women]]/Table32356789101112132343210111213[[#This Row],[Total]]</f>
        <v>0.16071428571428573</v>
      </c>
      <c r="I131" s="12">
        <v>1</v>
      </c>
      <c r="J131" s="14">
        <f>Table32356789101112132343210111213[[#This Row],[Alaskan Native or Native American]]/Table32356789101112132343210111213[[#This Row],[Total]]</f>
        <v>1.7857142857142856E-2</v>
      </c>
      <c r="K131" s="12">
        <v>8</v>
      </c>
      <c r="L131" s="14">
        <f>Table32356789101112132343210111213[[#This Row],[Asian American]]/Table32356789101112132343210111213[[#This Row],[Total]]</f>
        <v>0.14285714285714285</v>
      </c>
      <c r="M131" s="12">
        <v>1</v>
      </c>
      <c r="N131" s="14">
        <f>Table32356789101112132343210111213[[#This Row],[African American]]/Table32356789101112132343210111213[[#This Row],[Total]]</f>
        <v>1.7857142857142856E-2</v>
      </c>
      <c r="O131" s="12">
        <v>5</v>
      </c>
      <c r="P131" s="14">
        <f>Table32356789101112132343210111213[[#This Row],[Hispanic American]]/Table32356789101112132343210111213[[#This Row],[Total]]</f>
        <v>8.9285714285714288E-2</v>
      </c>
      <c r="Q131" s="12">
        <v>0</v>
      </c>
      <c r="R131" s="14">
        <f>Table32356789101112132343210111213[[#This Row],[Hawaiian or Pacific Islander]]/Table32356789101112132343210111213[[#This Row],[Total]]</f>
        <v>0</v>
      </c>
      <c r="S131" s="12">
        <v>35</v>
      </c>
      <c r="T131" s="14">
        <f>Table32356789101112132343210111213[[#This Row],[White]]/Table32356789101112132343210111213[[#This Row],[Total]]</f>
        <v>0.625</v>
      </c>
      <c r="U131" s="12">
        <v>4</v>
      </c>
      <c r="V131" s="14">
        <f>Table32356789101112132343210111213[[#This Row],[Multi-racial]]/Table32356789101112132343210111213[[#This Row],[Total]]</f>
        <v>7.1428571428571425E-2</v>
      </c>
      <c r="W131" s="12">
        <v>2</v>
      </c>
      <c r="X131" s="14">
        <f>Table32356789101112132343210111213[[#This Row],[Total % Minorities]]/Table32356789101112132343210111213[[#This Row],[Total]]</f>
        <v>6.0586734693877558E-3</v>
      </c>
      <c r="Y13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0.3392857142857143</v>
      </c>
      <c r="Z13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0.19642857142857142</v>
      </c>
    </row>
    <row r="132" spans="1:26" ht="20" customHeight="1">
      <c r="A132" s="1">
        <v>160658</v>
      </c>
      <c r="B132" s="1" t="s">
        <v>161</v>
      </c>
      <c r="C132" s="15">
        <v>54100</v>
      </c>
      <c r="D132" s="1">
        <v>55</v>
      </c>
      <c r="E132" s="1">
        <v>49</v>
      </c>
      <c r="F132" s="8">
        <f>Table32356789101112132343210111213[[#This Row],[Men]]/Table32356789101112132343210111213[[#This Row],[Total]]</f>
        <v>0.89090909090909087</v>
      </c>
      <c r="G132" s="1">
        <v>6</v>
      </c>
      <c r="H132" s="8">
        <f>Table32356789101112132343210111213[[#This Row],[Women]]/Table32356789101112132343210111213[[#This Row],[Total]]</f>
        <v>0.10909090909090909</v>
      </c>
      <c r="I132" s="1">
        <v>0</v>
      </c>
      <c r="J132" s="8">
        <f>Table32356789101112132343210111213[[#This Row],[Alaskan Native or Native American]]/Table32356789101112132343210111213[[#This Row],[Total]]</f>
        <v>0</v>
      </c>
      <c r="K132" s="1">
        <v>5</v>
      </c>
      <c r="L132" s="8">
        <f>Table32356789101112132343210111213[[#This Row],[Asian American]]/Table32356789101112132343210111213[[#This Row],[Total]]</f>
        <v>9.0909090909090912E-2</v>
      </c>
      <c r="M132" s="1">
        <v>9</v>
      </c>
      <c r="N132" s="8">
        <f>Table32356789101112132343210111213[[#This Row],[African American]]/Table32356789101112132343210111213[[#This Row],[Total]]</f>
        <v>0.16363636363636364</v>
      </c>
      <c r="O132" s="1">
        <v>0</v>
      </c>
      <c r="P132" s="8">
        <f>Table32356789101112132343210111213[[#This Row],[Hispanic American]]/Table32356789101112132343210111213[[#This Row],[Total]]</f>
        <v>0</v>
      </c>
      <c r="Q132" s="1">
        <v>0</v>
      </c>
      <c r="R132" s="8">
        <f>Table32356789101112132343210111213[[#This Row],[Hawaiian or Pacific Islander]]/Table32356789101112132343210111213[[#This Row],[Total]]</f>
        <v>0</v>
      </c>
      <c r="S132" s="1">
        <v>37</v>
      </c>
      <c r="T132" s="8">
        <f>Table32356789101112132343210111213[[#This Row],[White]]/Table32356789101112132343210111213[[#This Row],[Total]]</f>
        <v>0.67272727272727273</v>
      </c>
      <c r="U132" s="1">
        <v>1</v>
      </c>
      <c r="V132" s="8">
        <f>Table32356789101112132343210111213[[#This Row],[Multi-racial]]/Table32356789101112132343210111213[[#This Row],[Total]]</f>
        <v>1.8181818181818181E-2</v>
      </c>
      <c r="W132" s="1">
        <v>1</v>
      </c>
      <c r="X132" s="8">
        <f>Table32356789101112132343210111213[[#This Row],[Total % Minorities]]/Table32356789101112132343210111213[[#This Row],[Total]]</f>
        <v>4.9586776859504127E-3</v>
      </c>
      <c r="Y13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0.27272727272727271</v>
      </c>
      <c r="Z13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</row>
    <row r="133" spans="1:26" ht="20" customHeight="1">
      <c r="A133" s="12">
        <v>231712</v>
      </c>
      <c r="B133" s="12" t="s">
        <v>441</v>
      </c>
      <c r="C133" s="16">
        <v>60600</v>
      </c>
      <c r="D133" s="12">
        <v>55</v>
      </c>
      <c r="E133" s="12">
        <v>47</v>
      </c>
      <c r="F133" s="14">
        <f>Table32356789101112132343210111213[[#This Row],[Men]]/Table32356789101112132343210111213[[#This Row],[Total]]</f>
        <v>0.8545454545454545</v>
      </c>
      <c r="G133" s="12">
        <v>8</v>
      </c>
      <c r="H133" s="14">
        <f>Table32356789101112132343210111213[[#This Row],[Women]]/Table32356789101112132343210111213[[#This Row],[Total]]</f>
        <v>0.14545454545454545</v>
      </c>
      <c r="I133" s="12">
        <v>0</v>
      </c>
      <c r="J133" s="14">
        <f>Table32356789101112132343210111213[[#This Row],[Alaskan Native or Native American]]/Table32356789101112132343210111213[[#This Row],[Total]]</f>
        <v>0</v>
      </c>
      <c r="K133" s="12">
        <v>0</v>
      </c>
      <c r="L133" s="14">
        <f>Table32356789101112132343210111213[[#This Row],[Asian American]]/Table32356789101112132343210111213[[#This Row],[Total]]</f>
        <v>0</v>
      </c>
      <c r="M133" s="12">
        <v>2</v>
      </c>
      <c r="N133" s="14">
        <f>Table32356789101112132343210111213[[#This Row],[African American]]/Table32356789101112132343210111213[[#This Row],[Total]]</f>
        <v>3.6363636363636362E-2</v>
      </c>
      <c r="O133" s="12">
        <v>3</v>
      </c>
      <c r="P133" s="14">
        <f>Table32356789101112132343210111213[[#This Row],[Hispanic American]]/Table32356789101112132343210111213[[#This Row],[Total]]</f>
        <v>5.4545454545454543E-2</v>
      </c>
      <c r="Q133" s="12">
        <v>0</v>
      </c>
      <c r="R133" s="14">
        <f>Table32356789101112132343210111213[[#This Row],[Hawaiian or Pacific Islander]]/Table32356789101112132343210111213[[#This Row],[Total]]</f>
        <v>0</v>
      </c>
      <c r="S133" s="12">
        <v>41</v>
      </c>
      <c r="T133" s="14">
        <f>Table32356789101112132343210111213[[#This Row],[White]]/Table32356789101112132343210111213[[#This Row],[Total]]</f>
        <v>0.74545454545454548</v>
      </c>
      <c r="U133" s="12">
        <v>6</v>
      </c>
      <c r="V133" s="14">
        <f>Table32356789101112132343210111213[[#This Row],[Multi-racial]]/Table32356789101112132343210111213[[#This Row],[Total]]</f>
        <v>0.10909090909090909</v>
      </c>
      <c r="W133" s="12">
        <v>0</v>
      </c>
      <c r="X133" s="14">
        <f>Table32356789101112132343210111213[[#This Row],[Total % Minorities]]/Table32356789101112132343210111213[[#This Row],[Total]]</f>
        <v>3.6363636363636364E-3</v>
      </c>
      <c r="Y13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13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134" spans="1:26" ht="20" customHeight="1">
      <c r="A134" s="1">
        <v>149231</v>
      </c>
      <c r="B134" s="1" t="s">
        <v>382</v>
      </c>
      <c r="C134" s="15">
        <v>62600</v>
      </c>
      <c r="D134" s="1">
        <v>54</v>
      </c>
      <c r="E134" s="1">
        <v>50</v>
      </c>
      <c r="F134" s="8">
        <f>Table32356789101112132343210111213[[#This Row],[Men]]/Table32356789101112132343210111213[[#This Row],[Total]]</f>
        <v>0.92592592592592593</v>
      </c>
      <c r="G134" s="1">
        <v>4</v>
      </c>
      <c r="H134" s="8">
        <f>Table32356789101112132343210111213[[#This Row],[Women]]/Table32356789101112132343210111213[[#This Row],[Total]]</f>
        <v>7.407407407407407E-2</v>
      </c>
      <c r="I134" s="1">
        <v>0</v>
      </c>
      <c r="J134" s="8">
        <f>Table32356789101112132343210111213[[#This Row],[Alaskan Native or Native American]]/Table32356789101112132343210111213[[#This Row],[Total]]</f>
        <v>0</v>
      </c>
      <c r="K134" s="1">
        <v>2</v>
      </c>
      <c r="L134" s="8">
        <f>Table32356789101112132343210111213[[#This Row],[Asian American]]/Table32356789101112132343210111213[[#This Row],[Total]]</f>
        <v>3.7037037037037035E-2</v>
      </c>
      <c r="M134" s="1">
        <v>2</v>
      </c>
      <c r="N134" s="8">
        <f>Table32356789101112132343210111213[[#This Row],[African American]]/Table32356789101112132343210111213[[#This Row],[Total]]</f>
        <v>3.7037037037037035E-2</v>
      </c>
      <c r="O134" s="1">
        <v>0</v>
      </c>
      <c r="P134" s="8">
        <f>Table32356789101112132343210111213[[#This Row],[Hispanic American]]/Table32356789101112132343210111213[[#This Row],[Total]]</f>
        <v>0</v>
      </c>
      <c r="Q134" s="1">
        <v>0</v>
      </c>
      <c r="R134" s="8">
        <f>Table32356789101112132343210111213[[#This Row],[Hawaiian or Pacific Islander]]/Table32356789101112132343210111213[[#This Row],[Total]]</f>
        <v>0</v>
      </c>
      <c r="S134" s="1">
        <v>49</v>
      </c>
      <c r="T134" s="8">
        <f>Table32356789101112132343210111213[[#This Row],[White]]/Table32356789101112132343210111213[[#This Row],[Total]]</f>
        <v>0.90740740740740744</v>
      </c>
      <c r="U134" s="1">
        <v>1</v>
      </c>
      <c r="V134" s="8">
        <f>Table32356789101112132343210111213[[#This Row],[Multi-racial]]/Table32356789101112132343210111213[[#This Row],[Total]]</f>
        <v>1.8518518518518517E-2</v>
      </c>
      <c r="W134" s="1">
        <v>0</v>
      </c>
      <c r="X134" s="8">
        <f>Table32356789101112132343210111213[[#This Row],[Total % Minorities]]/Table32356789101112132343210111213[[#This Row],[Total]]</f>
        <v>1.7146776406035665E-3</v>
      </c>
      <c r="Y13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9.2592592592592587E-2</v>
      </c>
      <c r="Z13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5.5555555555555552E-2</v>
      </c>
    </row>
    <row r="135" spans="1:26" ht="20" customHeight="1">
      <c r="A135" s="12">
        <v>176965</v>
      </c>
      <c r="B135" s="12" t="s">
        <v>514</v>
      </c>
      <c r="C135" s="16">
        <v>51400</v>
      </c>
      <c r="D135" s="12">
        <v>54</v>
      </c>
      <c r="E135" s="12">
        <v>50</v>
      </c>
      <c r="F135" s="14">
        <f>Table32356789101112132343210111213[[#This Row],[Men]]/Table32356789101112132343210111213[[#This Row],[Total]]</f>
        <v>0.92592592592592593</v>
      </c>
      <c r="G135" s="12">
        <v>4</v>
      </c>
      <c r="H135" s="14">
        <f>Table32356789101112132343210111213[[#This Row],[Women]]/Table32356789101112132343210111213[[#This Row],[Total]]</f>
        <v>7.407407407407407E-2</v>
      </c>
      <c r="I135" s="12">
        <v>0</v>
      </c>
      <c r="J135" s="14">
        <f>Table32356789101112132343210111213[[#This Row],[Alaskan Native or Native American]]/Table32356789101112132343210111213[[#This Row],[Total]]</f>
        <v>0</v>
      </c>
      <c r="K135" s="12">
        <v>2</v>
      </c>
      <c r="L135" s="14">
        <f>Table32356789101112132343210111213[[#This Row],[Asian American]]/Table32356789101112132343210111213[[#This Row],[Total]]</f>
        <v>3.7037037037037035E-2</v>
      </c>
      <c r="M135" s="12">
        <v>2</v>
      </c>
      <c r="N135" s="14">
        <f>Table32356789101112132343210111213[[#This Row],[African American]]/Table32356789101112132343210111213[[#This Row],[Total]]</f>
        <v>3.7037037037037035E-2</v>
      </c>
      <c r="O135" s="12">
        <v>1</v>
      </c>
      <c r="P135" s="14">
        <f>Table32356789101112132343210111213[[#This Row],[Hispanic American]]/Table32356789101112132343210111213[[#This Row],[Total]]</f>
        <v>1.8518518518518517E-2</v>
      </c>
      <c r="Q135" s="12">
        <v>0</v>
      </c>
      <c r="R135" s="14">
        <f>Table32356789101112132343210111213[[#This Row],[Hawaiian or Pacific Islander]]/Table32356789101112132343210111213[[#This Row],[Total]]</f>
        <v>0</v>
      </c>
      <c r="S135" s="12">
        <v>40</v>
      </c>
      <c r="T135" s="14">
        <f>Table32356789101112132343210111213[[#This Row],[White]]/Table32356789101112132343210111213[[#This Row],[Total]]</f>
        <v>0.7407407407407407</v>
      </c>
      <c r="U135" s="12">
        <v>3</v>
      </c>
      <c r="V135" s="14">
        <f>Table32356789101112132343210111213[[#This Row],[Multi-racial]]/Table32356789101112132343210111213[[#This Row],[Total]]</f>
        <v>5.5555555555555552E-2</v>
      </c>
      <c r="W135" s="12">
        <v>6</v>
      </c>
      <c r="X135" s="14">
        <f>Table32356789101112132343210111213[[#This Row],[Total % Minorities]]/Table32356789101112132343210111213[[#This Row],[Total]]</f>
        <v>2.7434842249657062E-3</v>
      </c>
      <c r="Y13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0.14814814814814814</v>
      </c>
      <c r="Z13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</row>
    <row r="136" spans="1:26" ht="20" customHeight="1">
      <c r="A136" s="1">
        <v>215062</v>
      </c>
      <c r="B136" s="1" t="s">
        <v>238</v>
      </c>
      <c r="C136" s="15">
        <v>109200</v>
      </c>
      <c r="D136" s="1">
        <v>54</v>
      </c>
      <c r="E136" s="1">
        <v>33</v>
      </c>
      <c r="F136" s="8">
        <f>Table32356789101112132343210111213[[#This Row],[Men]]/Table32356789101112132343210111213[[#This Row],[Total]]</f>
        <v>0.61111111111111116</v>
      </c>
      <c r="G136" s="1">
        <v>21</v>
      </c>
      <c r="H136" s="8">
        <f>Table32356789101112132343210111213[[#This Row],[Women]]/Table32356789101112132343210111213[[#This Row],[Total]]</f>
        <v>0.3888888888888889</v>
      </c>
      <c r="I136" s="1">
        <v>0</v>
      </c>
      <c r="J136" s="8">
        <f>Table32356789101112132343210111213[[#This Row],[Alaskan Native or Native American]]/Table32356789101112132343210111213[[#This Row],[Total]]</f>
        <v>0</v>
      </c>
      <c r="K136" s="1">
        <v>26</v>
      </c>
      <c r="L136" s="8">
        <f>Table32356789101112132343210111213[[#This Row],[Asian American]]/Table32356789101112132343210111213[[#This Row],[Total]]</f>
        <v>0.48148148148148145</v>
      </c>
      <c r="M136" s="1">
        <v>0</v>
      </c>
      <c r="N136" s="8">
        <f>Table32356789101112132343210111213[[#This Row],[African American]]/Table32356789101112132343210111213[[#This Row],[Total]]</f>
        <v>0</v>
      </c>
      <c r="O136" s="1">
        <v>2</v>
      </c>
      <c r="P136" s="8">
        <f>Table32356789101112132343210111213[[#This Row],[Hispanic American]]/Table32356789101112132343210111213[[#This Row],[Total]]</f>
        <v>3.7037037037037035E-2</v>
      </c>
      <c r="Q136" s="1">
        <v>0</v>
      </c>
      <c r="R136" s="8">
        <f>Table32356789101112132343210111213[[#This Row],[Hawaiian or Pacific Islander]]/Table32356789101112132343210111213[[#This Row],[Total]]</f>
        <v>0</v>
      </c>
      <c r="S136" s="1">
        <v>14</v>
      </c>
      <c r="T136" s="8">
        <f>Table32356789101112132343210111213[[#This Row],[White]]/Table32356789101112132343210111213[[#This Row],[Total]]</f>
        <v>0.25925925925925924</v>
      </c>
      <c r="U136" s="1">
        <v>0</v>
      </c>
      <c r="V136" s="8">
        <f>Table32356789101112132343210111213[[#This Row],[Multi-racial]]/Table32356789101112132343210111213[[#This Row],[Total]]</f>
        <v>0</v>
      </c>
      <c r="W136" s="1">
        <v>12</v>
      </c>
      <c r="X136" s="8">
        <f>Table32356789101112132343210111213[[#This Row],[Total % Minorities]]/Table32356789101112132343210111213[[#This Row],[Total]]</f>
        <v>9.6021947873799716E-3</v>
      </c>
      <c r="Y13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0.51851851851851849</v>
      </c>
      <c r="Z13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3.7037037037037035E-2</v>
      </c>
    </row>
    <row r="137" spans="1:26" ht="20" customHeight="1">
      <c r="A137" s="12">
        <v>169248</v>
      </c>
      <c r="B137" s="12" t="s">
        <v>177</v>
      </c>
      <c r="C137" s="16">
        <v>63200</v>
      </c>
      <c r="D137" s="12">
        <v>53</v>
      </c>
      <c r="E137" s="12">
        <v>46</v>
      </c>
      <c r="F137" s="14">
        <f>Table32356789101112132343210111213[[#This Row],[Men]]/Table32356789101112132343210111213[[#This Row],[Total]]</f>
        <v>0.86792452830188682</v>
      </c>
      <c r="G137" s="12">
        <v>7</v>
      </c>
      <c r="H137" s="14">
        <f>Table32356789101112132343210111213[[#This Row],[Women]]/Table32356789101112132343210111213[[#This Row],[Total]]</f>
        <v>0.13207547169811321</v>
      </c>
      <c r="I137" s="12">
        <v>0</v>
      </c>
      <c r="J137" s="14">
        <f>Table32356789101112132343210111213[[#This Row],[Alaskan Native or Native American]]/Table32356789101112132343210111213[[#This Row],[Total]]</f>
        <v>0</v>
      </c>
      <c r="K137" s="12">
        <v>0</v>
      </c>
      <c r="L137" s="14">
        <f>Table32356789101112132343210111213[[#This Row],[Asian American]]/Table32356789101112132343210111213[[#This Row],[Total]]</f>
        <v>0</v>
      </c>
      <c r="M137" s="12">
        <v>2</v>
      </c>
      <c r="N137" s="14">
        <f>Table32356789101112132343210111213[[#This Row],[African American]]/Table32356789101112132343210111213[[#This Row],[Total]]</f>
        <v>3.7735849056603772E-2</v>
      </c>
      <c r="O137" s="12">
        <v>1</v>
      </c>
      <c r="P137" s="14">
        <f>Table32356789101112132343210111213[[#This Row],[Hispanic American]]/Table32356789101112132343210111213[[#This Row],[Total]]</f>
        <v>1.8867924528301886E-2</v>
      </c>
      <c r="Q137" s="12">
        <v>0</v>
      </c>
      <c r="R137" s="14">
        <f>Table32356789101112132343210111213[[#This Row],[Hawaiian or Pacific Islander]]/Table32356789101112132343210111213[[#This Row],[Total]]</f>
        <v>0</v>
      </c>
      <c r="S137" s="12">
        <v>41</v>
      </c>
      <c r="T137" s="14">
        <f>Table32356789101112132343210111213[[#This Row],[White]]/Table32356789101112132343210111213[[#This Row],[Total]]</f>
        <v>0.77358490566037741</v>
      </c>
      <c r="U137" s="12">
        <v>5</v>
      </c>
      <c r="V137" s="14">
        <f>Table32356789101112132343210111213[[#This Row],[Multi-racial]]/Table32356789101112132343210111213[[#This Row],[Total]]</f>
        <v>9.4339622641509441E-2</v>
      </c>
      <c r="W137" s="12">
        <v>2</v>
      </c>
      <c r="X137" s="14">
        <f>Table32356789101112132343210111213[[#This Row],[Total % Minorities]]/Table32356789101112132343210111213[[#This Row],[Total]]</f>
        <v>2.8479886080455675E-3</v>
      </c>
      <c r="Y13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0.15094339622641509</v>
      </c>
      <c r="Z13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0.15094339622641509</v>
      </c>
    </row>
    <row r="138" spans="1:26" ht="20" customHeight="1">
      <c r="A138" s="1">
        <v>233277</v>
      </c>
      <c r="B138" s="1" t="s">
        <v>515</v>
      </c>
      <c r="C138" s="15">
        <v>56700</v>
      </c>
      <c r="D138" s="1">
        <v>53</v>
      </c>
      <c r="E138" s="1">
        <v>46</v>
      </c>
      <c r="F138" s="8">
        <f>Table32356789101112132343210111213[[#This Row],[Men]]/Table32356789101112132343210111213[[#This Row],[Total]]</f>
        <v>0.86792452830188682</v>
      </c>
      <c r="G138" s="1">
        <v>7</v>
      </c>
      <c r="H138" s="8">
        <f>Table32356789101112132343210111213[[#This Row],[Women]]/Table32356789101112132343210111213[[#This Row],[Total]]</f>
        <v>0.13207547169811321</v>
      </c>
      <c r="I138" s="1">
        <v>0</v>
      </c>
      <c r="J138" s="8">
        <f>Table32356789101112132343210111213[[#This Row],[Alaskan Native or Native American]]/Table32356789101112132343210111213[[#This Row],[Total]]</f>
        <v>0</v>
      </c>
      <c r="K138" s="1">
        <v>1</v>
      </c>
      <c r="L138" s="8">
        <f>Table32356789101112132343210111213[[#This Row],[Asian American]]/Table32356789101112132343210111213[[#This Row],[Total]]</f>
        <v>1.8867924528301886E-2</v>
      </c>
      <c r="M138" s="1">
        <v>7</v>
      </c>
      <c r="N138" s="8">
        <f>Table32356789101112132343210111213[[#This Row],[African American]]/Table32356789101112132343210111213[[#This Row],[Total]]</f>
        <v>0.13207547169811321</v>
      </c>
      <c r="O138" s="1">
        <v>3</v>
      </c>
      <c r="P138" s="8">
        <f>Table32356789101112132343210111213[[#This Row],[Hispanic American]]/Table32356789101112132343210111213[[#This Row],[Total]]</f>
        <v>5.6603773584905662E-2</v>
      </c>
      <c r="Q138" s="1">
        <v>0</v>
      </c>
      <c r="R138" s="8">
        <f>Table32356789101112132343210111213[[#This Row],[Hawaiian or Pacific Islander]]/Table32356789101112132343210111213[[#This Row],[Total]]</f>
        <v>0</v>
      </c>
      <c r="S138" s="1">
        <v>38</v>
      </c>
      <c r="T138" s="8">
        <f>Table32356789101112132343210111213[[#This Row],[White]]/Table32356789101112132343210111213[[#This Row],[Total]]</f>
        <v>0.71698113207547165</v>
      </c>
      <c r="U138" s="1">
        <v>0</v>
      </c>
      <c r="V138" s="8">
        <f>Table32356789101112132343210111213[[#This Row],[Multi-racial]]/Table32356789101112132343210111213[[#This Row],[Total]]</f>
        <v>0</v>
      </c>
      <c r="W138" s="1">
        <v>2</v>
      </c>
      <c r="X138" s="8">
        <f>Table32356789101112132343210111213[[#This Row],[Total % Minorities]]/Table32356789101112132343210111213[[#This Row],[Total]]</f>
        <v>3.915984336062656E-3</v>
      </c>
      <c r="Y13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0.20754716981132076</v>
      </c>
      <c r="Z13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0.18867924528301888</v>
      </c>
    </row>
    <row r="139" spans="1:26" ht="20" customHeight="1">
      <c r="A139" s="12">
        <v>179566</v>
      </c>
      <c r="B139" s="12" t="s">
        <v>516</v>
      </c>
      <c r="C139" s="16">
        <v>58600</v>
      </c>
      <c r="D139" s="12">
        <v>52</v>
      </c>
      <c r="E139" s="12">
        <v>46</v>
      </c>
      <c r="F139" s="14">
        <f>Table32356789101112132343210111213[[#This Row],[Men]]/Table32356789101112132343210111213[[#This Row],[Total]]</f>
        <v>0.88461538461538458</v>
      </c>
      <c r="G139" s="12">
        <v>6</v>
      </c>
      <c r="H139" s="14">
        <f>Table32356789101112132343210111213[[#This Row],[Women]]/Table32356789101112132343210111213[[#This Row],[Total]]</f>
        <v>0.11538461538461539</v>
      </c>
      <c r="I139" s="12">
        <v>0</v>
      </c>
      <c r="J139" s="14">
        <f>Table32356789101112132343210111213[[#This Row],[Alaskan Native or Native American]]/Table32356789101112132343210111213[[#This Row],[Total]]</f>
        <v>0</v>
      </c>
      <c r="K139" s="12">
        <v>1</v>
      </c>
      <c r="L139" s="14">
        <f>Table32356789101112132343210111213[[#This Row],[Asian American]]/Table32356789101112132343210111213[[#This Row],[Total]]</f>
        <v>1.9230769230769232E-2</v>
      </c>
      <c r="M139" s="12">
        <v>0</v>
      </c>
      <c r="N139" s="14">
        <f>Table32356789101112132343210111213[[#This Row],[African American]]/Table32356789101112132343210111213[[#This Row],[Total]]</f>
        <v>0</v>
      </c>
      <c r="O139" s="12">
        <v>3</v>
      </c>
      <c r="P139" s="14">
        <f>Table32356789101112132343210111213[[#This Row],[Hispanic American]]/Table32356789101112132343210111213[[#This Row],[Total]]</f>
        <v>5.7692307692307696E-2</v>
      </c>
      <c r="Q139" s="12">
        <v>0</v>
      </c>
      <c r="R139" s="14">
        <f>Table32356789101112132343210111213[[#This Row],[Hawaiian or Pacific Islander]]/Table32356789101112132343210111213[[#This Row],[Total]]</f>
        <v>0</v>
      </c>
      <c r="S139" s="12">
        <v>38</v>
      </c>
      <c r="T139" s="14">
        <f>Table32356789101112132343210111213[[#This Row],[White]]/Table32356789101112132343210111213[[#This Row],[Total]]</f>
        <v>0.73076923076923073</v>
      </c>
      <c r="U139" s="12">
        <v>3</v>
      </c>
      <c r="V139" s="14">
        <f>Table32356789101112132343210111213[[#This Row],[Multi-racial]]/Table32356789101112132343210111213[[#This Row],[Total]]</f>
        <v>5.7692307692307696E-2</v>
      </c>
      <c r="W139" s="12">
        <v>6</v>
      </c>
      <c r="X139" s="14">
        <f>Table32356789101112132343210111213[[#This Row],[Total % Minorities]]/Table32356789101112132343210111213[[#This Row],[Total]]</f>
        <v>2.5887573964497039E-3</v>
      </c>
      <c r="Y13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0.13461538461538461</v>
      </c>
      <c r="Z13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0.11538461538461539</v>
      </c>
    </row>
    <row r="140" spans="1:26" ht="20" customHeight="1">
      <c r="A140" s="1">
        <v>126580</v>
      </c>
      <c r="B140" s="1" t="s">
        <v>398</v>
      </c>
      <c r="C140" s="15">
        <v>64300</v>
      </c>
      <c r="D140" s="1">
        <v>51</v>
      </c>
      <c r="E140" s="1">
        <v>40</v>
      </c>
      <c r="F140" s="8">
        <f>Table32356789101112132343210111213[[#This Row],[Men]]/Table32356789101112132343210111213[[#This Row],[Total]]</f>
        <v>0.78431372549019607</v>
      </c>
      <c r="G140" s="1">
        <v>11</v>
      </c>
      <c r="H140" s="8">
        <f>Table32356789101112132343210111213[[#This Row],[Women]]/Table32356789101112132343210111213[[#This Row],[Total]]</f>
        <v>0.21568627450980393</v>
      </c>
      <c r="I140" s="1">
        <v>0</v>
      </c>
      <c r="J140" s="8">
        <f>Table32356789101112132343210111213[[#This Row],[Alaskan Native or Native American]]/Table32356789101112132343210111213[[#This Row],[Total]]</f>
        <v>0</v>
      </c>
      <c r="K140" s="1">
        <v>3</v>
      </c>
      <c r="L140" s="8">
        <f>Table32356789101112132343210111213[[#This Row],[Asian American]]/Table32356789101112132343210111213[[#This Row],[Total]]</f>
        <v>5.8823529411764705E-2</v>
      </c>
      <c r="M140" s="1">
        <v>0</v>
      </c>
      <c r="N140" s="8">
        <f>Table32356789101112132343210111213[[#This Row],[African American]]/Table32356789101112132343210111213[[#This Row],[Total]]</f>
        <v>0</v>
      </c>
      <c r="O140" s="1">
        <v>5</v>
      </c>
      <c r="P140" s="8">
        <f>Table32356789101112132343210111213[[#This Row],[Hispanic American]]/Table32356789101112132343210111213[[#This Row],[Total]]</f>
        <v>9.8039215686274508E-2</v>
      </c>
      <c r="Q140" s="1">
        <v>0</v>
      </c>
      <c r="R140" s="8">
        <f>Table32356789101112132343210111213[[#This Row],[Hawaiian or Pacific Islander]]/Table32356789101112132343210111213[[#This Row],[Total]]</f>
        <v>0</v>
      </c>
      <c r="S140" s="1">
        <v>39</v>
      </c>
      <c r="T140" s="8">
        <f>Table32356789101112132343210111213[[#This Row],[White]]/Table32356789101112132343210111213[[#This Row],[Total]]</f>
        <v>0.76470588235294112</v>
      </c>
      <c r="U140" s="1">
        <v>3</v>
      </c>
      <c r="V140" s="8">
        <f>Table32356789101112132343210111213[[#This Row],[Multi-racial]]/Table32356789101112132343210111213[[#This Row],[Total]]</f>
        <v>5.8823529411764705E-2</v>
      </c>
      <c r="W140" s="1">
        <v>0</v>
      </c>
      <c r="X140" s="8">
        <f>Table32356789101112132343210111213[[#This Row],[Total % Minorities]]/Table32356789101112132343210111213[[#This Row],[Total]]</f>
        <v>4.2291426374471358E-3</v>
      </c>
      <c r="Y14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0.21568627450980393</v>
      </c>
      <c r="Z14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0.15686274509803921</v>
      </c>
    </row>
    <row r="141" spans="1:26" ht="20" customHeight="1">
      <c r="A141" s="12">
        <v>236595</v>
      </c>
      <c r="B141" s="12" t="s">
        <v>297</v>
      </c>
      <c r="C141" s="16">
        <v>75000</v>
      </c>
      <c r="D141" s="12">
        <v>51</v>
      </c>
      <c r="E141" s="12">
        <v>38</v>
      </c>
      <c r="F141" s="14">
        <f>Table32356789101112132343210111213[[#This Row],[Men]]/Table32356789101112132343210111213[[#This Row],[Total]]</f>
        <v>0.74509803921568629</v>
      </c>
      <c r="G141" s="12">
        <v>13</v>
      </c>
      <c r="H141" s="14">
        <f>Table32356789101112132343210111213[[#This Row],[Women]]/Table32356789101112132343210111213[[#This Row],[Total]]</f>
        <v>0.25490196078431371</v>
      </c>
      <c r="I141" s="12">
        <v>0</v>
      </c>
      <c r="J141" s="14">
        <f>Table32356789101112132343210111213[[#This Row],[Alaskan Native or Native American]]/Table32356789101112132343210111213[[#This Row],[Total]]</f>
        <v>0</v>
      </c>
      <c r="K141" s="12">
        <v>13</v>
      </c>
      <c r="L141" s="14">
        <f>Table32356789101112132343210111213[[#This Row],[Asian American]]/Table32356789101112132343210111213[[#This Row],[Total]]</f>
        <v>0.25490196078431371</v>
      </c>
      <c r="M141" s="12">
        <v>3</v>
      </c>
      <c r="N141" s="14">
        <f>Table32356789101112132343210111213[[#This Row],[African American]]/Table32356789101112132343210111213[[#This Row],[Total]]</f>
        <v>5.8823529411764705E-2</v>
      </c>
      <c r="O141" s="12">
        <v>1</v>
      </c>
      <c r="P141" s="14">
        <f>Table32356789101112132343210111213[[#This Row],[Hispanic American]]/Table32356789101112132343210111213[[#This Row],[Total]]</f>
        <v>1.9607843137254902E-2</v>
      </c>
      <c r="Q141" s="12">
        <v>0</v>
      </c>
      <c r="R141" s="14">
        <f>Table32356789101112132343210111213[[#This Row],[Hawaiian or Pacific Islander]]/Table32356789101112132343210111213[[#This Row],[Total]]</f>
        <v>0</v>
      </c>
      <c r="S141" s="12">
        <v>12</v>
      </c>
      <c r="T141" s="14">
        <f>Table32356789101112132343210111213[[#This Row],[White]]/Table32356789101112132343210111213[[#This Row],[Total]]</f>
        <v>0.23529411764705882</v>
      </c>
      <c r="U141" s="12">
        <v>3</v>
      </c>
      <c r="V141" s="14">
        <f>Table32356789101112132343210111213[[#This Row],[Multi-racial]]/Table32356789101112132343210111213[[#This Row],[Total]]</f>
        <v>5.8823529411764705E-2</v>
      </c>
      <c r="W141" s="12">
        <v>6</v>
      </c>
      <c r="X141" s="14">
        <f>Table32356789101112132343210111213[[#This Row],[Total % Minorities]]/Table32356789101112132343210111213[[#This Row],[Total]]</f>
        <v>7.6893502499038834E-3</v>
      </c>
      <c r="Y14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0.39215686274509803</v>
      </c>
      <c r="Z14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0.13725490196078433</v>
      </c>
    </row>
    <row r="142" spans="1:26" ht="20" customHeight="1">
      <c r="A142" s="1">
        <v>110538</v>
      </c>
      <c r="B142" s="1" t="s">
        <v>377</v>
      </c>
      <c r="C142" s="15">
        <v>69500</v>
      </c>
      <c r="D142" s="1">
        <v>50</v>
      </c>
      <c r="E142" s="1">
        <v>44</v>
      </c>
      <c r="F142" s="8">
        <f>Table32356789101112132343210111213[[#This Row],[Men]]/Table32356789101112132343210111213[[#This Row],[Total]]</f>
        <v>0.88</v>
      </c>
      <c r="G142" s="1">
        <v>6</v>
      </c>
      <c r="H142" s="8">
        <f>Table32356789101112132343210111213[[#This Row],[Women]]/Table32356789101112132343210111213[[#This Row],[Total]]</f>
        <v>0.12</v>
      </c>
      <c r="I142" s="1">
        <v>0</v>
      </c>
      <c r="J142" s="8">
        <f>Table32356789101112132343210111213[[#This Row],[Alaskan Native or Native American]]/Table32356789101112132343210111213[[#This Row],[Total]]</f>
        <v>0</v>
      </c>
      <c r="K142" s="1">
        <v>3</v>
      </c>
      <c r="L142" s="8">
        <f>Table32356789101112132343210111213[[#This Row],[Asian American]]/Table32356789101112132343210111213[[#This Row],[Total]]</f>
        <v>0.06</v>
      </c>
      <c r="M142" s="1">
        <v>2</v>
      </c>
      <c r="N142" s="8">
        <f>Table32356789101112132343210111213[[#This Row],[African American]]/Table32356789101112132343210111213[[#This Row],[Total]]</f>
        <v>0.04</v>
      </c>
      <c r="O142" s="1">
        <v>7</v>
      </c>
      <c r="P142" s="8">
        <f>Table32356789101112132343210111213[[#This Row],[Hispanic American]]/Table32356789101112132343210111213[[#This Row],[Total]]</f>
        <v>0.14000000000000001</v>
      </c>
      <c r="Q142" s="1">
        <v>0</v>
      </c>
      <c r="R142" s="8">
        <f>Table32356789101112132343210111213[[#This Row],[Hawaiian or Pacific Islander]]/Table32356789101112132343210111213[[#This Row],[Total]]</f>
        <v>0</v>
      </c>
      <c r="S142" s="1">
        <v>29</v>
      </c>
      <c r="T142" s="8">
        <f>Table32356789101112132343210111213[[#This Row],[White]]/Table32356789101112132343210111213[[#This Row],[Total]]</f>
        <v>0.57999999999999996</v>
      </c>
      <c r="U142" s="1">
        <v>1</v>
      </c>
      <c r="V142" s="8">
        <f>Table32356789101112132343210111213[[#This Row],[Multi-racial]]/Table32356789101112132343210111213[[#This Row],[Total]]</f>
        <v>0.02</v>
      </c>
      <c r="W142" s="1">
        <v>2</v>
      </c>
      <c r="X142" s="8">
        <f>Table32356789101112132343210111213[[#This Row],[Total % Minorities]]/Table32356789101112132343210111213[[#This Row],[Total]]</f>
        <v>5.1999999999999998E-3</v>
      </c>
      <c r="Y14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</v>
      </c>
      <c r="Z14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143" spans="1:26" ht="20" customHeight="1">
      <c r="A143" s="12">
        <v>171128</v>
      </c>
      <c r="B143" s="12" t="s">
        <v>180</v>
      </c>
      <c r="C143" s="16">
        <v>71600</v>
      </c>
      <c r="D143" s="12">
        <v>50</v>
      </c>
      <c r="E143" s="12">
        <v>47</v>
      </c>
      <c r="F143" s="14">
        <f>Table32356789101112132343210111213[[#This Row],[Men]]/Table32356789101112132343210111213[[#This Row],[Total]]</f>
        <v>0.94</v>
      </c>
      <c r="G143" s="12">
        <v>3</v>
      </c>
      <c r="H143" s="14">
        <f>Table32356789101112132343210111213[[#This Row],[Women]]/Table32356789101112132343210111213[[#This Row],[Total]]</f>
        <v>0.06</v>
      </c>
      <c r="I143" s="12">
        <v>0</v>
      </c>
      <c r="J143" s="14">
        <f>Table32356789101112132343210111213[[#This Row],[Alaskan Native or Native American]]/Table32356789101112132343210111213[[#This Row],[Total]]</f>
        <v>0</v>
      </c>
      <c r="K143" s="12">
        <v>1</v>
      </c>
      <c r="L143" s="14">
        <f>Table32356789101112132343210111213[[#This Row],[Asian American]]/Table32356789101112132343210111213[[#This Row],[Total]]</f>
        <v>0.02</v>
      </c>
      <c r="M143" s="12">
        <v>0</v>
      </c>
      <c r="N143" s="14">
        <f>Table32356789101112132343210111213[[#This Row],[African American]]/Table32356789101112132343210111213[[#This Row],[Total]]</f>
        <v>0</v>
      </c>
      <c r="O143" s="12">
        <v>0</v>
      </c>
      <c r="P143" s="14">
        <f>Table32356789101112132343210111213[[#This Row],[Hispanic American]]/Table32356789101112132343210111213[[#This Row],[Total]]</f>
        <v>0</v>
      </c>
      <c r="Q143" s="12">
        <v>0</v>
      </c>
      <c r="R143" s="14">
        <f>Table32356789101112132343210111213[[#This Row],[Hawaiian or Pacific Islander]]/Table32356789101112132343210111213[[#This Row],[Total]]</f>
        <v>0</v>
      </c>
      <c r="S143" s="12">
        <v>44</v>
      </c>
      <c r="T143" s="14">
        <f>Table32356789101112132343210111213[[#This Row],[White]]/Table32356789101112132343210111213[[#This Row],[Total]]</f>
        <v>0.88</v>
      </c>
      <c r="U143" s="12">
        <v>4</v>
      </c>
      <c r="V143" s="14">
        <f>Table32356789101112132343210111213[[#This Row],[Multi-racial]]/Table32356789101112132343210111213[[#This Row],[Total]]</f>
        <v>0.08</v>
      </c>
      <c r="W143" s="12">
        <v>1</v>
      </c>
      <c r="X143" s="14">
        <f>Table32356789101112132343210111213[[#This Row],[Total % Minorities]]/Table32356789101112132343210111213[[#This Row],[Total]]</f>
        <v>2E-3</v>
      </c>
      <c r="Y14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  <c r="Z14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0.08</v>
      </c>
    </row>
    <row r="144" spans="1:26" ht="20" customHeight="1">
      <c r="A144" s="1">
        <v>178402</v>
      </c>
      <c r="B144" s="1" t="s">
        <v>383</v>
      </c>
      <c r="C144" s="15">
        <v>65300</v>
      </c>
      <c r="D144" s="1">
        <v>50</v>
      </c>
      <c r="E144" s="1">
        <v>43</v>
      </c>
      <c r="F144" s="8">
        <f>Table32356789101112132343210111213[[#This Row],[Men]]/Table32356789101112132343210111213[[#This Row],[Total]]</f>
        <v>0.86</v>
      </c>
      <c r="G144" s="1">
        <v>7</v>
      </c>
      <c r="H144" s="8">
        <f>Table32356789101112132343210111213[[#This Row],[Women]]/Table32356789101112132343210111213[[#This Row],[Total]]</f>
        <v>0.14000000000000001</v>
      </c>
      <c r="I144" s="1">
        <v>0</v>
      </c>
      <c r="J144" s="8">
        <f>Table32356789101112132343210111213[[#This Row],[Alaskan Native or Native American]]/Table32356789101112132343210111213[[#This Row],[Total]]</f>
        <v>0</v>
      </c>
      <c r="K144" s="1">
        <v>4</v>
      </c>
      <c r="L144" s="8">
        <f>Table32356789101112132343210111213[[#This Row],[Asian American]]/Table32356789101112132343210111213[[#This Row],[Total]]</f>
        <v>0.08</v>
      </c>
      <c r="M144" s="1">
        <v>2</v>
      </c>
      <c r="N144" s="8">
        <f>Table32356789101112132343210111213[[#This Row],[African American]]/Table32356789101112132343210111213[[#This Row],[Total]]</f>
        <v>0.04</v>
      </c>
      <c r="O144" s="1">
        <v>3</v>
      </c>
      <c r="P144" s="8">
        <f>Table32356789101112132343210111213[[#This Row],[Hispanic American]]/Table32356789101112132343210111213[[#This Row],[Total]]</f>
        <v>0.06</v>
      </c>
      <c r="Q144" s="1">
        <v>0</v>
      </c>
      <c r="R144" s="8">
        <f>Table32356789101112132343210111213[[#This Row],[Hawaiian or Pacific Islander]]/Table32356789101112132343210111213[[#This Row],[Total]]</f>
        <v>0</v>
      </c>
      <c r="S144" s="1">
        <v>34</v>
      </c>
      <c r="T144" s="8">
        <f>Table32356789101112132343210111213[[#This Row],[White]]/Table32356789101112132343210111213[[#This Row],[Total]]</f>
        <v>0.68</v>
      </c>
      <c r="U144" s="1">
        <v>1</v>
      </c>
      <c r="V144" s="8">
        <f>Table32356789101112132343210111213[[#This Row],[Multi-racial]]/Table32356789101112132343210111213[[#This Row],[Total]]</f>
        <v>0.02</v>
      </c>
      <c r="W144" s="1">
        <v>2</v>
      </c>
      <c r="X144" s="8">
        <f>Table32356789101112132343210111213[[#This Row],[Total % Minorities]]/Table32356789101112132343210111213[[#This Row],[Total]]</f>
        <v>4.0000000000000001E-3</v>
      </c>
      <c r="Y14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14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</v>
      </c>
    </row>
    <row r="145" spans="1:26" ht="20" customHeight="1">
      <c r="A145" s="12">
        <v>110486</v>
      </c>
      <c r="B145" s="12" t="s">
        <v>394</v>
      </c>
      <c r="C145" s="16">
        <v>47600</v>
      </c>
      <c r="D145" s="12">
        <v>49</v>
      </c>
      <c r="E145" s="12">
        <v>43</v>
      </c>
      <c r="F145" s="14">
        <f>Table32356789101112132343210111213[[#This Row],[Men]]/Table32356789101112132343210111213[[#This Row],[Total]]</f>
        <v>0.87755102040816324</v>
      </c>
      <c r="G145" s="12">
        <v>6</v>
      </c>
      <c r="H145" s="14">
        <f>Table32356789101112132343210111213[[#This Row],[Women]]/Table32356789101112132343210111213[[#This Row],[Total]]</f>
        <v>0.12244897959183673</v>
      </c>
      <c r="I145" s="12">
        <v>1</v>
      </c>
      <c r="J145" s="14">
        <f>Table32356789101112132343210111213[[#This Row],[Alaskan Native or Native American]]/Table32356789101112132343210111213[[#This Row],[Total]]</f>
        <v>2.0408163265306121E-2</v>
      </c>
      <c r="K145" s="12">
        <v>13</v>
      </c>
      <c r="L145" s="14">
        <f>Table32356789101112132343210111213[[#This Row],[Asian American]]/Table32356789101112132343210111213[[#This Row],[Total]]</f>
        <v>0.26530612244897961</v>
      </c>
      <c r="M145" s="12">
        <v>2</v>
      </c>
      <c r="N145" s="14">
        <f>Table32356789101112132343210111213[[#This Row],[African American]]/Table32356789101112132343210111213[[#This Row],[Total]]</f>
        <v>4.0816326530612242E-2</v>
      </c>
      <c r="O145" s="12">
        <v>14</v>
      </c>
      <c r="P145" s="14">
        <f>Table32356789101112132343210111213[[#This Row],[Hispanic American]]/Table32356789101112132343210111213[[#This Row],[Total]]</f>
        <v>0.2857142857142857</v>
      </c>
      <c r="Q145" s="12">
        <v>0</v>
      </c>
      <c r="R145" s="14">
        <f>Table32356789101112132343210111213[[#This Row],[Hawaiian or Pacific Islander]]/Table32356789101112132343210111213[[#This Row],[Total]]</f>
        <v>0</v>
      </c>
      <c r="S145" s="12">
        <v>9</v>
      </c>
      <c r="T145" s="14">
        <f>Table32356789101112132343210111213[[#This Row],[White]]/Table32356789101112132343210111213[[#This Row],[Total]]</f>
        <v>0.18367346938775511</v>
      </c>
      <c r="U145" s="12">
        <v>3</v>
      </c>
      <c r="V145" s="14">
        <f>Table32356789101112132343210111213[[#This Row],[Multi-racial]]/Table32356789101112132343210111213[[#This Row],[Total]]</f>
        <v>6.1224489795918366E-2</v>
      </c>
      <c r="W145" s="12">
        <v>3</v>
      </c>
      <c r="X145" s="14">
        <f>Table32356789101112132343210111213[[#This Row],[Total % Minorities]]/Table32356789101112132343210111213[[#This Row],[Total]]</f>
        <v>1.3744273219491877E-2</v>
      </c>
      <c r="Y14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0.67346938775510201</v>
      </c>
      <c r="Z14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0.40816326530612246</v>
      </c>
    </row>
    <row r="146" spans="1:26" ht="20" customHeight="1">
      <c r="A146" s="1">
        <v>110556</v>
      </c>
      <c r="B146" s="1" t="s">
        <v>378</v>
      </c>
      <c r="C146" s="15" t="s">
        <v>347</v>
      </c>
      <c r="D146" s="1">
        <v>49</v>
      </c>
      <c r="E146" s="1">
        <v>43</v>
      </c>
      <c r="F146" s="8">
        <f>Table32356789101112132343210111213[[#This Row],[Men]]/Table32356789101112132343210111213[[#This Row],[Total]]</f>
        <v>0.87755102040816324</v>
      </c>
      <c r="G146" s="1">
        <v>6</v>
      </c>
      <c r="H146" s="8">
        <f>Table32356789101112132343210111213[[#This Row],[Women]]/Table32356789101112132343210111213[[#This Row],[Total]]</f>
        <v>0.12244897959183673</v>
      </c>
      <c r="I146" s="1">
        <v>0</v>
      </c>
      <c r="J146" s="8">
        <f>Table32356789101112132343210111213[[#This Row],[Alaskan Native or Native American]]/Table32356789101112132343210111213[[#This Row],[Total]]</f>
        <v>0</v>
      </c>
      <c r="K146" s="1">
        <v>10</v>
      </c>
      <c r="L146" s="8">
        <f>Table32356789101112132343210111213[[#This Row],[Asian American]]/Table32356789101112132343210111213[[#This Row],[Total]]</f>
        <v>0.20408163265306123</v>
      </c>
      <c r="M146" s="1">
        <v>0</v>
      </c>
      <c r="N146" s="8">
        <f>Table32356789101112132343210111213[[#This Row],[African American]]/Table32356789101112132343210111213[[#This Row],[Total]]</f>
        <v>0</v>
      </c>
      <c r="O146" s="1">
        <v>16</v>
      </c>
      <c r="P146" s="8">
        <f>Table32356789101112132343210111213[[#This Row],[Hispanic American]]/Table32356789101112132343210111213[[#This Row],[Total]]</f>
        <v>0.32653061224489793</v>
      </c>
      <c r="Q146" s="1">
        <v>0</v>
      </c>
      <c r="R146" s="8">
        <f>Table32356789101112132343210111213[[#This Row],[Hawaiian or Pacific Islander]]/Table32356789101112132343210111213[[#This Row],[Total]]</f>
        <v>0</v>
      </c>
      <c r="S146" s="1">
        <v>9</v>
      </c>
      <c r="T146" s="8">
        <f>Table32356789101112132343210111213[[#This Row],[White]]/Table32356789101112132343210111213[[#This Row],[Total]]</f>
        <v>0.18367346938775511</v>
      </c>
      <c r="U146" s="1">
        <v>0</v>
      </c>
      <c r="V146" s="8">
        <f>Table32356789101112132343210111213[[#This Row],[Multi-racial]]/Table32356789101112132343210111213[[#This Row],[Total]]</f>
        <v>0</v>
      </c>
      <c r="W146" s="1">
        <v>12</v>
      </c>
      <c r="X146" s="8">
        <f>Table32356789101112132343210111213[[#This Row],[Total % Minorities]]/Table32356789101112132343210111213[[#This Row],[Total]]</f>
        <v>1.0828821324448148E-2</v>
      </c>
      <c r="Y14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0.53061224489795922</v>
      </c>
      <c r="Z14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0.32653061224489793</v>
      </c>
    </row>
    <row r="147" spans="1:26" ht="20" customHeight="1">
      <c r="A147" s="12">
        <v>190567</v>
      </c>
      <c r="B147" s="12" t="s">
        <v>331</v>
      </c>
      <c r="C147" s="16">
        <v>50500</v>
      </c>
      <c r="D147" s="12">
        <v>49</v>
      </c>
      <c r="E147" s="12">
        <v>39</v>
      </c>
      <c r="F147" s="14">
        <f>Table32356789101112132343210111213[[#This Row],[Men]]/Table32356789101112132343210111213[[#This Row],[Total]]</f>
        <v>0.79591836734693877</v>
      </c>
      <c r="G147" s="12">
        <v>10</v>
      </c>
      <c r="H147" s="14">
        <f>Table32356789101112132343210111213[[#This Row],[Women]]/Table32356789101112132343210111213[[#This Row],[Total]]</f>
        <v>0.20408163265306123</v>
      </c>
      <c r="I147" s="12">
        <v>0</v>
      </c>
      <c r="J147" s="14">
        <f>Table32356789101112132343210111213[[#This Row],[Alaskan Native or Native American]]/Table32356789101112132343210111213[[#This Row],[Total]]</f>
        <v>0</v>
      </c>
      <c r="K147" s="12">
        <v>25</v>
      </c>
      <c r="L147" s="14">
        <f>Table32356789101112132343210111213[[#This Row],[Asian American]]/Table32356789101112132343210111213[[#This Row],[Total]]</f>
        <v>0.51020408163265307</v>
      </c>
      <c r="M147" s="12">
        <v>4</v>
      </c>
      <c r="N147" s="14">
        <f>Table32356789101112132343210111213[[#This Row],[African American]]/Table32356789101112132343210111213[[#This Row],[Total]]</f>
        <v>8.1632653061224483E-2</v>
      </c>
      <c r="O147" s="12">
        <v>8</v>
      </c>
      <c r="P147" s="14">
        <f>Table32356789101112132343210111213[[#This Row],[Hispanic American]]/Table32356789101112132343210111213[[#This Row],[Total]]</f>
        <v>0.16326530612244897</v>
      </c>
      <c r="Q147" s="12">
        <v>0</v>
      </c>
      <c r="R147" s="14">
        <f>Table32356789101112132343210111213[[#This Row],[Hawaiian or Pacific Islander]]/Table32356789101112132343210111213[[#This Row],[Total]]</f>
        <v>0</v>
      </c>
      <c r="S147" s="12">
        <v>6</v>
      </c>
      <c r="T147" s="14">
        <f>Table32356789101112132343210111213[[#This Row],[White]]/Table32356789101112132343210111213[[#This Row],[Total]]</f>
        <v>0.12244897959183673</v>
      </c>
      <c r="U147" s="12">
        <v>1</v>
      </c>
      <c r="V147" s="14">
        <f>Table32356789101112132343210111213[[#This Row],[Multi-racial]]/Table32356789101112132343210111213[[#This Row],[Total]]</f>
        <v>2.0408163265306121E-2</v>
      </c>
      <c r="W147" s="12">
        <v>5</v>
      </c>
      <c r="X147" s="14">
        <f>Table32356789101112132343210111213[[#This Row],[Total % Minorities]]/Table32356789101112132343210111213[[#This Row],[Total]]</f>
        <v>1.582673885880883E-2</v>
      </c>
      <c r="Y14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0.77551020408163263</v>
      </c>
      <c r="Z14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0.26530612244897961</v>
      </c>
    </row>
    <row r="148" spans="1:26" ht="20" customHeight="1">
      <c r="A148" s="1">
        <v>190691</v>
      </c>
      <c r="B148" s="1" t="s">
        <v>517</v>
      </c>
      <c r="C148" s="15">
        <v>31100</v>
      </c>
      <c r="D148" s="1">
        <v>49</v>
      </c>
      <c r="E148" s="1">
        <v>36</v>
      </c>
      <c r="F148" s="8">
        <f>Table32356789101112132343210111213[[#This Row],[Men]]/Table32356789101112132343210111213[[#This Row],[Total]]</f>
        <v>0.73469387755102045</v>
      </c>
      <c r="G148" s="1">
        <v>13</v>
      </c>
      <c r="H148" s="8">
        <f>Table32356789101112132343210111213[[#This Row],[Women]]/Table32356789101112132343210111213[[#This Row],[Total]]</f>
        <v>0.26530612244897961</v>
      </c>
      <c r="I148" s="1">
        <v>0</v>
      </c>
      <c r="J148" s="8">
        <f>Table32356789101112132343210111213[[#This Row],[Alaskan Native or Native American]]/Table32356789101112132343210111213[[#This Row],[Total]]</f>
        <v>0</v>
      </c>
      <c r="K148" s="1">
        <v>25</v>
      </c>
      <c r="L148" s="8">
        <f>Table32356789101112132343210111213[[#This Row],[Asian American]]/Table32356789101112132343210111213[[#This Row],[Total]]</f>
        <v>0.51020408163265307</v>
      </c>
      <c r="M148" s="1">
        <v>13</v>
      </c>
      <c r="N148" s="8">
        <f>Table32356789101112132343210111213[[#This Row],[African American]]/Table32356789101112132343210111213[[#This Row],[Total]]</f>
        <v>0.26530612244897961</v>
      </c>
      <c r="O148" s="1">
        <v>6</v>
      </c>
      <c r="P148" s="8">
        <f>Table32356789101112132343210111213[[#This Row],[Hispanic American]]/Table32356789101112132343210111213[[#This Row],[Total]]</f>
        <v>0.12244897959183673</v>
      </c>
      <c r="Q148" s="1">
        <v>0</v>
      </c>
      <c r="R148" s="8">
        <f>Table32356789101112132343210111213[[#This Row],[Hawaiian or Pacific Islander]]/Table32356789101112132343210111213[[#This Row],[Total]]</f>
        <v>0</v>
      </c>
      <c r="S148" s="1">
        <v>3</v>
      </c>
      <c r="T148" s="8">
        <f>Table32356789101112132343210111213[[#This Row],[White]]/Table32356789101112132343210111213[[#This Row],[Total]]</f>
        <v>6.1224489795918366E-2</v>
      </c>
      <c r="U148" s="1">
        <v>0</v>
      </c>
      <c r="V148" s="8">
        <f>Table32356789101112132343210111213[[#This Row],[Multi-racial]]/Table32356789101112132343210111213[[#This Row],[Total]]</f>
        <v>0</v>
      </c>
      <c r="W148" s="1">
        <v>2</v>
      </c>
      <c r="X148" s="8">
        <f>Table32356789101112132343210111213[[#This Row],[Total % Minorities]]/Table32356789101112132343210111213[[#This Row],[Total]]</f>
        <v>1.8325697625989172E-2</v>
      </c>
      <c r="Y14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0.89795918367346939</v>
      </c>
      <c r="Z14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0.38775510204081631</v>
      </c>
    </row>
    <row r="149" spans="1:26" ht="20" customHeight="1">
      <c r="A149" s="12">
        <v>105330</v>
      </c>
      <c r="B149" s="12" t="s">
        <v>82</v>
      </c>
      <c r="C149" s="16">
        <v>70600</v>
      </c>
      <c r="D149" s="12">
        <v>48</v>
      </c>
      <c r="E149" s="12">
        <v>43</v>
      </c>
      <c r="F149" s="14">
        <f>Table32356789101112132343210111213[[#This Row],[Men]]/Table32356789101112132343210111213[[#This Row],[Total]]</f>
        <v>0.89583333333333337</v>
      </c>
      <c r="G149" s="12">
        <v>5</v>
      </c>
      <c r="H149" s="14">
        <f>Table32356789101112132343210111213[[#This Row],[Women]]/Table32356789101112132343210111213[[#This Row],[Total]]</f>
        <v>0.10416666666666667</v>
      </c>
      <c r="I149" s="12">
        <v>1</v>
      </c>
      <c r="J149" s="14">
        <f>Table32356789101112132343210111213[[#This Row],[Alaskan Native or Native American]]/Table32356789101112132343210111213[[#This Row],[Total]]</f>
        <v>2.0833333333333332E-2</v>
      </c>
      <c r="K149" s="12">
        <v>3</v>
      </c>
      <c r="L149" s="14">
        <f>Table32356789101112132343210111213[[#This Row],[Asian American]]/Table32356789101112132343210111213[[#This Row],[Total]]</f>
        <v>6.25E-2</v>
      </c>
      <c r="M149" s="12">
        <v>0</v>
      </c>
      <c r="N149" s="14">
        <f>Table32356789101112132343210111213[[#This Row],[African American]]/Table32356789101112132343210111213[[#This Row],[Total]]</f>
        <v>0</v>
      </c>
      <c r="O149" s="12">
        <v>13</v>
      </c>
      <c r="P149" s="14">
        <f>Table32356789101112132343210111213[[#This Row],[Hispanic American]]/Table32356789101112132343210111213[[#This Row],[Total]]</f>
        <v>0.27083333333333331</v>
      </c>
      <c r="Q149" s="12">
        <v>0</v>
      </c>
      <c r="R149" s="14">
        <f>Table32356789101112132343210111213[[#This Row],[Hawaiian or Pacific Islander]]/Table32356789101112132343210111213[[#This Row],[Total]]</f>
        <v>0</v>
      </c>
      <c r="S149" s="12">
        <v>28</v>
      </c>
      <c r="T149" s="14">
        <f>Table32356789101112132343210111213[[#This Row],[White]]/Table32356789101112132343210111213[[#This Row],[Total]]</f>
        <v>0.58333333333333337</v>
      </c>
      <c r="U149" s="12">
        <v>3</v>
      </c>
      <c r="V149" s="14">
        <f>Table32356789101112132343210111213[[#This Row],[Multi-racial]]/Table32356789101112132343210111213[[#This Row],[Total]]</f>
        <v>6.25E-2</v>
      </c>
      <c r="W149" s="12">
        <v>0</v>
      </c>
      <c r="X149" s="14">
        <f>Table32356789101112132343210111213[[#This Row],[Total % Minorities]]/Table32356789101112132343210111213[[#This Row],[Total]]</f>
        <v>8.6805555555555559E-3</v>
      </c>
      <c r="Y14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0.41666666666666669</v>
      </c>
      <c r="Z14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0.35416666666666669</v>
      </c>
    </row>
    <row r="150" spans="1:26" ht="20" customHeight="1">
      <c r="A150" s="1">
        <v>106397</v>
      </c>
      <c r="B150" s="1" t="s">
        <v>83</v>
      </c>
      <c r="C150" s="15" t="s">
        <v>347</v>
      </c>
      <c r="D150" s="1">
        <v>48</v>
      </c>
      <c r="E150" s="1">
        <v>42</v>
      </c>
      <c r="F150" s="8">
        <f>Table32356789101112132343210111213[[#This Row],[Men]]/Table32356789101112132343210111213[[#This Row],[Total]]</f>
        <v>0.875</v>
      </c>
      <c r="G150" s="1">
        <v>6</v>
      </c>
      <c r="H150" s="8">
        <f>Table32356789101112132343210111213[[#This Row],[Women]]/Table32356789101112132343210111213[[#This Row],[Total]]</f>
        <v>0.125</v>
      </c>
      <c r="I150" s="1">
        <v>0</v>
      </c>
      <c r="J150" s="8">
        <f>Table32356789101112132343210111213[[#This Row],[Alaskan Native or Native American]]/Table32356789101112132343210111213[[#This Row],[Total]]</f>
        <v>0</v>
      </c>
      <c r="K150" s="1">
        <v>3</v>
      </c>
      <c r="L150" s="8">
        <f>Table32356789101112132343210111213[[#This Row],[Asian American]]/Table32356789101112132343210111213[[#This Row],[Total]]</f>
        <v>6.25E-2</v>
      </c>
      <c r="M150" s="1">
        <v>0</v>
      </c>
      <c r="N150" s="8">
        <f>Table32356789101112132343210111213[[#This Row],[African American]]/Table32356789101112132343210111213[[#This Row],[Total]]</f>
        <v>0</v>
      </c>
      <c r="O150" s="1">
        <v>3</v>
      </c>
      <c r="P150" s="8">
        <f>Table32356789101112132343210111213[[#This Row],[Hispanic American]]/Table32356789101112132343210111213[[#This Row],[Total]]</f>
        <v>6.25E-2</v>
      </c>
      <c r="Q150" s="1">
        <v>0</v>
      </c>
      <c r="R150" s="8">
        <f>Table32356789101112132343210111213[[#This Row],[Hawaiian or Pacific Islander]]/Table32356789101112132343210111213[[#This Row],[Total]]</f>
        <v>0</v>
      </c>
      <c r="S150" s="1">
        <v>37</v>
      </c>
      <c r="T150" s="8">
        <f>Table32356789101112132343210111213[[#This Row],[White]]/Table32356789101112132343210111213[[#This Row],[Total]]</f>
        <v>0.77083333333333337</v>
      </c>
      <c r="U150" s="1">
        <v>2</v>
      </c>
      <c r="V150" s="8">
        <f>Table32356789101112132343210111213[[#This Row],[Multi-racial]]/Table32356789101112132343210111213[[#This Row],[Total]]</f>
        <v>4.1666666666666664E-2</v>
      </c>
      <c r="W150" s="1">
        <v>3</v>
      </c>
      <c r="X150" s="8">
        <f>Table32356789101112132343210111213[[#This Row],[Total % Minorities]]/Table32356789101112132343210111213[[#This Row],[Total]]</f>
        <v>3.472222222222222E-3</v>
      </c>
      <c r="Y15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15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0.10416666666666667</v>
      </c>
    </row>
    <row r="151" spans="1:26" ht="20" customHeight="1">
      <c r="A151" s="12">
        <v>141574</v>
      </c>
      <c r="B151" s="12" t="s">
        <v>129</v>
      </c>
      <c r="C151" s="16">
        <v>44600</v>
      </c>
      <c r="D151" s="12">
        <v>48</v>
      </c>
      <c r="E151" s="12">
        <v>43</v>
      </c>
      <c r="F151" s="14">
        <f>Table32356789101112132343210111213[[#This Row],[Men]]/Table32356789101112132343210111213[[#This Row],[Total]]</f>
        <v>0.89583333333333337</v>
      </c>
      <c r="G151" s="12">
        <v>5</v>
      </c>
      <c r="H151" s="14">
        <f>Table32356789101112132343210111213[[#This Row],[Women]]/Table32356789101112132343210111213[[#This Row],[Total]]</f>
        <v>0.10416666666666667</v>
      </c>
      <c r="I151" s="12">
        <v>0</v>
      </c>
      <c r="J151" s="14">
        <f>Table32356789101112132343210111213[[#This Row],[Alaskan Native or Native American]]/Table32356789101112132343210111213[[#This Row],[Total]]</f>
        <v>0</v>
      </c>
      <c r="K151" s="12">
        <v>25</v>
      </c>
      <c r="L151" s="14">
        <f>Table32356789101112132343210111213[[#This Row],[Asian American]]/Table32356789101112132343210111213[[#This Row],[Total]]</f>
        <v>0.52083333333333337</v>
      </c>
      <c r="M151" s="12">
        <v>0</v>
      </c>
      <c r="N151" s="14">
        <f>Table32356789101112132343210111213[[#This Row],[African American]]/Table32356789101112132343210111213[[#This Row],[Total]]</f>
        <v>0</v>
      </c>
      <c r="O151" s="12">
        <v>5</v>
      </c>
      <c r="P151" s="14">
        <f>Table32356789101112132343210111213[[#This Row],[Hispanic American]]/Table32356789101112132343210111213[[#This Row],[Total]]</f>
        <v>0.10416666666666667</v>
      </c>
      <c r="Q151" s="12">
        <v>1</v>
      </c>
      <c r="R151" s="14">
        <f>Table32356789101112132343210111213[[#This Row],[Hawaiian or Pacific Islander]]/Table32356789101112132343210111213[[#This Row],[Total]]</f>
        <v>2.0833333333333332E-2</v>
      </c>
      <c r="S151" s="12">
        <v>6</v>
      </c>
      <c r="T151" s="14">
        <f>Table32356789101112132343210111213[[#This Row],[White]]/Table32356789101112132343210111213[[#This Row],[Total]]</f>
        <v>0.125</v>
      </c>
      <c r="U151" s="12">
        <v>11</v>
      </c>
      <c r="V151" s="14">
        <f>Table32356789101112132343210111213[[#This Row],[Multi-racial]]/Table32356789101112132343210111213[[#This Row],[Total]]</f>
        <v>0.22916666666666666</v>
      </c>
      <c r="W151" s="12">
        <v>0</v>
      </c>
      <c r="X151" s="14">
        <f>Table32356789101112132343210111213[[#This Row],[Total % Minorities]]/Table32356789101112132343210111213[[#This Row],[Total]]</f>
        <v>1.8229166666666668E-2</v>
      </c>
      <c r="Y15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0.875</v>
      </c>
      <c r="Z15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0.35416666666666669</v>
      </c>
    </row>
    <row r="152" spans="1:26" ht="20" customHeight="1">
      <c r="A152" s="1">
        <v>159939</v>
      </c>
      <c r="B152" s="1" t="s">
        <v>159</v>
      </c>
      <c r="C152" s="15">
        <v>53600</v>
      </c>
      <c r="D152" s="1">
        <v>48</v>
      </c>
      <c r="E152" s="1">
        <v>39</v>
      </c>
      <c r="F152" s="8">
        <f>Table32356789101112132343210111213[[#This Row],[Men]]/Table32356789101112132343210111213[[#This Row],[Total]]</f>
        <v>0.8125</v>
      </c>
      <c r="G152" s="1">
        <v>9</v>
      </c>
      <c r="H152" s="8">
        <f>Table32356789101112132343210111213[[#This Row],[Women]]/Table32356789101112132343210111213[[#This Row],[Total]]</f>
        <v>0.1875</v>
      </c>
      <c r="I152" s="1">
        <v>0</v>
      </c>
      <c r="J152" s="8">
        <f>Table32356789101112132343210111213[[#This Row],[Alaskan Native or Native American]]/Table32356789101112132343210111213[[#This Row],[Total]]</f>
        <v>0</v>
      </c>
      <c r="K152" s="1">
        <v>2</v>
      </c>
      <c r="L152" s="8">
        <f>Table32356789101112132343210111213[[#This Row],[Asian American]]/Table32356789101112132343210111213[[#This Row],[Total]]</f>
        <v>4.1666666666666664E-2</v>
      </c>
      <c r="M152" s="1">
        <v>3</v>
      </c>
      <c r="N152" s="8">
        <f>Table32356789101112132343210111213[[#This Row],[African American]]/Table32356789101112132343210111213[[#This Row],[Total]]</f>
        <v>6.25E-2</v>
      </c>
      <c r="O152" s="1">
        <v>2</v>
      </c>
      <c r="P152" s="8">
        <f>Table32356789101112132343210111213[[#This Row],[Hispanic American]]/Table32356789101112132343210111213[[#This Row],[Total]]</f>
        <v>4.1666666666666664E-2</v>
      </c>
      <c r="Q152" s="1">
        <v>0</v>
      </c>
      <c r="R152" s="8">
        <f>Table32356789101112132343210111213[[#This Row],[Hawaiian or Pacific Islander]]/Table32356789101112132343210111213[[#This Row],[Total]]</f>
        <v>0</v>
      </c>
      <c r="S152" s="1">
        <v>28</v>
      </c>
      <c r="T152" s="8">
        <f>Table32356789101112132343210111213[[#This Row],[White]]/Table32356789101112132343210111213[[#This Row],[Total]]</f>
        <v>0.58333333333333337</v>
      </c>
      <c r="U152" s="1">
        <v>0</v>
      </c>
      <c r="V152" s="8">
        <f>Table32356789101112132343210111213[[#This Row],[Multi-racial]]/Table32356789101112132343210111213[[#This Row],[Total]]</f>
        <v>0</v>
      </c>
      <c r="W152" s="1">
        <v>11</v>
      </c>
      <c r="X152" s="8">
        <f>Table32356789101112132343210111213[[#This Row],[Total % Minorities]]/Table32356789101112132343210111213[[#This Row],[Total]]</f>
        <v>3.0381944444444445E-3</v>
      </c>
      <c r="Y15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0.14583333333333334</v>
      </c>
      <c r="Z15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0.10416666666666667</v>
      </c>
    </row>
    <row r="153" spans="1:26" ht="20" customHeight="1">
      <c r="A153" s="12">
        <v>175272</v>
      </c>
      <c r="B153" s="12" t="s">
        <v>518</v>
      </c>
      <c r="C153" s="16">
        <v>61800</v>
      </c>
      <c r="D153" s="12">
        <v>48</v>
      </c>
      <c r="E153" s="12">
        <v>36</v>
      </c>
      <c r="F153" s="14">
        <f>Table32356789101112132343210111213[[#This Row],[Men]]/Table32356789101112132343210111213[[#This Row],[Total]]</f>
        <v>0.75</v>
      </c>
      <c r="G153" s="12">
        <v>12</v>
      </c>
      <c r="H153" s="14">
        <f>Table32356789101112132343210111213[[#This Row],[Women]]/Table32356789101112132343210111213[[#This Row],[Total]]</f>
        <v>0.25</v>
      </c>
      <c r="I153" s="12">
        <v>0</v>
      </c>
      <c r="J153" s="14">
        <f>Table32356789101112132343210111213[[#This Row],[Alaskan Native or Native American]]/Table32356789101112132343210111213[[#This Row],[Total]]</f>
        <v>0</v>
      </c>
      <c r="K153" s="12">
        <v>7</v>
      </c>
      <c r="L153" s="14">
        <f>Table32356789101112132343210111213[[#This Row],[Asian American]]/Table32356789101112132343210111213[[#This Row],[Total]]</f>
        <v>0.14583333333333334</v>
      </c>
      <c r="M153" s="12">
        <v>2</v>
      </c>
      <c r="N153" s="14">
        <f>Table32356789101112132343210111213[[#This Row],[African American]]/Table32356789101112132343210111213[[#This Row],[Total]]</f>
        <v>4.1666666666666664E-2</v>
      </c>
      <c r="O153" s="12">
        <v>0</v>
      </c>
      <c r="P153" s="14">
        <f>Table32356789101112132343210111213[[#This Row],[Hispanic American]]/Table32356789101112132343210111213[[#This Row],[Total]]</f>
        <v>0</v>
      </c>
      <c r="Q153" s="12">
        <v>0</v>
      </c>
      <c r="R153" s="14">
        <f>Table32356789101112132343210111213[[#This Row],[Hawaiian or Pacific Islander]]/Table32356789101112132343210111213[[#This Row],[Total]]</f>
        <v>0</v>
      </c>
      <c r="S153" s="12">
        <v>31</v>
      </c>
      <c r="T153" s="14">
        <f>Table32356789101112132343210111213[[#This Row],[White]]/Table32356789101112132343210111213[[#This Row],[Total]]</f>
        <v>0.64583333333333337</v>
      </c>
      <c r="U153" s="12">
        <v>4</v>
      </c>
      <c r="V153" s="14">
        <f>Table32356789101112132343210111213[[#This Row],[Multi-racial]]/Table32356789101112132343210111213[[#This Row],[Total]]</f>
        <v>8.3333333333333329E-2</v>
      </c>
      <c r="W153" s="12">
        <v>3</v>
      </c>
      <c r="X153" s="14">
        <f>Table32356789101112132343210111213[[#This Row],[Total % Minorities]]/Table32356789101112132343210111213[[#This Row],[Total]]</f>
        <v>5.642361111111111E-3</v>
      </c>
      <c r="Y15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0.27083333333333331</v>
      </c>
      <c r="Z15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154" spans="1:26" ht="20" customHeight="1">
      <c r="A154" s="1">
        <v>221838</v>
      </c>
      <c r="B154" s="1" t="s">
        <v>389</v>
      </c>
      <c r="C154" s="15" t="s">
        <v>347</v>
      </c>
      <c r="D154" s="1">
        <v>48</v>
      </c>
      <c r="E154" s="1">
        <v>43</v>
      </c>
      <c r="F154" s="8">
        <f>Table32356789101112132343210111213[[#This Row],[Men]]/Table32356789101112132343210111213[[#This Row],[Total]]</f>
        <v>0.89583333333333337</v>
      </c>
      <c r="G154" s="1">
        <v>5</v>
      </c>
      <c r="H154" s="8">
        <f>Table32356789101112132343210111213[[#This Row],[Women]]/Table32356789101112132343210111213[[#This Row],[Total]]</f>
        <v>0.10416666666666667</v>
      </c>
      <c r="I154" s="1">
        <v>0</v>
      </c>
      <c r="J154" s="8">
        <f>Table32356789101112132343210111213[[#This Row],[Alaskan Native or Native American]]/Table32356789101112132343210111213[[#This Row],[Total]]</f>
        <v>0</v>
      </c>
      <c r="K154" s="1">
        <v>4</v>
      </c>
      <c r="L154" s="8">
        <f>Table32356789101112132343210111213[[#This Row],[Asian American]]/Table32356789101112132343210111213[[#This Row],[Total]]</f>
        <v>8.3333333333333329E-2</v>
      </c>
      <c r="M154" s="1">
        <v>25</v>
      </c>
      <c r="N154" s="8">
        <f>Table32356789101112132343210111213[[#This Row],[African American]]/Table32356789101112132343210111213[[#This Row],[Total]]</f>
        <v>0.52083333333333337</v>
      </c>
      <c r="O154" s="1">
        <v>0</v>
      </c>
      <c r="P154" s="8">
        <f>Table32356789101112132343210111213[[#This Row],[Hispanic American]]/Table32356789101112132343210111213[[#This Row],[Total]]</f>
        <v>0</v>
      </c>
      <c r="Q154" s="1">
        <v>0</v>
      </c>
      <c r="R154" s="8">
        <f>Table32356789101112132343210111213[[#This Row],[Hawaiian or Pacific Islander]]/Table32356789101112132343210111213[[#This Row],[Total]]</f>
        <v>0</v>
      </c>
      <c r="S154" s="1">
        <v>10</v>
      </c>
      <c r="T154" s="8">
        <f>Table32356789101112132343210111213[[#This Row],[White]]/Table32356789101112132343210111213[[#This Row],[Total]]</f>
        <v>0.20833333333333334</v>
      </c>
      <c r="U154" s="1">
        <v>0</v>
      </c>
      <c r="V154" s="8">
        <f>Table32356789101112132343210111213[[#This Row],[Multi-racial]]/Table32356789101112132343210111213[[#This Row],[Total]]</f>
        <v>0</v>
      </c>
      <c r="W154" s="1">
        <v>9</v>
      </c>
      <c r="X154" s="8">
        <f>Table32356789101112132343210111213[[#This Row],[Total % Minorities]]/Table32356789101112132343210111213[[#This Row],[Total]]</f>
        <v>1.2586805555555554E-2</v>
      </c>
      <c r="Y15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0.60416666666666663</v>
      </c>
      <c r="Z15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0.52083333333333337</v>
      </c>
    </row>
    <row r="155" spans="1:26" ht="20" customHeight="1">
      <c r="A155" s="12">
        <v>223232</v>
      </c>
      <c r="B155" s="12" t="s">
        <v>260</v>
      </c>
      <c r="C155" s="16">
        <v>67800</v>
      </c>
      <c r="D155" s="12">
        <v>48</v>
      </c>
      <c r="E155" s="12">
        <v>42</v>
      </c>
      <c r="F155" s="14">
        <f>Table32356789101112132343210111213[[#This Row],[Men]]/Table32356789101112132343210111213[[#This Row],[Total]]</f>
        <v>0.875</v>
      </c>
      <c r="G155" s="12">
        <v>6</v>
      </c>
      <c r="H155" s="14">
        <f>Table32356789101112132343210111213[[#This Row],[Women]]/Table32356789101112132343210111213[[#This Row],[Total]]</f>
        <v>0.125</v>
      </c>
      <c r="I155" s="12">
        <v>0</v>
      </c>
      <c r="J155" s="14">
        <f>Table32356789101112132343210111213[[#This Row],[Alaskan Native or Native American]]/Table32356789101112132343210111213[[#This Row],[Total]]</f>
        <v>0</v>
      </c>
      <c r="K155" s="12">
        <v>3</v>
      </c>
      <c r="L155" s="14">
        <f>Table32356789101112132343210111213[[#This Row],[Asian American]]/Table32356789101112132343210111213[[#This Row],[Total]]</f>
        <v>6.25E-2</v>
      </c>
      <c r="M155" s="12">
        <v>0</v>
      </c>
      <c r="N155" s="14">
        <f>Table32356789101112132343210111213[[#This Row],[African American]]/Table32356789101112132343210111213[[#This Row],[Total]]</f>
        <v>0</v>
      </c>
      <c r="O155" s="12">
        <v>3</v>
      </c>
      <c r="P155" s="14">
        <f>Table32356789101112132343210111213[[#This Row],[Hispanic American]]/Table32356789101112132343210111213[[#This Row],[Total]]</f>
        <v>6.25E-2</v>
      </c>
      <c r="Q155" s="12">
        <v>0</v>
      </c>
      <c r="R155" s="14">
        <f>Table32356789101112132343210111213[[#This Row],[Hawaiian or Pacific Islander]]/Table32356789101112132343210111213[[#This Row],[Total]]</f>
        <v>0</v>
      </c>
      <c r="S155" s="12">
        <v>40</v>
      </c>
      <c r="T155" s="14">
        <f>Table32356789101112132343210111213[[#This Row],[White]]/Table32356789101112132343210111213[[#This Row],[Total]]</f>
        <v>0.83333333333333337</v>
      </c>
      <c r="U155" s="12">
        <v>0</v>
      </c>
      <c r="V155" s="14">
        <f>Table32356789101112132343210111213[[#This Row],[Multi-racial]]/Table32356789101112132343210111213[[#This Row],[Total]]</f>
        <v>0</v>
      </c>
      <c r="W155" s="12">
        <v>2</v>
      </c>
      <c r="X155" s="14">
        <f>Table32356789101112132343210111213[[#This Row],[Total % Minorities]]/Table32356789101112132343210111213[[#This Row],[Total]]</f>
        <v>2.6041666666666665E-3</v>
      </c>
      <c r="Y15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15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6.25E-2</v>
      </c>
    </row>
    <row r="156" spans="1:26" ht="20" customHeight="1">
      <c r="A156" s="1">
        <v>240453</v>
      </c>
      <c r="B156" s="1" t="s">
        <v>303</v>
      </c>
      <c r="C156" s="15">
        <v>51500</v>
      </c>
      <c r="D156" s="1">
        <v>48</v>
      </c>
      <c r="E156" s="1">
        <v>45</v>
      </c>
      <c r="F156" s="8">
        <f>Table32356789101112132343210111213[[#This Row],[Men]]/Table32356789101112132343210111213[[#This Row],[Total]]</f>
        <v>0.9375</v>
      </c>
      <c r="G156" s="1">
        <v>3</v>
      </c>
      <c r="H156" s="8">
        <f>Table32356789101112132343210111213[[#This Row],[Women]]/Table32356789101112132343210111213[[#This Row],[Total]]</f>
        <v>6.25E-2</v>
      </c>
      <c r="I156" s="1">
        <v>0</v>
      </c>
      <c r="J156" s="8">
        <f>Table32356789101112132343210111213[[#This Row],[Alaskan Native or Native American]]/Table32356789101112132343210111213[[#This Row],[Total]]</f>
        <v>0</v>
      </c>
      <c r="K156" s="1">
        <v>9</v>
      </c>
      <c r="L156" s="8">
        <f>Table32356789101112132343210111213[[#This Row],[Asian American]]/Table32356789101112132343210111213[[#This Row],[Total]]</f>
        <v>0.1875</v>
      </c>
      <c r="M156" s="1">
        <v>0</v>
      </c>
      <c r="N156" s="8">
        <f>Table32356789101112132343210111213[[#This Row],[African American]]/Table32356789101112132343210111213[[#This Row],[Total]]</f>
        <v>0</v>
      </c>
      <c r="O156" s="1">
        <v>1</v>
      </c>
      <c r="P156" s="8">
        <f>Table32356789101112132343210111213[[#This Row],[Hispanic American]]/Table32356789101112132343210111213[[#This Row],[Total]]</f>
        <v>2.0833333333333332E-2</v>
      </c>
      <c r="Q156" s="1">
        <v>0</v>
      </c>
      <c r="R156" s="8">
        <f>Table32356789101112132343210111213[[#This Row],[Hawaiian or Pacific Islander]]/Table32356789101112132343210111213[[#This Row],[Total]]</f>
        <v>0</v>
      </c>
      <c r="S156" s="1">
        <v>34</v>
      </c>
      <c r="T156" s="8">
        <f>Table32356789101112132343210111213[[#This Row],[White]]/Table32356789101112132343210111213[[#This Row],[Total]]</f>
        <v>0.70833333333333337</v>
      </c>
      <c r="U156" s="1">
        <v>1</v>
      </c>
      <c r="V156" s="8">
        <f>Table32356789101112132343210111213[[#This Row],[Multi-racial]]/Table32356789101112132343210111213[[#This Row],[Total]]</f>
        <v>2.0833333333333332E-2</v>
      </c>
      <c r="W156" s="1">
        <v>3</v>
      </c>
      <c r="X156" s="8">
        <f>Table32356789101112132343210111213[[#This Row],[Total % Minorities]]/Table32356789101112132343210111213[[#This Row],[Total]]</f>
        <v>4.7743055555555551E-3</v>
      </c>
      <c r="Y15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0.22916666666666666</v>
      </c>
      <c r="Z15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4.1666666666666664E-2</v>
      </c>
    </row>
    <row r="157" spans="1:26" ht="20" customHeight="1">
      <c r="A157" s="12">
        <v>121345</v>
      </c>
      <c r="B157" s="12" t="s">
        <v>353</v>
      </c>
      <c r="C157" s="16" t="s">
        <v>347</v>
      </c>
      <c r="D157" s="12">
        <v>47</v>
      </c>
      <c r="E157" s="12">
        <v>29</v>
      </c>
      <c r="F157" s="14">
        <f>Table32356789101112132343210111213[[#This Row],[Men]]/Table32356789101112132343210111213[[#This Row],[Total]]</f>
        <v>0.61702127659574468</v>
      </c>
      <c r="G157" s="12">
        <v>18</v>
      </c>
      <c r="H157" s="14">
        <f>Table32356789101112132343210111213[[#This Row],[Women]]/Table32356789101112132343210111213[[#This Row],[Total]]</f>
        <v>0.38297872340425532</v>
      </c>
      <c r="I157" s="12">
        <v>0</v>
      </c>
      <c r="J157" s="14">
        <f>Table32356789101112132343210111213[[#This Row],[Alaskan Native or Native American]]/Table32356789101112132343210111213[[#This Row],[Total]]</f>
        <v>0</v>
      </c>
      <c r="K157" s="12">
        <v>9</v>
      </c>
      <c r="L157" s="14">
        <f>Table32356789101112132343210111213[[#This Row],[Asian American]]/Table32356789101112132343210111213[[#This Row],[Total]]</f>
        <v>0.19148936170212766</v>
      </c>
      <c r="M157" s="12">
        <v>4</v>
      </c>
      <c r="N157" s="14">
        <f>Table32356789101112132343210111213[[#This Row],[African American]]/Table32356789101112132343210111213[[#This Row],[Total]]</f>
        <v>8.5106382978723402E-2</v>
      </c>
      <c r="O157" s="12">
        <v>5</v>
      </c>
      <c r="P157" s="14">
        <f>Table32356789101112132343210111213[[#This Row],[Hispanic American]]/Table32356789101112132343210111213[[#This Row],[Total]]</f>
        <v>0.10638297872340426</v>
      </c>
      <c r="Q157" s="12">
        <v>0</v>
      </c>
      <c r="R157" s="14">
        <f>Table32356789101112132343210111213[[#This Row],[Hawaiian or Pacific Islander]]/Table32356789101112132343210111213[[#This Row],[Total]]</f>
        <v>0</v>
      </c>
      <c r="S157" s="12">
        <v>16</v>
      </c>
      <c r="T157" s="14">
        <f>Table32356789101112132343210111213[[#This Row],[White]]/Table32356789101112132343210111213[[#This Row],[Total]]</f>
        <v>0.34042553191489361</v>
      </c>
      <c r="U157" s="12">
        <v>4</v>
      </c>
      <c r="V157" s="14">
        <f>Table32356789101112132343210111213[[#This Row],[Multi-racial]]/Table32356789101112132343210111213[[#This Row],[Total]]</f>
        <v>8.5106382978723402E-2</v>
      </c>
      <c r="W157" s="12">
        <v>5</v>
      </c>
      <c r="X157" s="14">
        <f>Table32356789101112132343210111213[[#This Row],[Total % Minorities]]/Table32356789101112132343210111213[[#This Row],[Total]]</f>
        <v>9.9592575826165687E-3</v>
      </c>
      <c r="Y15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0.46808510638297873</v>
      </c>
      <c r="Z15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0.27659574468085107</v>
      </c>
    </row>
    <row r="158" spans="1:26" ht="20" customHeight="1">
      <c r="A158" s="1">
        <v>198464</v>
      </c>
      <c r="B158" s="1" t="s">
        <v>206</v>
      </c>
      <c r="C158" s="15">
        <v>60700</v>
      </c>
      <c r="D158" s="1">
        <v>47</v>
      </c>
      <c r="E158" s="1">
        <v>43</v>
      </c>
      <c r="F158" s="8">
        <f>Table32356789101112132343210111213[[#This Row],[Men]]/Table32356789101112132343210111213[[#This Row],[Total]]</f>
        <v>0.91489361702127658</v>
      </c>
      <c r="G158" s="1">
        <v>4</v>
      </c>
      <c r="H158" s="8">
        <f>Table32356789101112132343210111213[[#This Row],[Women]]/Table32356789101112132343210111213[[#This Row],[Total]]</f>
        <v>8.5106382978723402E-2</v>
      </c>
      <c r="I158" s="1">
        <v>0</v>
      </c>
      <c r="J158" s="8">
        <f>Table32356789101112132343210111213[[#This Row],[Alaskan Native or Native American]]/Table32356789101112132343210111213[[#This Row],[Total]]</f>
        <v>0</v>
      </c>
      <c r="K158" s="1">
        <v>7</v>
      </c>
      <c r="L158" s="8">
        <f>Table32356789101112132343210111213[[#This Row],[Asian American]]/Table32356789101112132343210111213[[#This Row],[Total]]</f>
        <v>0.14893617021276595</v>
      </c>
      <c r="M158" s="1">
        <v>8</v>
      </c>
      <c r="N158" s="8">
        <f>Table32356789101112132343210111213[[#This Row],[African American]]/Table32356789101112132343210111213[[#This Row],[Total]]</f>
        <v>0.1702127659574468</v>
      </c>
      <c r="O158" s="1">
        <v>3</v>
      </c>
      <c r="P158" s="8">
        <f>Table32356789101112132343210111213[[#This Row],[Hispanic American]]/Table32356789101112132343210111213[[#This Row],[Total]]</f>
        <v>6.3829787234042548E-2</v>
      </c>
      <c r="Q158" s="1">
        <v>0</v>
      </c>
      <c r="R158" s="8">
        <f>Table32356789101112132343210111213[[#This Row],[Hawaiian or Pacific Islander]]/Table32356789101112132343210111213[[#This Row],[Total]]</f>
        <v>0</v>
      </c>
      <c r="S158" s="1">
        <v>27</v>
      </c>
      <c r="T158" s="8">
        <f>Table32356789101112132343210111213[[#This Row],[White]]/Table32356789101112132343210111213[[#This Row],[Total]]</f>
        <v>0.57446808510638303</v>
      </c>
      <c r="U158" s="1">
        <v>1</v>
      </c>
      <c r="V158" s="8">
        <f>Table32356789101112132343210111213[[#This Row],[Multi-racial]]/Table32356789101112132343210111213[[#This Row],[Total]]</f>
        <v>2.1276595744680851E-2</v>
      </c>
      <c r="W158" s="1">
        <v>0</v>
      </c>
      <c r="X158" s="8">
        <f>Table32356789101112132343210111213[[#This Row],[Total % Minorities]]/Table32356789101112132343210111213[[#This Row],[Total]]</f>
        <v>8.6011770031688538E-3</v>
      </c>
      <c r="Y15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0.40425531914893614</v>
      </c>
      <c r="Z15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0.25531914893617019</v>
      </c>
    </row>
    <row r="159" spans="1:26" ht="20" customHeight="1">
      <c r="A159" s="12">
        <v>164924</v>
      </c>
      <c r="B159" s="12" t="s">
        <v>519</v>
      </c>
      <c r="C159" s="16">
        <v>76500</v>
      </c>
      <c r="D159" s="12">
        <v>46</v>
      </c>
      <c r="E159" s="12">
        <v>40</v>
      </c>
      <c r="F159" s="14">
        <f>Table32356789101112132343210111213[[#This Row],[Men]]/Table32356789101112132343210111213[[#This Row],[Total]]</f>
        <v>0.86956521739130432</v>
      </c>
      <c r="G159" s="12">
        <v>6</v>
      </c>
      <c r="H159" s="14">
        <f>Table32356789101112132343210111213[[#This Row],[Women]]/Table32356789101112132343210111213[[#This Row],[Total]]</f>
        <v>0.13043478260869565</v>
      </c>
      <c r="I159" s="12">
        <v>0</v>
      </c>
      <c r="J159" s="14">
        <f>Table32356789101112132343210111213[[#This Row],[Alaskan Native or Native American]]/Table32356789101112132343210111213[[#This Row],[Total]]</f>
        <v>0</v>
      </c>
      <c r="K159" s="12">
        <v>9</v>
      </c>
      <c r="L159" s="14">
        <f>Table32356789101112132343210111213[[#This Row],[Asian American]]/Table32356789101112132343210111213[[#This Row],[Total]]</f>
        <v>0.19565217391304349</v>
      </c>
      <c r="M159" s="12">
        <v>1</v>
      </c>
      <c r="N159" s="14">
        <f>Table32356789101112132343210111213[[#This Row],[African American]]/Table32356789101112132343210111213[[#This Row],[Total]]</f>
        <v>2.1739130434782608E-2</v>
      </c>
      <c r="O159" s="12">
        <v>4</v>
      </c>
      <c r="P159" s="14">
        <f>Table32356789101112132343210111213[[#This Row],[Hispanic American]]/Table32356789101112132343210111213[[#This Row],[Total]]</f>
        <v>8.6956521739130432E-2</v>
      </c>
      <c r="Q159" s="12">
        <v>0</v>
      </c>
      <c r="R159" s="14">
        <f>Table32356789101112132343210111213[[#This Row],[Hawaiian or Pacific Islander]]/Table32356789101112132343210111213[[#This Row],[Total]]</f>
        <v>0</v>
      </c>
      <c r="S159" s="12">
        <v>24</v>
      </c>
      <c r="T159" s="14">
        <f>Table32356789101112132343210111213[[#This Row],[White]]/Table32356789101112132343210111213[[#This Row],[Total]]</f>
        <v>0.52173913043478259</v>
      </c>
      <c r="U159" s="12">
        <v>2</v>
      </c>
      <c r="V159" s="14">
        <f>Table32356789101112132343210111213[[#This Row],[Multi-racial]]/Table32356789101112132343210111213[[#This Row],[Total]]</f>
        <v>4.3478260869565216E-2</v>
      </c>
      <c r="W159" s="12">
        <v>3</v>
      </c>
      <c r="X159" s="14">
        <f>Table32356789101112132343210111213[[#This Row],[Total % Minorities]]/Table32356789101112132343210111213[[#This Row],[Total]]</f>
        <v>7.5614366729678641E-3</v>
      </c>
      <c r="Y15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0.34782608695652173</v>
      </c>
      <c r="Z15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0.15217391304347827</v>
      </c>
    </row>
    <row r="160" spans="1:26" ht="20" customHeight="1">
      <c r="A160" s="1">
        <v>228246</v>
      </c>
      <c r="B160" s="1" t="s">
        <v>270</v>
      </c>
      <c r="C160" s="15">
        <v>72100</v>
      </c>
      <c r="D160" s="1">
        <v>46</v>
      </c>
      <c r="E160" s="1">
        <v>36</v>
      </c>
      <c r="F160" s="8">
        <f>Table32356789101112132343210111213[[#This Row],[Men]]/Table32356789101112132343210111213[[#This Row],[Total]]</f>
        <v>0.78260869565217395</v>
      </c>
      <c r="G160" s="1">
        <v>10</v>
      </c>
      <c r="H160" s="8">
        <f>Table32356789101112132343210111213[[#This Row],[Women]]/Table32356789101112132343210111213[[#This Row],[Total]]</f>
        <v>0.21739130434782608</v>
      </c>
      <c r="I160" s="1">
        <v>0</v>
      </c>
      <c r="J160" s="8">
        <f>Table32356789101112132343210111213[[#This Row],[Alaskan Native or Native American]]/Table32356789101112132343210111213[[#This Row],[Total]]</f>
        <v>0</v>
      </c>
      <c r="K160" s="1">
        <v>4</v>
      </c>
      <c r="L160" s="8">
        <f>Table32356789101112132343210111213[[#This Row],[Asian American]]/Table32356789101112132343210111213[[#This Row],[Total]]</f>
        <v>8.6956521739130432E-2</v>
      </c>
      <c r="M160" s="1">
        <v>0</v>
      </c>
      <c r="N160" s="8">
        <f>Table32356789101112132343210111213[[#This Row],[African American]]/Table32356789101112132343210111213[[#This Row],[Total]]</f>
        <v>0</v>
      </c>
      <c r="O160" s="1">
        <v>10</v>
      </c>
      <c r="P160" s="8">
        <f>Table32356789101112132343210111213[[#This Row],[Hispanic American]]/Table32356789101112132343210111213[[#This Row],[Total]]</f>
        <v>0.21739130434782608</v>
      </c>
      <c r="Q160" s="1">
        <v>0</v>
      </c>
      <c r="R160" s="8">
        <f>Table32356789101112132343210111213[[#This Row],[Hawaiian or Pacific Islander]]/Table32356789101112132343210111213[[#This Row],[Total]]</f>
        <v>0</v>
      </c>
      <c r="S160" s="1">
        <v>24</v>
      </c>
      <c r="T160" s="8">
        <f>Table32356789101112132343210111213[[#This Row],[White]]/Table32356789101112132343210111213[[#This Row],[Total]]</f>
        <v>0.52173913043478259</v>
      </c>
      <c r="U160" s="1">
        <v>1</v>
      </c>
      <c r="V160" s="8">
        <f>Table32356789101112132343210111213[[#This Row],[Multi-racial]]/Table32356789101112132343210111213[[#This Row],[Total]]</f>
        <v>2.1739130434782608E-2</v>
      </c>
      <c r="W160" s="1">
        <v>7</v>
      </c>
      <c r="X160" s="8">
        <f>Table32356789101112132343210111213[[#This Row],[Total % Minorities]]/Table32356789101112132343210111213[[#This Row],[Total]]</f>
        <v>7.0888468809073724E-3</v>
      </c>
      <c r="Y16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0.32608695652173914</v>
      </c>
      <c r="Z16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0.2391304347826087</v>
      </c>
    </row>
    <row r="161" spans="1:26" ht="20" customHeight="1">
      <c r="A161" s="12">
        <v>160612</v>
      </c>
      <c r="B161" s="12" t="s">
        <v>520</v>
      </c>
      <c r="C161" s="16">
        <v>53400</v>
      </c>
      <c r="D161" s="12">
        <v>45</v>
      </c>
      <c r="E161" s="12">
        <v>37</v>
      </c>
      <c r="F161" s="14">
        <f>Table32356789101112132343210111213[[#This Row],[Men]]/Table32356789101112132343210111213[[#This Row],[Total]]</f>
        <v>0.82222222222222219</v>
      </c>
      <c r="G161" s="12">
        <v>8</v>
      </c>
      <c r="H161" s="14">
        <f>Table32356789101112132343210111213[[#This Row],[Women]]/Table32356789101112132343210111213[[#This Row],[Total]]</f>
        <v>0.17777777777777778</v>
      </c>
      <c r="I161" s="12">
        <v>0</v>
      </c>
      <c r="J161" s="14">
        <f>Table32356789101112132343210111213[[#This Row],[Alaskan Native or Native American]]/Table32356789101112132343210111213[[#This Row],[Total]]</f>
        <v>0</v>
      </c>
      <c r="K161" s="12">
        <v>2</v>
      </c>
      <c r="L161" s="14">
        <f>Table32356789101112132343210111213[[#This Row],[Asian American]]/Table32356789101112132343210111213[[#This Row],[Total]]</f>
        <v>4.4444444444444446E-2</v>
      </c>
      <c r="M161" s="12">
        <v>3</v>
      </c>
      <c r="N161" s="14">
        <f>Table32356789101112132343210111213[[#This Row],[African American]]/Table32356789101112132343210111213[[#This Row],[Total]]</f>
        <v>6.6666666666666666E-2</v>
      </c>
      <c r="O161" s="12">
        <v>1</v>
      </c>
      <c r="P161" s="14">
        <f>Table32356789101112132343210111213[[#This Row],[Hispanic American]]/Table32356789101112132343210111213[[#This Row],[Total]]</f>
        <v>2.2222222222222223E-2</v>
      </c>
      <c r="Q161" s="12">
        <v>0</v>
      </c>
      <c r="R161" s="14">
        <f>Table32356789101112132343210111213[[#This Row],[Hawaiian or Pacific Islander]]/Table32356789101112132343210111213[[#This Row],[Total]]</f>
        <v>0</v>
      </c>
      <c r="S161" s="12">
        <v>23</v>
      </c>
      <c r="T161" s="14">
        <f>Table32356789101112132343210111213[[#This Row],[White]]/Table32356789101112132343210111213[[#This Row],[Total]]</f>
        <v>0.51111111111111107</v>
      </c>
      <c r="U161" s="12">
        <v>2</v>
      </c>
      <c r="V161" s="14">
        <f>Table32356789101112132343210111213[[#This Row],[Multi-racial]]/Table32356789101112132343210111213[[#This Row],[Total]]</f>
        <v>4.4444444444444446E-2</v>
      </c>
      <c r="W161" s="12">
        <v>14</v>
      </c>
      <c r="X161" s="14">
        <f>Table32356789101112132343210111213[[#This Row],[Total % Minorities]]/Table32356789101112132343210111213[[#This Row],[Total]]</f>
        <v>3.9506172839506174E-3</v>
      </c>
      <c r="Y16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0.17777777777777778</v>
      </c>
      <c r="Z16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0.13333333333333333</v>
      </c>
    </row>
    <row r="162" spans="1:26" ht="20" customHeight="1">
      <c r="A162" s="1">
        <v>164155</v>
      </c>
      <c r="B162" s="1" t="s">
        <v>356</v>
      </c>
      <c r="C162" s="15" t="s">
        <v>347</v>
      </c>
      <c r="D162" s="1">
        <v>45</v>
      </c>
      <c r="E162" s="1">
        <v>42</v>
      </c>
      <c r="F162" s="8">
        <f>Table32356789101112132343210111213[[#This Row],[Men]]/Table32356789101112132343210111213[[#This Row],[Total]]</f>
        <v>0.93333333333333335</v>
      </c>
      <c r="G162" s="1">
        <v>3</v>
      </c>
      <c r="H162" s="8">
        <f>Table32356789101112132343210111213[[#This Row],[Women]]/Table32356789101112132343210111213[[#This Row],[Total]]</f>
        <v>6.6666666666666666E-2</v>
      </c>
      <c r="I162" s="1">
        <v>0</v>
      </c>
      <c r="J162" s="8">
        <f>Table32356789101112132343210111213[[#This Row],[Alaskan Native or Native American]]/Table32356789101112132343210111213[[#This Row],[Total]]</f>
        <v>0</v>
      </c>
      <c r="K162" s="1">
        <v>5</v>
      </c>
      <c r="L162" s="8">
        <f>Table32356789101112132343210111213[[#This Row],[Asian American]]/Table32356789101112132343210111213[[#This Row],[Total]]</f>
        <v>0.1111111111111111</v>
      </c>
      <c r="M162" s="1">
        <v>2</v>
      </c>
      <c r="N162" s="8">
        <f>Table32356789101112132343210111213[[#This Row],[African American]]/Table32356789101112132343210111213[[#This Row],[Total]]</f>
        <v>4.4444444444444446E-2</v>
      </c>
      <c r="O162" s="1">
        <v>9</v>
      </c>
      <c r="P162" s="8">
        <f>Table32356789101112132343210111213[[#This Row],[Hispanic American]]/Table32356789101112132343210111213[[#This Row],[Total]]</f>
        <v>0.2</v>
      </c>
      <c r="Q162" s="1">
        <v>0</v>
      </c>
      <c r="R162" s="8">
        <f>Table32356789101112132343210111213[[#This Row],[Hawaiian or Pacific Islander]]/Table32356789101112132343210111213[[#This Row],[Total]]</f>
        <v>0</v>
      </c>
      <c r="S162" s="1">
        <v>24</v>
      </c>
      <c r="T162" s="8">
        <f>Table32356789101112132343210111213[[#This Row],[White]]/Table32356789101112132343210111213[[#This Row],[Total]]</f>
        <v>0.53333333333333333</v>
      </c>
      <c r="U162" s="1">
        <v>2</v>
      </c>
      <c r="V162" s="8">
        <f>Table32356789101112132343210111213[[#This Row],[Multi-racial]]/Table32356789101112132343210111213[[#This Row],[Total]]</f>
        <v>4.4444444444444446E-2</v>
      </c>
      <c r="W162" s="1">
        <v>1</v>
      </c>
      <c r="X162" s="8">
        <f>Table32356789101112132343210111213[[#This Row],[Total % Minorities]]/Table32356789101112132343210111213[[#This Row],[Total]]</f>
        <v>8.8888888888888889E-3</v>
      </c>
      <c r="Y16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16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0.28888888888888886</v>
      </c>
    </row>
    <row r="163" spans="1:26" ht="20" customHeight="1">
      <c r="A163" s="12">
        <v>168342</v>
      </c>
      <c r="B163" s="12" t="s">
        <v>521</v>
      </c>
      <c r="C163" s="16">
        <v>91000</v>
      </c>
      <c r="D163" s="12">
        <v>45</v>
      </c>
      <c r="E163" s="12">
        <v>35</v>
      </c>
      <c r="F163" s="14">
        <f>Table32356789101112132343210111213[[#This Row],[Men]]/Table32356789101112132343210111213[[#This Row],[Total]]</f>
        <v>0.77777777777777779</v>
      </c>
      <c r="G163" s="12">
        <v>10</v>
      </c>
      <c r="H163" s="14">
        <f>Table32356789101112132343210111213[[#This Row],[Women]]/Table32356789101112132343210111213[[#This Row],[Total]]</f>
        <v>0.22222222222222221</v>
      </c>
      <c r="I163" s="12">
        <v>0</v>
      </c>
      <c r="J163" s="14">
        <f>Table32356789101112132343210111213[[#This Row],[Alaskan Native or Native American]]/Table32356789101112132343210111213[[#This Row],[Total]]</f>
        <v>0</v>
      </c>
      <c r="K163" s="12">
        <v>10</v>
      </c>
      <c r="L163" s="14">
        <f>Table32356789101112132343210111213[[#This Row],[Asian American]]/Table32356789101112132343210111213[[#This Row],[Total]]</f>
        <v>0.22222222222222221</v>
      </c>
      <c r="M163" s="12">
        <v>4</v>
      </c>
      <c r="N163" s="14">
        <f>Table32356789101112132343210111213[[#This Row],[African American]]/Table32356789101112132343210111213[[#This Row],[Total]]</f>
        <v>8.8888888888888892E-2</v>
      </c>
      <c r="O163" s="12">
        <v>2</v>
      </c>
      <c r="P163" s="14">
        <f>Table32356789101112132343210111213[[#This Row],[Hispanic American]]/Table32356789101112132343210111213[[#This Row],[Total]]</f>
        <v>4.4444444444444446E-2</v>
      </c>
      <c r="Q163" s="12">
        <v>0</v>
      </c>
      <c r="R163" s="14">
        <f>Table32356789101112132343210111213[[#This Row],[Hawaiian or Pacific Islander]]/Table32356789101112132343210111213[[#This Row],[Total]]</f>
        <v>0</v>
      </c>
      <c r="S163" s="12">
        <v>14</v>
      </c>
      <c r="T163" s="14">
        <f>Table32356789101112132343210111213[[#This Row],[White]]/Table32356789101112132343210111213[[#This Row],[Total]]</f>
        <v>0.31111111111111112</v>
      </c>
      <c r="U163" s="12">
        <v>2</v>
      </c>
      <c r="V163" s="14">
        <f>Table32356789101112132343210111213[[#This Row],[Multi-racial]]/Table32356789101112132343210111213[[#This Row],[Total]]</f>
        <v>4.4444444444444446E-2</v>
      </c>
      <c r="W163" s="12">
        <v>13</v>
      </c>
      <c r="X163" s="14">
        <f>Table32356789101112132343210111213[[#This Row],[Total % Minorities]]/Table32356789101112132343210111213[[#This Row],[Total]]</f>
        <v>8.8888888888888889E-3</v>
      </c>
      <c r="Y16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16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0.17777777777777778</v>
      </c>
    </row>
    <row r="164" spans="1:26" ht="20" customHeight="1">
      <c r="A164" s="1">
        <v>115409</v>
      </c>
      <c r="B164" s="1" t="s">
        <v>352</v>
      </c>
      <c r="C164" s="15">
        <v>124500</v>
      </c>
      <c r="D164" s="1">
        <v>44</v>
      </c>
      <c r="E164" s="1">
        <v>18</v>
      </c>
      <c r="F164" s="8">
        <f>Table32356789101112132343210111213[[#This Row],[Men]]/Table32356789101112132343210111213[[#This Row],[Total]]</f>
        <v>0.40909090909090912</v>
      </c>
      <c r="G164" s="1">
        <v>26</v>
      </c>
      <c r="H164" s="8">
        <f>Table32356789101112132343210111213[[#This Row],[Women]]/Table32356789101112132343210111213[[#This Row],[Total]]</f>
        <v>0.59090909090909094</v>
      </c>
      <c r="I164" s="1">
        <v>1</v>
      </c>
      <c r="J164" s="8">
        <f>Table32356789101112132343210111213[[#This Row],[Alaskan Native or Native American]]/Table32356789101112132343210111213[[#This Row],[Total]]</f>
        <v>2.2727272727272728E-2</v>
      </c>
      <c r="K164" s="1">
        <v>9</v>
      </c>
      <c r="L164" s="8">
        <f>Table32356789101112132343210111213[[#This Row],[Asian American]]/Table32356789101112132343210111213[[#This Row],[Total]]</f>
        <v>0.20454545454545456</v>
      </c>
      <c r="M164" s="1">
        <v>0</v>
      </c>
      <c r="N164" s="8">
        <f>Table32356789101112132343210111213[[#This Row],[African American]]/Table32356789101112132343210111213[[#This Row],[Total]]</f>
        <v>0</v>
      </c>
      <c r="O164" s="1">
        <v>2</v>
      </c>
      <c r="P164" s="8">
        <f>Table32356789101112132343210111213[[#This Row],[Hispanic American]]/Table32356789101112132343210111213[[#This Row],[Total]]</f>
        <v>4.5454545454545456E-2</v>
      </c>
      <c r="Q164" s="1">
        <v>0</v>
      </c>
      <c r="R164" s="8">
        <f>Table32356789101112132343210111213[[#This Row],[Hawaiian or Pacific Islander]]/Table32356789101112132343210111213[[#This Row],[Total]]</f>
        <v>0</v>
      </c>
      <c r="S164" s="1">
        <v>20</v>
      </c>
      <c r="T164" s="8">
        <f>Table32356789101112132343210111213[[#This Row],[White]]/Table32356789101112132343210111213[[#This Row],[Total]]</f>
        <v>0.45454545454545453</v>
      </c>
      <c r="U164" s="1">
        <v>3</v>
      </c>
      <c r="V164" s="8">
        <f>Table32356789101112132343210111213[[#This Row],[Multi-racial]]/Table32356789101112132343210111213[[#This Row],[Total]]</f>
        <v>6.8181818181818177E-2</v>
      </c>
      <c r="W164" s="1">
        <v>9</v>
      </c>
      <c r="X164" s="8">
        <f>Table32356789101112132343210111213[[#This Row],[Total % Minorities]]/Table32356789101112132343210111213[[#This Row],[Total]]</f>
        <v>7.74793388429752E-3</v>
      </c>
      <c r="Y16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0.34090909090909088</v>
      </c>
      <c r="Z16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0.13636363636363635</v>
      </c>
    </row>
    <row r="165" spans="1:26" ht="20" customHeight="1">
      <c r="A165" s="12">
        <v>151102</v>
      </c>
      <c r="B165" s="12" t="s">
        <v>142</v>
      </c>
      <c r="C165" s="16" t="s">
        <v>347</v>
      </c>
      <c r="D165" s="12">
        <v>44</v>
      </c>
      <c r="E165" s="12">
        <v>39</v>
      </c>
      <c r="F165" s="14">
        <f>Table32356789101112132343210111213[[#This Row],[Men]]/Table32356789101112132343210111213[[#This Row],[Total]]</f>
        <v>0.88636363636363635</v>
      </c>
      <c r="G165" s="12">
        <v>5</v>
      </c>
      <c r="H165" s="14">
        <f>Table32356789101112132343210111213[[#This Row],[Women]]/Table32356789101112132343210111213[[#This Row],[Total]]</f>
        <v>0.11363636363636363</v>
      </c>
      <c r="I165" s="12">
        <v>0</v>
      </c>
      <c r="J165" s="14">
        <f>Table32356789101112132343210111213[[#This Row],[Alaskan Native or Native American]]/Table32356789101112132343210111213[[#This Row],[Total]]</f>
        <v>0</v>
      </c>
      <c r="K165" s="12">
        <v>2</v>
      </c>
      <c r="L165" s="14">
        <f>Table32356789101112132343210111213[[#This Row],[Asian American]]/Table32356789101112132343210111213[[#This Row],[Total]]</f>
        <v>4.5454545454545456E-2</v>
      </c>
      <c r="M165" s="12">
        <v>0</v>
      </c>
      <c r="N165" s="14">
        <f>Table32356789101112132343210111213[[#This Row],[African American]]/Table32356789101112132343210111213[[#This Row],[Total]]</f>
        <v>0</v>
      </c>
      <c r="O165" s="12">
        <v>0</v>
      </c>
      <c r="P165" s="14">
        <f>Table32356789101112132343210111213[[#This Row],[Hispanic American]]/Table32356789101112132343210111213[[#This Row],[Total]]</f>
        <v>0</v>
      </c>
      <c r="Q165" s="12">
        <v>0</v>
      </c>
      <c r="R165" s="14">
        <f>Table32356789101112132343210111213[[#This Row],[Hawaiian or Pacific Islander]]/Table32356789101112132343210111213[[#This Row],[Total]]</f>
        <v>0</v>
      </c>
      <c r="S165" s="12">
        <v>41</v>
      </c>
      <c r="T165" s="14">
        <f>Table32356789101112132343210111213[[#This Row],[White]]/Table32356789101112132343210111213[[#This Row],[Total]]</f>
        <v>0.93181818181818177</v>
      </c>
      <c r="U165" s="12">
        <v>0</v>
      </c>
      <c r="V165" s="14">
        <f>Table32356789101112132343210111213[[#This Row],[Multi-racial]]/Table32356789101112132343210111213[[#This Row],[Total]]</f>
        <v>0</v>
      </c>
      <c r="W165" s="12">
        <v>1</v>
      </c>
      <c r="X165" s="14">
        <f>Table32356789101112132343210111213[[#This Row],[Total % Minorities]]/Table32356789101112132343210111213[[#This Row],[Total]]</f>
        <v>1.0330578512396695E-3</v>
      </c>
      <c r="Y16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4.5454545454545456E-2</v>
      </c>
      <c r="Z16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166" spans="1:26" ht="20" customHeight="1">
      <c r="A166" s="1">
        <v>156125</v>
      </c>
      <c r="B166" s="1" t="s">
        <v>153</v>
      </c>
      <c r="C166" s="15" t="s">
        <v>347</v>
      </c>
      <c r="D166" s="1">
        <v>44</v>
      </c>
      <c r="E166" s="1">
        <v>36</v>
      </c>
      <c r="F166" s="8">
        <f>Table32356789101112132343210111213[[#This Row],[Men]]/Table32356789101112132343210111213[[#This Row],[Total]]</f>
        <v>0.81818181818181823</v>
      </c>
      <c r="G166" s="1">
        <v>8</v>
      </c>
      <c r="H166" s="8">
        <f>Table32356789101112132343210111213[[#This Row],[Women]]/Table32356789101112132343210111213[[#This Row],[Total]]</f>
        <v>0.18181818181818182</v>
      </c>
      <c r="I166" s="1">
        <v>3</v>
      </c>
      <c r="J166" s="8">
        <f>Table32356789101112132343210111213[[#This Row],[Alaskan Native or Native American]]/Table32356789101112132343210111213[[#This Row],[Total]]</f>
        <v>6.8181818181818177E-2</v>
      </c>
      <c r="K166" s="1">
        <v>6</v>
      </c>
      <c r="L166" s="8">
        <f>Table32356789101112132343210111213[[#This Row],[Asian American]]/Table32356789101112132343210111213[[#This Row],[Total]]</f>
        <v>0.13636363636363635</v>
      </c>
      <c r="M166" s="1">
        <v>2</v>
      </c>
      <c r="N166" s="8">
        <f>Table32356789101112132343210111213[[#This Row],[African American]]/Table32356789101112132343210111213[[#This Row],[Total]]</f>
        <v>4.5454545454545456E-2</v>
      </c>
      <c r="O166" s="1">
        <v>2</v>
      </c>
      <c r="P166" s="8">
        <f>Table32356789101112132343210111213[[#This Row],[Hispanic American]]/Table32356789101112132343210111213[[#This Row],[Total]]</f>
        <v>4.5454545454545456E-2</v>
      </c>
      <c r="Q166" s="1">
        <v>0</v>
      </c>
      <c r="R166" s="8">
        <f>Table32356789101112132343210111213[[#This Row],[Hawaiian or Pacific Islander]]/Table32356789101112132343210111213[[#This Row],[Total]]</f>
        <v>0</v>
      </c>
      <c r="S166" s="1">
        <v>24</v>
      </c>
      <c r="T166" s="8">
        <f>Table32356789101112132343210111213[[#This Row],[White]]/Table32356789101112132343210111213[[#This Row],[Total]]</f>
        <v>0.54545454545454541</v>
      </c>
      <c r="U166" s="1">
        <v>2</v>
      </c>
      <c r="V166" s="8">
        <f>Table32356789101112132343210111213[[#This Row],[Multi-racial]]/Table32356789101112132343210111213[[#This Row],[Total]]</f>
        <v>4.5454545454545456E-2</v>
      </c>
      <c r="W166" s="1">
        <v>3</v>
      </c>
      <c r="X166" s="8">
        <f>Table32356789101112132343210111213[[#This Row],[Total % Minorities]]/Table32356789101112132343210111213[[#This Row],[Total]]</f>
        <v>7.74793388429752E-3</v>
      </c>
      <c r="Y16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0.34090909090909088</v>
      </c>
      <c r="Z16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0.20454545454545456</v>
      </c>
    </row>
    <row r="167" spans="1:26" ht="20" customHeight="1">
      <c r="A167" s="12">
        <v>166939</v>
      </c>
      <c r="B167" s="12" t="s">
        <v>522</v>
      </c>
      <c r="C167" s="16" t="s">
        <v>347</v>
      </c>
      <c r="D167" s="12">
        <v>44</v>
      </c>
      <c r="E167" s="12">
        <v>0</v>
      </c>
      <c r="F167" s="14">
        <f>Table32356789101112132343210111213[[#This Row],[Men]]/Table32356789101112132343210111213[[#This Row],[Total]]</f>
        <v>0</v>
      </c>
      <c r="G167" s="12">
        <v>44</v>
      </c>
      <c r="H167" s="14">
        <f>Table32356789101112132343210111213[[#This Row],[Women]]/Table32356789101112132343210111213[[#This Row],[Total]]</f>
        <v>1</v>
      </c>
      <c r="I167" s="12">
        <v>0</v>
      </c>
      <c r="J167" s="14">
        <f>Table32356789101112132343210111213[[#This Row],[Alaskan Native or Native American]]/Table32356789101112132343210111213[[#This Row],[Total]]</f>
        <v>0</v>
      </c>
      <c r="K167" s="12">
        <v>6</v>
      </c>
      <c r="L167" s="14">
        <f>Table32356789101112132343210111213[[#This Row],[Asian American]]/Table32356789101112132343210111213[[#This Row],[Total]]</f>
        <v>0.13636363636363635</v>
      </c>
      <c r="M167" s="12">
        <v>2</v>
      </c>
      <c r="N167" s="14">
        <f>Table32356789101112132343210111213[[#This Row],[African American]]/Table32356789101112132343210111213[[#This Row],[Total]]</f>
        <v>4.5454545454545456E-2</v>
      </c>
      <c r="O167" s="12">
        <v>0</v>
      </c>
      <c r="P167" s="14">
        <f>Table32356789101112132343210111213[[#This Row],[Hispanic American]]/Table32356789101112132343210111213[[#This Row],[Total]]</f>
        <v>0</v>
      </c>
      <c r="Q167" s="12">
        <v>0</v>
      </c>
      <c r="R167" s="14">
        <f>Table32356789101112132343210111213[[#This Row],[Hawaiian or Pacific Islander]]/Table32356789101112132343210111213[[#This Row],[Total]]</f>
        <v>0</v>
      </c>
      <c r="S167" s="12">
        <v>6</v>
      </c>
      <c r="T167" s="14">
        <f>Table32356789101112132343210111213[[#This Row],[White]]/Table32356789101112132343210111213[[#This Row],[Total]]</f>
        <v>0.13636363636363635</v>
      </c>
      <c r="U167" s="12">
        <v>1</v>
      </c>
      <c r="V167" s="14">
        <f>Table32356789101112132343210111213[[#This Row],[Multi-racial]]/Table32356789101112132343210111213[[#This Row],[Total]]</f>
        <v>2.2727272727272728E-2</v>
      </c>
      <c r="W167" s="12">
        <v>29</v>
      </c>
      <c r="X167" s="14">
        <f>Table32356789101112132343210111213[[#This Row],[Total % Minorities]]/Table32356789101112132343210111213[[#This Row],[Total]]</f>
        <v>4.6487603305785125E-3</v>
      </c>
      <c r="Y16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0.20454545454545456</v>
      </c>
      <c r="Z16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6.8181818181818177E-2</v>
      </c>
    </row>
    <row r="168" spans="1:26" ht="20" customHeight="1">
      <c r="A168" s="1">
        <v>209825</v>
      </c>
      <c r="B168" s="1" t="s">
        <v>231</v>
      </c>
      <c r="C168" s="15">
        <v>78600</v>
      </c>
      <c r="D168" s="1">
        <v>44</v>
      </c>
      <c r="E168" s="1">
        <v>33</v>
      </c>
      <c r="F168" s="8">
        <f>Table32356789101112132343210111213[[#This Row],[Men]]/Table32356789101112132343210111213[[#This Row],[Total]]</f>
        <v>0.75</v>
      </c>
      <c r="G168" s="1">
        <v>11</v>
      </c>
      <c r="H168" s="8">
        <f>Table32356789101112132343210111213[[#This Row],[Women]]/Table32356789101112132343210111213[[#This Row],[Total]]</f>
        <v>0.25</v>
      </c>
      <c r="I168" s="1">
        <v>0</v>
      </c>
      <c r="J168" s="8">
        <f>Table32356789101112132343210111213[[#This Row],[Alaskan Native or Native American]]/Table32356789101112132343210111213[[#This Row],[Total]]</f>
        <v>0</v>
      </c>
      <c r="K168" s="1">
        <v>7</v>
      </c>
      <c r="L168" s="8">
        <f>Table32356789101112132343210111213[[#This Row],[Asian American]]/Table32356789101112132343210111213[[#This Row],[Total]]</f>
        <v>0.15909090909090909</v>
      </c>
      <c r="M168" s="1">
        <v>0</v>
      </c>
      <c r="N168" s="8">
        <f>Table32356789101112132343210111213[[#This Row],[African American]]/Table32356789101112132343210111213[[#This Row],[Total]]</f>
        <v>0</v>
      </c>
      <c r="O168" s="1">
        <v>6</v>
      </c>
      <c r="P168" s="8">
        <f>Table32356789101112132343210111213[[#This Row],[Hispanic American]]/Table32356789101112132343210111213[[#This Row],[Total]]</f>
        <v>0.13636363636363635</v>
      </c>
      <c r="Q168" s="1">
        <v>1</v>
      </c>
      <c r="R168" s="8">
        <f>Table32356789101112132343210111213[[#This Row],[Hawaiian or Pacific Islander]]/Table32356789101112132343210111213[[#This Row],[Total]]</f>
        <v>2.2727272727272728E-2</v>
      </c>
      <c r="S168" s="1">
        <v>25</v>
      </c>
      <c r="T168" s="8">
        <f>Table32356789101112132343210111213[[#This Row],[White]]/Table32356789101112132343210111213[[#This Row],[Total]]</f>
        <v>0.56818181818181823</v>
      </c>
      <c r="U168" s="1">
        <v>1</v>
      </c>
      <c r="V168" s="8">
        <f>Table32356789101112132343210111213[[#This Row],[Multi-racial]]/Table32356789101112132343210111213[[#This Row],[Total]]</f>
        <v>2.2727272727272728E-2</v>
      </c>
      <c r="W168" s="1">
        <v>2</v>
      </c>
      <c r="X168" s="8">
        <f>Table32356789101112132343210111213[[#This Row],[Total % Minorities]]/Table32356789101112132343210111213[[#This Row],[Total]]</f>
        <v>7.74793388429752E-3</v>
      </c>
      <c r="Y16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0.34090909090909088</v>
      </c>
      <c r="Z16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</row>
    <row r="169" spans="1:26" ht="20" customHeight="1">
      <c r="A169" s="12">
        <v>442569</v>
      </c>
      <c r="B169" s="12" t="s">
        <v>523</v>
      </c>
      <c r="C169" s="16" t="s">
        <v>347</v>
      </c>
      <c r="D169" s="12">
        <v>44</v>
      </c>
      <c r="E169" s="12">
        <v>37</v>
      </c>
      <c r="F169" s="14">
        <f>Table32356789101112132343210111213[[#This Row],[Men]]/Table32356789101112132343210111213[[#This Row],[Total]]</f>
        <v>0.84090909090909094</v>
      </c>
      <c r="G169" s="12">
        <v>7</v>
      </c>
      <c r="H169" s="14">
        <f>Table32356789101112132343210111213[[#This Row],[Women]]/Table32356789101112132343210111213[[#This Row],[Total]]</f>
        <v>0.15909090909090909</v>
      </c>
      <c r="I169" s="12">
        <v>0</v>
      </c>
      <c r="J169" s="14">
        <f>Table32356789101112132343210111213[[#This Row],[Alaskan Native or Native American]]/Table32356789101112132343210111213[[#This Row],[Total]]</f>
        <v>0</v>
      </c>
      <c r="K169" s="12">
        <v>3</v>
      </c>
      <c r="L169" s="14">
        <f>Table32356789101112132343210111213[[#This Row],[Asian American]]/Table32356789101112132343210111213[[#This Row],[Total]]</f>
        <v>6.8181818181818177E-2</v>
      </c>
      <c r="M169" s="12">
        <v>11</v>
      </c>
      <c r="N169" s="14">
        <f>Table32356789101112132343210111213[[#This Row],[African American]]/Table32356789101112132343210111213[[#This Row],[Total]]</f>
        <v>0.25</v>
      </c>
      <c r="O169" s="12">
        <v>2</v>
      </c>
      <c r="P169" s="14">
        <f>Table32356789101112132343210111213[[#This Row],[Hispanic American]]/Table32356789101112132343210111213[[#This Row],[Total]]</f>
        <v>4.5454545454545456E-2</v>
      </c>
      <c r="Q169" s="12">
        <v>0</v>
      </c>
      <c r="R169" s="14">
        <f>Table32356789101112132343210111213[[#This Row],[Hawaiian or Pacific Islander]]/Table32356789101112132343210111213[[#This Row],[Total]]</f>
        <v>0</v>
      </c>
      <c r="S169" s="12">
        <v>27</v>
      </c>
      <c r="T169" s="14">
        <f>Table32356789101112132343210111213[[#This Row],[White]]/Table32356789101112132343210111213[[#This Row],[Total]]</f>
        <v>0.61363636363636365</v>
      </c>
      <c r="U169" s="12">
        <v>1</v>
      </c>
      <c r="V169" s="14">
        <f>Table32356789101112132343210111213[[#This Row],[Multi-racial]]/Table32356789101112132343210111213[[#This Row],[Total]]</f>
        <v>2.2727272727272728E-2</v>
      </c>
      <c r="W169" s="12">
        <v>0</v>
      </c>
      <c r="X169" s="14">
        <f>Table32356789101112132343210111213[[#This Row],[Total % Minorities]]/Table32356789101112132343210111213[[#This Row],[Total]]</f>
        <v>8.7809917355371903E-3</v>
      </c>
      <c r="Y16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0.38636363636363635</v>
      </c>
      <c r="Z16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0.31818181818181818</v>
      </c>
    </row>
    <row r="170" spans="1:26" ht="20" customHeight="1">
      <c r="A170" s="1">
        <v>127060</v>
      </c>
      <c r="B170" s="1" t="s">
        <v>400</v>
      </c>
      <c r="C170" s="15" t="s">
        <v>347</v>
      </c>
      <c r="D170" s="1">
        <v>43</v>
      </c>
      <c r="E170" s="1">
        <v>37</v>
      </c>
      <c r="F170" s="8">
        <f>Table32356789101112132343210111213[[#This Row],[Men]]/Table32356789101112132343210111213[[#This Row],[Total]]</f>
        <v>0.86046511627906974</v>
      </c>
      <c r="G170" s="1">
        <v>6</v>
      </c>
      <c r="H170" s="8">
        <f>Table32356789101112132343210111213[[#This Row],[Women]]/Table32356789101112132343210111213[[#This Row],[Total]]</f>
        <v>0.13953488372093023</v>
      </c>
      <c r="I170" s="1">
        <v>0</v>
      </c>
      <c r="J170" s="8">
        <f>Table32356789101112132343210111213[[#This Row],[Alaskan Native or Native American]]/Table32356789101112132343210111213[[#This Row],[Total]]</f>
        <v>0</v>
      </c>
      <c r="K170" s="1">
        <v>3</v>
      </c>
      <c r="L170" s="8">
        <f>Table32356789101112132343210111213[[#This Row],[Asian American]]/Table32356789101112132343210111213[[#This Row],[Total]]</f>
        <v>6.9767441860465115E-2</v>
      </c>
      <c r="M170" s="1">
        <v>1</v>
      </c>
      <c r="N170" s="8">
        <f>Table32356789101112132343210111213[[#This Row],[African American]]/Table32356789101112132343210111213[[#This Row],[Total]]</f>
        <v>2.3255813953488372E-2</v>
      </c>
      <c r="O170" s="1">
        <v>4</v>
      </c>
      <c r="P170" s="8">
        <f>Table32356789101112132343210111213[[#This Row],[Hispanic American]]/Table32356789101112132343210111213[[#This Row],[Total]]</f>
        <v>9.3023255813953487E-2</v>
      </c>
      <c r="Q170" s="1">
        <v>0</v>
      </c>
      <c r="R170" s="8">
        <f>Table32356789101112132343210111213[[#This Row],[Hawaiian or Pacific Islander]]/Table32356789101112132343210111213[[#This Row],[Total]]</f>
        <v>0</v>
      </c>
      <c r="S170" s="1">
        <v>26</v>
      </c>
      <c r="T170" s="8">
        <f>Table32356789101112132343210111213[[#This Row],[White]]/Table32356789101112132343210111213[[#This Row],[Total]]</f>
        <v>0.60465116279069764</v>
      </c>
      <c r="U170" s="1">
        <v>4</v>
      </c>
      <c r="V170" s="8">
        <f>Table32356789101112132343210111213[[#This Row],[Multi-racial]]/Table32356789101112132343210111213[[#This Row],[Total]]</f>
        <v>9.3023255813953487E-2</v>
      </c>
      <c r="W170" s="1">
        <v>4</v>
      </c>
      <c r="X170" s="8">
        <f>Table32356789101112132343210111213[[#This Row],[Total % Minorities]]/Table32356789101112132343210111213[[#This Row],[Total]]</f>
        <v>6.4899945916711737E-3</v>
      </c>
      <c r="Y17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0.27906976744186046</v>
      </c>
      <c r="Z17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0.20930232558139536</v>
      </c>
    </row>
    <row r="171" spans="1:26" ht="20" customHeight="1">
      <c r="A171" s="12">
        <v>207263</v>
      </c>
      <c r="B171" s="12" t="s">
        <v>524</v>
      </c>
      <c r="C171" s="16">
        <v>54400</v>
      </c>
      <c r="D171" s="12">
        <v>43</v>
      </c>
      <c r="E171" s="12">
        <v>40</v>
      </c>
      <c r="F171" s="14">
        <f>Table32356789101112132343210111213[[#This Row],[Men]]/Table32356789101112132343210111213[[#This Row],[Total]]</f>
        <v>0.93023255813953487</v>
      </c>
      <c r="G171" s="12">
        <v>3</v>
      </c>
      <c r="H171" s="14">
        <f>Table32356789101112132343210111213[[#This Row],[Women]]/Table32356789101112132343210111213[[#This Row],[Total]]</f>
        <v>6.9767441860465115E-2</v>
      </c>
      <c r="I171" s="12">
        <v>5</v>
      </c>
      <c r="J171" s="14">
        <f>Table32356789101112132343210111213[[#This Row],[Alaskan Native or Native American]]/Table32356789101112132343210111213[[#This Row],[Total]]</f>
        <v>0.11627906976744186</v>
      </c>
      <c r="K171" s="12">
        <v>5</v>
      </c>
      <c r="L171" s="14">
        <f>Table32356789101112132343210111213[[#This Row],[Asian American]]/Table32356789101112132343210111213[[#This Row],[Total]]</f>
        <v>0.11627906976744186</v>
      </c>
      <c r="M171" s="12">
        <v>1</v>
      </c>
      <c r="N171" s="14">
        <f>Table32356789101112132343210111213[[#This Row],[African American]]/Table32356789101112132343210111213[[#This Row],[Total]]</f>
        <v>2.3255813953488372E-2</v>
      </c>
      <c r="O171" s="12">
        <v>1</v>
      </c>
      <c r="P171" s="14">
        <f>Table32356789101112132343210111213[[#This Row],[Hispanic American]]/Table32356789101112132343210111213[[#This Row],[Total]]</f>
        <v>2.3255813953488372E-2</v>
      </c>
      <c r="Q171" s="12">
        <v>0</v>
      </c>
      <c r="R171" s="14">
        <f>Table32356789101112132343210111213[[#This Row],[Hawaiian or Pacific Islander]]/Table32356789101112132343210111213[[#This Row],[Total]]</f>
        <v>0</v>
      </c>
      <c r="S171" s="12">
        <v>21</v>
      </c>
      <c r="T171" s="14">
        <f>Table32356789101112132343210111213[[#This Row],[White]]/Table32356789101112132343210111213[[#This Row],[Total]]</f>
        <v>0.48837209302325579</v>
      </c>
      <c r="U171" s="12">
        <v>7</v>
      </c>
      <c r="V171" s="14">
        <f>Table32356789101112132343210111213[[#This Row],[Multi-racial]]/Table32356789101112132343210111213[[#This Row],[Total]]</f>
        <v>0.16279069767441862</v>
      </c>
      <c r="W171" s="12">
        <v>2</v>
      </c>
      <c r="X171" s="14">
        <f>Table32356789101112132343210111213[[#This Row],[Total % Minorities]]/Table32356789101112132343210111213[[#This Row],[Total]]</f>
        <v>1.0275824770146024E-2</v>
      </c>
      <c r="Y17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0.44186046511627908</v>
      </c>
      <c r="Z17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0.32558139534883723</v>
      </c>
    </row>
    <row r="172" spans="1:26" ht="20" customHeight="1">
      <c r="A172" s="1">
        <v>441937</v>
      </c>
      <c r="B172" s="1" t="s">
        <v>525</v>
      </c>
      <c r="C172" s="15" t="s">
        <v>347</v>
      </c>
      <c r="D172" s="1">
        <v>43</v>
      </c>
      <c r="E172" s="1">
        <v>39</v>
      </c>
      <c r="F172" s="8">
        <f>Table32356789101112132343210111213[[#This Row],[Men]]/Table32356789101112132343210111213[[#This Row],[Total]]</f>
        <v>0.90697674418604646</v>
      </c>
      <c r="G172" s="1">
        <v>4</v>
      </c>
      <c r="H172" s="8">
        <f>Table32356789101112132343210111213[[#This Row],[Women]]/Table32356789101112132343210111213[[#This Row],[Total]]</f>
        <v>9.3023255813953487E-2</v>
      </c>
      <c r="I172" s="1">
        <v>0</v>
      </c>
      <c r="J172" s="8">
        <f>Table32356789101112132343210111213[[#This Row],[Alaskan Native or Native American]]/Table32356789101112132343210111213[[#This Row],[Total]]</f>
        <v>0</v>
      </c>
      <c r="K172" s="1">
        <v>2</v>
      </c>
      <c r="L172" s="8">
        <f>Table32356789101112132343210111213[[#This Row],[Asian American]]/Table32356789101112132343210111213[[#This Row],[Total]]</f>
        <v>4.6511627906976744E-2</v>
      </c>
      <c r="M172" s="1">
        <v>0</v>
      </c>
      <c r="N172" s="8">
        <f>Table32356789101112132343210111213[[#This Row],[African American]]/Table32356789101112132343210111213[[#This Row],[Total]]</f>
        <v>0</v>
      </c>
      <c r="O172" s="1">
        <v>12</v>
      </c>
      <c r="P172" s="8">
        <f>Table32356789101112132343210111213[[#This Row],[Hispanic American]]/Table32356789101112132343210111213[[#This Row],[Total]]</f>
        <v>0.27906976744186046</v>
      </c>
      <c r="Q172" s="1">
        <v>0</v>
      </c>
      <c r="R172" s="8">
        <f>Table32356789101112132343210111213[[#This Row],[Hawaiian or Pacific Islander]]/Table32356789101112132343210111213[[#This Row],[Total]]</f>
        <v>0</v>
      </c>
      <c r="S172" s="1">
        <v>21</v>
      </c>
      <c r="T172" s="8">
        <f>Table32356789101112132343210111213[[#This Row],[White]]/Table32356789101112132343210111213[[#This Row],[Total]]</f>
        <v>0.48837209302325579</v>
      </c>
      <c r="U172" s="1">
        <v>4</v>
      </c>
      <c r="V172" s="8">
        <f>Table32356789101112132343210111213[[#This Row],[Multi-racial]]/Table32356789101112132343210111213[[#This Row],[Total]]</f>
        <v>9.3023255813953487E-2</v>
      </c>
      <c r="W172" s="1">
        <v>1</v>
      </c>
      <c r="X172" s="8">
        <f>Table32356789101112132343210111213[[#This Row],[Total % Minorities]]/Table32356789101112132343210111213[[#This Row],[Total]]</f>
        <v>9.7349918875067609E-3</v>
      </c>
      <c r="Y17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0.41860465116279072</v>
      </c>
      <c r="Z17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0.37209302325581395</v>
      </c>
    </row>
    <row r="173" spans="1:26" ht="20" customHeight="1">
      <c r="A173" s="12">
        <v>149222</v>
      </c>
      <c r="B173" s="12" t="s">
        <v>139</v>
      </c>
      <c r="C173" s="16">
        <v>54400</v>
      </c>
      <c r="D173" s="12">
        <v>42</v>
      </c>
      <c r="E173" s="12">
        <v>38</v>
      </c>
      <c r="F173" s="14">
        <f>Table32356789101112132343210111213[[#This Row],[Men]]/Table32356789101112132343210111213[[#This Row],[Total]]</f>
        <v>0.90476190476190477</v>
      </c>
      <c r="G173" s="12">
        <v>4</v>
      </c>
      <c r="H173" s="14">
        <f>Table32356789101112132343210111213[[#This Row],[Women]]/Table32356789101112132343210111213[[#This Row],[Total]]</f>
        <v>9.5238095238095233E-2</v>
      </c>
      <c r="I173" s="12">
        <v>0</v>
      </c>
      <c r="J173" s="14">
        <f>Table32356789101112132343210111213[[#This Row],[Alaskan Native or Native American]]/Table32356789101112132343210111213[[#This Row],[Total]]</f>
        <v>0</v>
      </c>
      <c r="K173" s="12">
        <v>3</v>
      </c>
      <c r="L173" s="14">
        <f>Table32356789101112132343210111213[[#This Row],[Asian American]]/Table32356789101112132343210111213[[#This Row],[Total]]</f>
        <v>7.1428571428571425E-2</v>
      </c>
      <c r="M173" s="12">
        <v>2</v>
      </c>
      <c r="N173" s="14">
        <f>Table32356789101112132343210111213[[#This Row],[African American]]/Table32356789101112132343210111213[[#This Row],[Total]]</f>
        <v>4.7619047619047616E-2</v>
      </c>
      <c r="O173" s="12">
        <v>1</v>
      </c>
      <c r="P173" s="14">
        <f>Table32356789101112132343210111213[[#This Row],[Hispanic American]]/Table32356789101112132343210111213[[#This Row],[Total]]</f>
        <v>2.3809523809523808E-2</v>
      </c>
      <c r="Q173" s="12">
        <v>0</v>
      </c>
      <c r="R173" s="14">
        <f>Table32356789101112132343210111213[[#This Row],[Hawaiian or Pacific Islander]]/Table32356789101112132343210111213[[#This Row],[Total]]</f>
        <v>0</v>
      </c>
      <c r="S173" s="12">
        <v>31</v>
      </c>
      <c r="T173" s="14">
        <f>Table32356789101112132343210111213[[#This Row],[White]]/Table32356789101112132343210111213[[#This Row],[Total]]</f>
        <v>0.73809523809523814</v>
      </c>
      <c r="U173" s="12">
        <v>1</v>
      </c>
      <c r="V173" s="14">
        <f>Table32356789101112132343210111213[[#This Row],[Multi-racial]]/Table32356789101112132343210111213[[#This Row],[Total]]</f>
        <v>2.3809523809523808E-2</v>
      </c>
      <c r="W173" s="12">
        <v>4</v>
      </c>
      <c r="X173" s="14">
        <f>Table32356789101112132343210111213[[#This Row],[Total % Minorities]]/Table32356789101112132343210111213[[#This Row],[Total]]</f>
        <v>3.968253968253968E-3</v>
      </c>
      <c r="Y17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17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9.5238095238095233E-2</v>
      </c>
    </row>
    <row r="174" spans="1:26" ht="20" customHeight="1">
      <c r="A174" s="1">
        <v>139658</v>
      </c>
      <c r="B174" s="1" t="s">
        <v>526</v>
      </c>
      <c r="C174" s="15">
        <v>79000</v>
      </c>
      <c r="D174" s="1">
        <v>41</v>
      </c>
      <c r="E174" s="1">
        <v>28</v>
      </c>
      <c r="F174" s="8">
        <f>Table32356789101112132343210111213[[#This Row],[Men]]/Table32356789101112132343210111213[[#This Row],[Total]]</f>
        <v>0.68292682926829273</v>
      </c>
      <c r="G174" s="1">
        <v>13</v>
      </c>
      <c r="H174" s="8">
        <f>Table32356789101112132343210111213[[#This Row],[Women]]/Table32356789101112132343210111213[[#This Row],[Total]]</f>
        <v>0.31707317073170732</v>
      </c>
      <c r="I174" s="1">
        <v>0</v>
      </c>
      <c r="J174" s="8">
        <f>Table32356789101112132343210111213[[#This Row],[Alaskan Native or Native American]]/Table32356789101112132343210111213[[#This Row],[Total]]</f>
        <v>0</v>
      </c>
      <c r="K174" s="1">
        <v>10</v>
      </c>
      <c r="L174" s="8">
        <f>Table32356789101112132343210111213[[#This Row],[Asian American]]/Table32356789101112132343210111213[[#This Row],[Total]]</f>
        <v>0.24390243902439024</v>
      </c>
      <c r="M174" s="1">
        <v>4</v>
      </c>
      <c r="N174" s="8">
        <f>Table32356789101112132343210111213[[#This Row],[African American]]/Table32356789101112132343210111213[[#This Row],[Total]]</f>
        <v>9.7560975609756101E-2</v>
      </c>
      <c r="O174" s="1">
        <v>2</v>
      </c>
      <c r="P174" s="8">
        <f>Table32356789101112132343210111213[[#This Row],[Hispanic American]]/Table32356789101112132343210111213[[#This Row],[Total]]</f>
        <v>4.878048780487805E-2</v>
      </c>
      <c r="Q174" s="1">
        <v>0</v>
      </c>
      <c r="R174" s="8">
        <f>Table32356789101112132343210111213[[#This Row],[Hawaiian or Pacific Islander]]/Table32356789101112132343210111213[[#This Row],[Total]]</f>
        <v>0</v>
      </c>
      <c r="S174" s="1">
        <v>10</v>
      </c>
      <c r="T174" s="8">
        <f>Table32356789101112132343210111213[[#This Row],[White]]/Table32356789101112132343210111213[[#This Row],[Total]]</f>
        <v>0.24390243902439024</v>
      </c>
      <c r="U174" s="1">
        <v>1</v>
      </c>
      <c r="V174" s="8">
        <f>Table32356789101112132343210111213[[#This Row],[Multi-racial]]/Table32356789101112132343210111213[[#This Row],[Total]]</f>
        <v>2.4390243902439025E-2</v>
      </c>
      <c r="W174" s="1">
        <v>13</v>
      </c>
      <c r="X174" s="8">
        <f>Table32356789101112132343210111213[[#This Row],[Total % Minorities]]/Table32356789101112132343210111213[[#This Row],[Total]]</f>
        <v>1.0113027959547887E-2</v>
      </c>
      <c r="Y17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0.41463414634146339</v>
      </c>
      <c r="Z17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0.17073170731707318</v>
      </c>
    </row>
    <row r="175" spans="1:26" ht="20" customHeight="1">
      <c r="A175" s="12">
        <v>145813</v>
      </c>
      <c r="B175" s="12" t="s">
        <v>527</v>
      </c>
      <c r="C175" s="16">
        <v>62300</v>
      </c>
      <c r="D175" s="12">
        <v>41</v>
      </c>
      <c r="E175" s="12">
        <v>39</v>
      </c>
      <c r="F175" s="14">
        <f>Table32356789101112132343210111213[[#This Row],[Men]]/Table32356789101112132343210111213[[#This Row],[Total]]</f>
        <v>0.95121951219512191</v>
      </c>
      <c r="G175" s="12">
        <v>2</v>
      </c>
      <c r="H175" s="14">
        <f>Table32356789101112132343210111213[[#This Row],[Women]]/Table32356789101112132343210111213[[#This Row],[Total]]</f>
        <v>4.878048780487805E-2</v>
      </c>
      <c r="I175" s="12">
        <v>0</v>
      </c>
      <c r="J175" s="14">
        <f>Table32356789101112132343210111213[[#This Row],[Alaskan Native or Native American]]/Table32356789101112132343210111213[[#This Row],[Total]]</f>
        <v>0</v>
      </c>
      <c r="K175" s="12">
        <v>2</v>
      </c>
      <c r="L175" s="14">
        <f>Table32356789101112132343210111213[[#This Row],[Asian American]]/Table32356789101112132343210111213[[#This Row],[Total]]</f>
        <v>4.878048780487805E-2</v>
      </c>
      <c r="M175" s="12">
        <v>2</v>
      </c>
      <c r="N175" s="14">
        <f>Table32356789101112132343210111213[[#This Row],[African American]]/Table32356789101112132343210111213[[#This Row],[Total]]</f>
        <v>4.878048780487805E-2</v>
      </c>
      <c r="O175" s="12">
        <v>3</v>
      </c>
      <c r="P175" s="14">
        <f>Table32356789101112132343210111213[[#This Row],[Hispanic American]]/Table32356789101112132343210111213[[#This Row],[Total]]</f>
        <v>7.3170731707317069E-2</v>
      </c>
      <c r="Q175" s="12">
        <v>1</v>
      </c>
      <c r="R175" s="14">
        <f>Table32356789101112132343210111213[[#This Row],[Hawaiian or Pacific Islander]]/Table32356789101112132343210111213[[#This Row],[Total]]</f>
        <v>2.4390243902439025E-2</v>
      </c>
      <c r="S175" s="12">
        <v>29</v>
      </c>
      <c r="T175" s="14">
        <f>Table32356789101112132343210111213[[#This Row],[White]]/Table32356789101112132343210111213[[#This Row],[Total]]</f>
        <v>0.70731707317073167</v>
      </c>
      <c r="U175" s="12">
        <v>3</v>
      </c>
      <c r="V175" s="14">
        <f>Table32356789101112132343210111213[[#This Row],[Multi-racial]]/Table32356789101112132343210111213[[#This Row],[Total]]</f>
        <v>7.3170731707317069E-2</v>
      </c>
      <c r="W175" s="12">
        <v>0</v>
      </c>
      <c r="X175" s="14">
        <f>Table32356789101112132343210111213[[#This Row],[Total % Minorities]]/Table32356789101112132343210111213[[#This Row],[Total]]</f>
        <v>6.5437239738251043E-3</v>
      </c>
      <c r="Y17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0.26829268292682928</v>
      </c>
      <c r="Z17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0.21951219512195122</v>
      </c>
    </row>
    <row r="176" spans="1:26" ht="20" customHeight="1">
      <c r="A176" s="1">
        <v>199102</v>
      </c>
      <c r="B176" s="1" t="s">
        <v>208</v>
      </c>
      <c r="C176" s="15">
        <v>62800</v>
      </c>
      <c r="D176" s="1">
        <v>41</v>
      </c>
      <c r="E176" s="1">
        <v>31</v>
      </c>
      <c r="F176" s="8">
        <f>Table32356789101112132343210111213[[#This Row],[Men]]/Table32356789101112132343210111213[[#This Row],[Total]]</f>
        <v>0.75609756097560976</v>
      </c>
      <c r="G176" s="1">
        <v>10</v>
      </c>
      <c r="H176" s="8">
        <f>Table32356789101112132343210111213[[#This Row],[Women]]/Table32356789101112132343210111213[[#This Row],[Total]]</f>
        <v>0.24390243902439024</v>
      </c>
      <c r="I176" s="1">
        <v>0</v>
      </c>
      <c r="J176" s="8">
        <f>Table32356789101112132343210111213[[#This Row],[Alaskan Native or Native American]]/Table32356789101112132343210111213[[#This Row],[Total]]</f>
        <v>0</v>
      </c>
      <c r="K176" s="1">
        <v>2</v>
      </c>
      <c r="L176" s="8">
        <f>Table32356789101112132343210111213[[#This Row],[Asian American]]/Table32356789101112132343210111213[[#This Row],[Total]]</f>
        <v>4.878048780487805E-2</v>
      </c>
      <c r="M176" s="1">
        <v>29</v>
      </c>
      <c r="N176" s="8">
        <f>Table32356789101112132343210111213[[#This Row],[African American]]/Table32356789101112132343210111213[[#This Row],[Total]]</f>
        <v>0.70731707317073167</v>
      </c>
      <c r="O176" s="1">
        <v>2</v>
      </c>
      <c r="P176" s="8">
        <f>Table32356789101112132343210111213[[#This Row],[Hispanic American]]/Table32356789101112132343210111213[[#This Row],[Total]]</f>
        <v>4.878048780487805E-2</v>
      </c>
      <c r="Q176" s="1">
        <v>0</v>
      </c>
      <c r="R176" s="8">
        <f>Table32356789101112132343210111213[[#This Row],[Hawaiian or Pacific Islander]]/Table32356789101112132343210111213[[#This Row],[Total]]</f>
        <v>0</v>
      </c>
      <c r="S176" s="1">
        <v>1</v>
      </c>
      <c r="T176" s="8">
        <f>Table32356789101112132343210111213[[#This Row],[White]]/Table32356789101112132343210111213[[#This Row],[Total]]</f>
        <v>2.4390243902439025E-2</v>
      </c>
      <c r="U176" s="1">
        <v>4</v>
      </c>
      <c r="V176" s="8">
        <f>Table32356789101112132343210111213[[#This Row],[Multi-racial]]/Table32356789101112132343210111213[[#This Row],[Total]]</f>
        <v>9.7560975609756101E-2</v>
      </c>
      <c r="W176" s="1">
        <v>0</v>
      </c>
      <c r="X176" s="8">
        <f>Table32356789101112132343210111213[[#This Row],[Total % Minorities]]/Table32356789101112132343210111213[[#This Row],[Total]]</f>
        <v>2.201070791195717E-2</v>
      </c>
      <c r="Y17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0.90243902439024393</v>
      </c>
      <c r="Z17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0.85365853658536583</v>
      </c>
    </row>
    <row r="177" spans="1:26" ht="20" customHeight="1">
      <c r="A177" s="12">
        <v>221740</v>
      </c>
      <c r="B177" s="12" t="s">
        <v>254</v>
      </c>
      <c r="C177" s="16">
        <v>54200</v>
      </c>
      <c r="D177" s="12">
        <v>41</v>
      </c>
      <c r="E177" s="12">
        <v>38</v>
      </c>
      <c r="F177" s="14">
        <f>Table32356789101112132343210111213[[#This Row],[Men]]/Table32356789101112132343210111213[[#This Row],[Total]]</f>
        <v>0.92682926829268297</v>
      </c>
      <c r="G177" s="12">
        <v>3</v>
      </c>
      <c r="H177" s="14">
        <f>Table32356789101112132343210111213[[#This Row],[Women]]/Table32356789101112132343210111213[[#This Row],[Total]]</f>
        <v>7.3170731707317069E-2</v>
      </c>
      <c r="I177" s="12">
        <v>0</v>
      </c>
      <c r="J177" s="14">
        <f>Table32356789101112132343210111213[[#This Row],[Alaskan Native or Native American]]/Table32356789101112132343210111213[[#This Row],[Total]]</f>
        <v>0</v>
      </c>
      <c r="K177" s="12">
        <v>1</v>
      </c>
      <c r="L177" s="14">
        <f>Table32356789101112132343210111213[[#This Row],[Asian American]]/Table32356789101112132343210111213[[#This Row],[Total]]</f>
        <v>2.4390243902439025E-2</v>
      </c>
      <c r="M177" s="12">
        <v>0</v>
      </c>
      <c r="N177" s="14">
        <f>Table32356789101112132343210111213[[#This Row],[African American]]/Table32356789101112132343210111213[[#This Row],[Total]]</f>
        <v>0</v>
      </c>
      <c r="O177" s="12">
        <v>2</v>
      </c>
      <c r="P177" s="14">
        <f>Table32356789101112132343210111213[[#This Row],[Hispanic American]]/Table32356789101112132343210111213[[#This Row],[Total]]</f>
        <v>4.878048780487805E-2</v>
      </c>
      <c r="Q177" s="12">
        <v>0</v>
      </c>
      <c r="R177" s="14">
        <f>Table32356789101112132343210111213[[#This Row],[Hawaiian or Pacific Islander]]/Table32356789101112132343210111213[[#This Row],[Total]]</f>
        <v>0</v>
      </c>
      <c r="S177" s="12">
        <v>37</v>
      </c>
      <c r="T177" s="14">
        <f>Table32356789101112132343210111213[[#This Row],[White]]/Table32356789101112132343210111213[[#This Row],[Total]]</f>
        <v>0.90243902439024393</v>
      </c>
      <c r="U177" s="12">
        <v>1</v>
      </c>
      <c r="V177" s="14">
        <f>Table32356789101112132343210111213[[#This Row],[Multi-racial]]/Table32356789101112132343210111213[[#This Row],[Total]]</f>
        <v>2.4390243902439025E-2</v>
      </c>
      <c r="W177" s="12">
        <v>0</v>
      </c>
      <c r="X177" s="14">
        <f>Table32356789101112132343210111213[[#This Row],[Total % Minorities]]/Table32356789101112132343210111213[[#This Row],[Total]]</f>
        <v>2.3795359904818562E-3</v>
      </c>
      <c r="Y17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9.7560975609756101E-2</v>
      </c>
      <c r="Z17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7.3170731707317069E-2</v>
      </c>
    </row>
    <row r="178" spans="1:26" ht="20" customHeight="1">
      <c r="A178" s="1">
        <v>172699</v>
      </c>
      <c r="B178" s="1" t="s">
        <v>183</v>
      </c>
      <c r="C178" s="15">
        <v>60900</v>
      </c>
      <c r="D178" s="1">
        <v>40</v>
      </c>
      <c r="E178" s="1">
        <v>35</v>
      </c>
      <c r="F178" s="8">
        <f>Table32356789101112132343210111213[[#This Row],[Men]]/Table32356789101112132343210111213[[#This Row],[Total]]</f>
        <v>0.875</v>
      </c>
      <c r="G178" s="1">
        <v>5</v>
      </c>
      <c r="H178" s="8">
        <f>Table32356789101112132343210111213[[#This Row],[Women]]/Table32356789101112132343210111213[[#This Row],[Total]]</f>
        <v>0.125</v>
      </c>
      <c r="I178" s="1">
        <v>0</v>
      </c>
      <c r="J178" s="8">
        <f>Table32356789101112132343210111213[[#This Row],[Alaskan Native or Native American]]/Table32356789101112132343210111213[[#This Row],[Total]]</f>
        <v>0</v>
      </c>
      <c r="K178" s="1">
        <v>0</v>
      </c>
      <c r="L178" s="8">
        <f>Table32356789101112132343210111213[[#This Row],[Asian American]]/Table32356789101112132343210111213[[#This Row],[Total]]</f>
        <v>0</v>
      </c>
      <c r="M178" s="1">
        <v>1</v>
      </c>
      <c r="N178" s="8">
        <f>Table32356789101112132343210111213[[#This Row],[African American]]/Table32356789101112132343210111213[[#This Row],[Total]]</f>
        <v>2.5000000000000001E-2</v>
      </c>
      <c r="O178" s="1">
        <v>6</v>
      </c>
      <c r="P178" s="8">
        <f>Table32356789101112132343210111213[[#This Row],[Hispanic American]]/Table32356789101112132343210111213[[#This Row],[Total]]</f>
        <v>0.15</v>
      </c>
      <c r="Q178" s="1">
        <v>0</v>
      </c>
      <c r="R178" s="8">
        <f>Table32356789101112132343210111213[[#This Row],[Hawaiian or Pacific Islander]]/Table32356789101112132343210111213[[#This Row],[Total]]</f>
        <v>0</v>
      </c>
      <c r="S178" s="1">
        <v>30</v>
      </c>
      <c r="T178" s="8">
        <f>Table32356789101112132343210111213[[#This Row],[White]]/Table32356789101112132343210111213[[#This Row],[Total]]</f>
        <v>0.75</v>
      </c>
      <c r="U178" s="1">
        <v>0</v>
      </c>
      <c r="V178" s="8">
        <f>Table32356789101112132343210111213[[#This Row],[Multi-racial]]/Table32356789101112132343210111213[[#This Row],[Total]]</f>
        <v>0</v>
      </c>
      <c r="W178" s="1">
        <v>2</v>
      </c>
      <c r="X178" s="8">
        <f>Table32356789101112132343210111213[[#This Row],[Total % Minorities]]/Table32356789101112132343210111213[[#This Row],[Total]]</f>
        <v>4.3749999999999995E-3</v>
      </c>
      <c r="Y17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0.17499999999999999</v>
      </c>
      <c r="Z17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0.17499999999999999</v>
      </c>
    </row>
    <row r="179" spans="1:26" ht="20" customHeight="1">
      <c r="A179" s="12">
        <v>179894</v>
      </c>
      <c r="B179" s="12" t="s">
        <v>528</v>
      </c>
      <c r="C179" s="16">
        <v>54600</v>
      </c>
      <c r="D179" s="12">
        <v>40</v>
      </c>
      <c r="E179" s="12">
        <v>33</v>
      </c>
      <c r="F179" s="14">
        <f>Table32356789101112132343210111213[[#This Row],[Men]]/Table32356789101112132343210111213[[#This Row],[Total]]</f>
        <v>0.82499999999999996</v>
      </c>
      <c r="G179" s="12">
        <v>7</v>
      </c>
      <c r="H179" s="14">
        <f>Table32356789101112132343210111213[[#This Row],[Women]]/Table32356789101112132343210111213[[#This Row],[Total]]</f>
        <v>0.17499999999999999</v>
      </c>
      <c r="I179" s="12">
        <v>1</v>
      </c>
      <c r="J179" s="14">
        <f>Table32356789101112132343210111213[[#This Row],[Alaskan Native or Native American]]/Table32356789101112132343210111213[[#This Row],[Total]]</f>
        <v>2.5000000000000001E-2</v>
      </c>
      <c r="K179" s="12">
        <v>0</v>
      </c>
      <c r="L179" s="14">
        <f>Table32356789101112132343210111213[[#This Row],[Asian American]]/Table32356789101112132343210111213[[#This Row],[Total]]</f>
        <v>0</v>
      </c>
      <c r="M179" s="12">
        <v>3</v>
      </c>
      <c r="N179" s="14">
        <f>Table32356789101112132343210111213[[#This Row],[African American]]/Table32356789101112132343210111213[[#This Row],[Total]]</f>
        <v>7.4999999999999997E-2</v>
      </c>
      <c r="O179" s="12">
        <v>1</v>
      </c>
      <c r="P179" s="14">
        <f>Table32356789101112132343210111213[[#This Row],[Hispanic American]]/Table32356789101112132343210111213[[#This Row],[Total]]</f>
        <v>2.5000000000000001E-2</v>
      </c>
      <c r="Q179" s="12">
        <v>0</v>
      </c>
      <c r="R179" s="14">
        <f>Table32356789101112132343210111213[[#This Row],[Hawaiian or Pacific Islander]]/Table32356789101112132343210111213[[#This Row],[Total]]</f>
        <v>0</v>
      </c>
      <c r="S179" s="12">
        <v>21</v>
      </c>
      <c r="T179" s="14">
        <f>Table32356789101112132343210111213[[#This Row],[White]]/Table32356789101112132343210111213[[#This Row],[Total]]</f>
        <v>0.52500000000000002</v>
      </c>
      <c r="U179" s="12">
        <v>0</v>
      </c>
      <c r="V179" s="14">
        <f>Table32356789101112132343210111213[[#This Row],[Multi-racial]]/Table32356789101112132343210111213[[#This Row],[Total]]</f>
        <v>0</v>
      </c>
      <c r="W179" s="12">
        <v>5</v>
      </c>
      <c r="X179" s="14">
        <f>Table32356789101112132343210111213[[#This Row],[Total % Minorities]]/Table32356789101112132343210111213[[#This Row],[Total]]</f>
        <v>3.1250000000000002E-3</v>
      </c>
      <c r="Y17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17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180" spans="1:26" ht="20" customHeight="1">
      <c r="A180" s="1">
        <v>238032</v>
      </c>
      <c r="B180" s="1" t="s">
        <v>300</v>
      </c>
      <c r="C180" s="15">
        <v>60300</v>
      </c>
      <c r="D180" s="1">
        <v>40</v>
      </c>
      <c r="E180" s="1">
        <v>40</v>
      </c>
      <c r="F180" s="8">
        <f>Table32356789101112132343210111213[[#This Row],[Men]]/Table32356789101112132343210111213[[#This Row],[Total]]</f>
        <v>1</v>
      </c>
      <c r="G180" s="1">
        <v>0</v>
      </c>
      <c r="H180" s="8">
        <f>Table32356789101112132343210111213[[#This Row],[Women]]/Table32356789101112132343210111213[[#This Row],[Total]]</f>
        <v>0</v>
      </c>
      <c r="I180" s="1">
        <v>0</v>
      </c>
      <c r="J180" s="8">
        <f>Table32356789101112132343210111213[[#This Row],[Alaskan Native or Native American]]/Table32356789101112132343210111213[[#This Row],[Total]]</f>
        <v>0</v>
      </c>
      <c r="K180" s="1">
        <v>2</v>
      </c>
      <c r="L180" s="8">
        <f>Table32356789101112132343210111213[[#This Row],[Asian American]]/Table32356789101112132343210111213[[#This Row],[Total]]</f>
        <v>0.05</v>
      </c>
      <c r="M180" s="1">
        <v>0</v>
      </c>
      <c r="N180" s="8">
        <f>Table32356789101112132343210111213[[#This Row],[African American]]/Table32356789101112132343210111213[[#This Row],[Total]]</f>
        <v>0</v>
      </c>
      <c r="O180" s="1">
        <v>0</v>
      </c>
      <c r="P180" s="8">
        <f>Table32356789101112132343210111213[[#This Row],[Hispanic American]]/Table32356789101112132343210111213[[#This Row],[Total]]</f>
        <v>0</v>
      </c>
      <c r="Q180" s="1">
        <v>0</v>
      </c>
      <c r="R180" s="8">
        <f>Table32356789101112132343210111213[[#This Row],[Hawaiian or Pacific Islander]]/Table32356789101112132343210111213[[#This Row],[Total]]</f>
        <v>0</v>
      </c>
      <c r="S180" s="1">
        <v>36</v>
      </c>
      <c r="T180" s="8">
        <f>Table32356789101112132343210111213[[#This Row],[White]]/Table32356789101112132343210111213[[#This Row],[Total]]</f>
        <v>0.9</v>
      </c>
      <c r="U180" s="1">
        <v>1</v>
      </c>
      <c r="V180" s="8">
        <f>Table32356789101112132343210111213[[#This Row],[Multi-racial]]/Table32356789101112132343210111213[[#This Row],[Total]]</f>
        <v>2.5000000000000001E-2</v>
      </c>
      <c r="W180" s="1">
        <v>1</v>
      </c>
      <c r="X180" s="8">
        <f>Table32356789101112132343210111213[[#This Row],[Total % Minorities]]/Table32356789101112132343210111213[[#This Row],[Total]]</f>
        <v>1.8749999999999999E-3</v>
      </c>
      <c r="Y18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7.4999999999999997E-2</v>
      </c>
      <c r="Z18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2.5000000000000001E-2</v>
      </c>
    </row>
    <row r="181" spans="1:26" ht="20" customHeight="1">
      <c r="A181" s="12">
        <v>159647</v>
      </c>
      <c r="B181" s="12" t="s">
        <v>157</v>
      </c>
      <c r="C181" s="16" t="s">
        <v>347</v>
      </c>
      <c r="D181" s="12">
        <v>39</v>
      </c>
      <c r="E181" s="12">
        <v>31</v>
      </c>
      <c r="F181" s="14">
        <f>Table32356789101112132343210111213[[#This Row],[Men]]/Table32356789101112132343210111213[[#This Row],[Total]]</f>
        <v>0.79487179487179482</v>
      </c>
      <c r="G181" s="12">
        <v>8</v>
      </c>
      <c r="H181" s="14">
        <f>Table32356789101112132343210111213[[#This Row],[Women]]/Table32356789101112132343210111213[[#This Row],[Total]]</f>
        <v>0.20512820512820512</v>
      </c>
      <c r="I181" s="12">
        <v>0</v>
      </c>
      <c r="J181" s="14">
        <f>Table32356789101112132343210111213[[#This Row],[Alaskan Native or Native American]]/Table32356789101112132343210111213[[#This Row],[Total]]</f>
        <v>0</v>
      </c>
      <c r="K181" s="12">
        <v>0</v>
      </c>
      <c r="L181" s="14">
        <f>Table32356789101112132343210111213[[#This Row],[Asian American]]/Table32356789101112132343210111213[[#This Row],[Total]]</f>
        <v>0</v>
      </c>
      <c r="M181" s="12">
        <v>1</v>
      </c>
      <c r="N181" s="14">
        <f>Table32356789101112132343210111213[[#This Row],[African American]]/Table32356789101112132343210111213[[#This Row],[Total]]</f>
        <v>2.564102564102564E-2</v>
      </c>
      <c r="O181" s="12">
        <v>0</v>
      </c>
      <c r="P181" s="14">
        <f>Table32356789101112132343210111213[[#This Row],[Hispanic American]]/Table32356789101112132343210111213[[#This Row],[Total]]</f>
        <v>0</v>
      </c>
      <c r="Q181" s="12">
        <v>0</v>
      </c>
      <c r="R181" s="14">
        <f>Table32356789101112132343210111213[[#This Row],[Hawaiian or Pacific Islander]]/Table32356789101112132343210111213[[#This Row],[Total]]</f>
        <v>0</v>
      </c>
      <c r="S181" s="12">
        <v>32</v>
      </c>
      <c r="T181" s="14">
        <f>Table32356789101112132343210111213[[#This Row],[White]]/Table32356789101112132343210111213[[#This Row],[Total]]</f>
        <v>0.82051282051282048</v>
      </c>
      <c r="U181" s="12">
        <v>3</v>
      </c>
      <c r="V181" s="14">
        <f>Table32356789101112132343210111213[[#This Row],[Multi-racial]]/Table32356789101112132343210111213[[#This Row],[Total]]</f>
        <v>7.6923076923076927E-2</v>
      </c>
      <c r="W181" s="12">
        <v>1</v>
      </c>
      <c r="X181" s="14">
        <f>Table32356789101112132343210111213[[#This Row],[Total % Minorities]]/Table32356789101112132343210111213[[#This Row],[Total]]</f>
        <v>2.6298487836949372E-3</v>
      </c>
      <c r="Y18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0.10256410256410256</v>
      </c>
      <c r="Z18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0.10256410256410256</v>
      </c>
    </row>
    <row r="182" spans="1:26" ht="20" customHeight="1">
      <c r="A182" s="1">
        <v>234827</v>
      </c>
      <c r="B182" s="1" t="s">
        <v>529</v>
      </c>
      <c r="C182" s="15">
        <v>48300</v>
      </c>
      <c r="D182" s="1">
        <v>39</v>
      </c>
      <c r="E182" s="1">
        <v>36</v>
      </c>
      <c r="F182" s="8">
        <f>Table32356789101112132343210111213[[#This Row],[Men]]/Table32356789101112132343210111213[[#This Row],[Total]]</f>
        <v>0.92307692307692313</v>
      </c>
      <c r="G182" s="1">
        <v>3</v>
      </c>
      <c r="H182" s="8">
        <f>Table32356789101112132343210111213[[#This Row],[Women]]/Table32356789101112132343210111213[[#This Row],[Total]]</f>
        <v>7.6923076923076927E-2</v>
      </c>
      <c r="I182" s="1">
        <v>0</v>
      </c>
      <c r="J182" s="8">
        <f>Table32356789101112132343210111213[[#This Row],[Alaskan Native or Native American]]/Table32356789101112132343210111213[[#This Row],[Total]]</f>
        <v>0</v>
      </c>
      <c r="K182" s="1">
        <v>3</v>
      </c>
      <c r="L182" s="8">
        <f>Table32356789101112132343210111213[[#This Row],[Asian American]]/Table32356789101112132343210111213[[#This Row],[Total]]</f>
        <v>7.6923076923076927E-2</v>
      </c>
      <c r="M182" s="1">
        <v>1</v>
      </c>
      <c r="N182" s="8">
        <f>Table32356789101112132343210111213[[#This Row],[African American]]/Table32356789101112132343210111213[[#This Row],[Total]]</f>
        <v>2.564102564102564E-2</v>
      </c>
      <c r="O182" s="1">
        <v>4</v>
      </c>
      <c r="P182" s="8">
        <f>Table32356789101112132343210111213[[#This Row],[Hispanic American]]/Table32356789101112132343210111213[[#This Row],[Total]]</f>
        <v>0.10256410256410256</v>
      </c>
      <c r="Q182" s="1">
        <v>0</v>
      </c>
      <c r="R182" s="8">
        <f>Table32356789101112132343210111213[[#This Row],[Hawaiian or Pacific Islander]]/Table32356789101112132343210111213[[#This Row],[Total]]</f>
        <v>0</v>
      </c>
      <c r="S182" s="1">
        <v>24</v>
      </c>
      <c r="T182" s="8">
        <f>Table32356789101112132343210111213[[#This Row],[White]]/Table32356789101112132343210111213[[#This Row],[Total]]</f>
        <v>0.61538461538461542</v>
      </c>
      <c r="U182" s="1">
        <v>4</v>
      </c>
      <c r="V182" s="8">
        <f>Table32356789101112132343210111213[[#This Row],[Multi-racial]]/Table32356789101112132343210111213[[#This Row],[Total]]</f>
        <v>0.10256410256410256</v>
      </c>
      <c r="W182" s="1">
        <v>1</v>
      </c>
      <c r="X182" s="8">
        <f>Table32356789101112132343210111213[[#This Row],[Total % Minorities]]/Table32356789101112132343210111213[[#This Row],[Total]]</f>
        <v>7.889546351084813E-3</v>
      </c>
      <c r="Y18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0.30769230769230771</v>
      </c>
      <c r="Z18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0.23076923076923078</v>
      </c>
    </row>
    <row r="183" spans="1:26" ht="20" customHeight="1">
      <c r="A183" s="12">
        <v>204857</v>
      </c>
      <c r="B183" s="12" t="s">
        <v>221</v>
      </c>
      <c r="C183" s="16">
        <v>59700</v>
      </c>
      <c r="D183" s="12">
        <v>38</v>
      </c>
      <c r="E183" s="12">
        <v>31</v>
      </c>
      <c r="F183" s="14">
        <f>Table32356789101112132343210111213[[#This Row],[Men]]/Table32356789101112132343210111213[[#This Row],[Total]]</f>
        <v>0.81578947368421051</v>
      </c>
      <c r="G183" s="12">
        <v>7</v>
      </c>
      <c r="H183" s="14">
        <f>Table32356789101112132343210111213[[#This Row],[Women]]/Table32356789101112132343210111213[[#This Row],[Total]]</f>
        <v>0.18421052631578946</v>
      </c>
      <c r="I183" s="12">
        <v>0</v>
      </c>
      <c r="J183" s="14">
        <f>Table32356789101112132343210111213[[#This Row],[Alaskan Native or Native American]]/Table32356789101112132343210111213[[#This Row],[Total]]</f>
        <v>0</v>
      </c>
      <c r="K183" s="12">
        <v>0</v>
      </c>
      <c r="L183" s="14">
        <f>Table32356789101112132343210111213[[#This Row],[Asian American]]/Table32356789101112132343210111213[[#This Row],[Total]]</f>
        <v>0</v>
      </c>
      <c r="M183" s="12">
        <v>2</v>
      </c>
      <c r="N183" s="14">
        <f>Table32356789101112132343210111213[[#This Row],[African American]]/Table32356789101112132343210111213[[#This Row],[Total]]</f>
        <v>5.2631578947368418E-2</v>
      </c>
      <c r="O183" s="12">
        <v>2</v>
      </c>
      <c r="P183" s="14">
        <f>Table32356789101112132343210111213[[#This Row],[Hispanic American]]/Table32356789101112132343210111213[[#This Row],[Total]]</f>
        <v>5.2631578947368418E-2</v>
      </c>
      <c r="Q183" s="12">
        <v>0</v>
      </c>
      <c r="R183" s="14">
        <f>Table32356789101112132343210111213[[#This Row],[Hawaiian or Pacific Islander]]/Table32356789101112132343210111213[[#This Row],[Total]]</f>
        <v>0</v>
      </c>
      <c r="S183" s="12">
        <v>28</v>
      </c>
      <c r="T183" s="14">
        <f>Table32356789101112132343210111213[[#This Row],[White]]/Table32356789101112132343210111213[[#This Row],[Total]]</f>
        <v>0.73684210526315785</v>
      </c>
      <c r="U183" s="12">
        <v>4</v>
      </c>
      <c r="V183" s="14">
        <f>Table32356789101112132343210111213[[#This Row],[Multi-racial]]/Table32356789101112132343210111213[[#This Row],[Total]]</f>
        <v>0.10526315789473684</v>
      </c>
      <c r="W183" s="12">
        <v>2</v>
      </c>
      <c r="X183" s="14">
        <f>Table32356789101112132343210111213[[#This Row],[Total % Minorities]]/Table32356789101112132343210111213[[#This Row],[Total]]</f>
        <v>5.5401662049861496E-3</v>
      </c>
      <c r="Y18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0.21052631578947367</v>
      </c>
      <c r="Z18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0.21052631578947367</v>
      </c>
    </row>
    <row r="184" spans="1:26" ht="20" customHeight="1">
      <c r="A184" s="1">
        <v>131469</v>
      </c>
      <c r="B184" s="1" t="s">
        <v>116</v>
      </c>
      <c r="C184" s="15" t="s">
        <v>347</v>
      </c>
      <c r="D184" s="1">
        <v>37</v>
      </c>
      <c r="E184" s="1">
        <v>27</v>
      </c>
      <c r="F184" s="8">
        <f>Table32356789101112132343210111213[[#This Row],[Men]]/Table32356789101112132343210111213[[#This Row],[Total]]</f>
        <v>0.72972972972972971</v>
      </c>
      <c r="G184" s="1">
        <v>10</v>
      </c>
      <c r="H184" s="8">
        <f>Table32356789101112132343210111213[[#This Row],[Women]]/Table32356789101112132343210111213[[#This Row],[Total]]</f>
        <v>0.27027027027027029</v>
      </c>
      <c r="I184" s="1">
        <v>1</v>
      </c>
      <c r="J184" s="8">
        <f>Table32356789101112132343210111213[[#This Row],[Alaskan Native or Native American]]/Table32356789101112132343210111213[[#This Row],[Total]]</f>
        <v>2.7027027027027029E-2</v>
      </c>
      <c r="K184" s="1">
        <v>4</v>
      </c>
      <c r="L184" s="8">
        <f>Table32356789101112132343210111213[[#This Row],[Asian American]]/Table32356789101112132343210111213[[#This Row],[Total]]</f>
        <v>0.10810810810810811</v>
      </c>
      <c r="M184" s="1">
        <v>2</v>
      </c>
      <c r="N184" s="8">
        <f>Table32356789101112132343210111213[[#This Row],[African American]]/Table32356789101112132343210111213[[#This Row],[Total]]</f>
        <v>5.4054054054054057E-2</v>
      </c>
      <c r="O184" s="1">
        <v>0</v>
      </c>
      <c r="P184" s="8">
        <f>Table32356789101112132343210111213[[#This Row],[Hispanic American]]/Table32356789101112132343210111213[[#This Row],[Total]]</f>
        <v>0</v>
      </c>
      <c r="Q184" s="1">
        <v>0</v>
      </c>
      <c r="R184" s="8">
        <f>Table32356789101112132343210111213[[#This Row],[Hawaiian or Pacific Islander]]/Table32356789101112132343210111213[[#This Row],[Total]]</f>
        <v>0</v>
      </c>
      <c r="S184" s="1">
        <v>24</v>
      </c>
      <c r="T184" s="8">
        <f>Table32356789101112132343210111213[[#This Row],[White]]/Table32356789101112132343210111213[[#This Row],[Total]]</f>
        <v>0.64864864864864868</v>
      </c>
      <c r="U184" s="1">
        <v>3</v>
      </c>
      <c r="V184" s="8">
        <f>Table32356789101112132343210111213[[#This Row],[Multi-racial]]/Table32356789101112132343210111213[[#This Row],[Total]]</f>
        <v>8.1081081081081086E-2</v>
      </c>
      <c r="W184" s="1">
        <v>2</v>
      </c>
      <c r="X184" s="8">
        <f>Table32356789101112132343210111213[[#This Row],[Total % Minorities]]/Table32356789101112132343210111213[[#This Row],[Total]]</f>
        <v>7.3046018991964941E-3</v>
      </c>
      <c r="Y18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0.27027027027027029</v>
      </c>
      <c r="Z18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0.16216216216216217</v>
      </c>
    </row>
    <row r="185" spans="1:26" ht="20" customHeight="1">
      <c r="A185" s="12">
        <v>153384</v>
      </c>
      <c r="B185" s="12" t="s">
        <v>530</v>
      </c>
      <c r="C185" s="16" t="s">
        <v>347</v>
      </c>
      <c r="D185" s="12">
        <v>37</v>
      </c>
      <c r="E185" s="12">
        <v>23</v>
      </c>
      <c r="F185" s="14">
        <f>Table32356789101112132343210111213[[#This Row],[Men]]/Table32356789101112132343210111213[[#This Row],[Total]]</f>
        <v>0.6216216216216216</v>
      </c>
      <c r="G185" s="12">
        <v>14</v>
      </c>
      <c r="H185" s="14">
        <f>Table32356789101112132343210111213[[#This Row],[Women]]/Table32356789101112132343210111213[[#This Row],[Total]]</f>
        <v>0.3783783783783784</v>
      </c>
      <c r="I185" s="12">
        <v>0</v>
      </c>
      <c r="J185" s="14">
        <f>Table32356789101112132343210111213[[#This Row],[Alaskan Native or Native American]]/Table32356789101112132343210111213[[#This Row],[Total]]</f>
        <v>0</v>
      </c>
      <c r="K185" s="12">
        <v>2</v>
      </c>
      <c r="L185" s="14">
        <f>Table32356789101112132343210111213[[#This Row],[Asian American]]/Table32356789101112132343210111213[[#This Row],[Total]]</f>
        <v>5.4054054054054057E-2</v>
      </c>
      <c r="M185" s="12">
        <v>0</v>
      </c>
      <c r="N185" s="14">
        <f>Table32356789101112132343210111213[[#This Row],[African American]]/Table32356789101112132343210111213[[#This Row],[Total]]</f>
        <v>0</v>
      </c>
      <c r="O185" s="12">
        <v>1</v>
      </c>
      <c r="P185" s="14">
        <f>Table32356789101112132343210111213[[#This Row],[Hispanic American]]/Table32356789101112132343210111213[[#This Row],[Total]]</f>
        <v>2.7027027027027029E-2</v>
      </c>
      <c r="Q185" s="12">
        <v>0</v>
      </c>
      <c r="R185" s="14">
        <f>Table32356789101112132343210111213[[#This Row],[Hawaiian or Pacific Islander]]/Table32356789101112132343210111213[[#This Row],[Total]]</f>
        <v>0</v>
      </c>
      <c r="S185" s="12">
        <v>18</v>
      </c>
      <c r="T185" s="14">
        <f>Table32356789101112132343210111213[[#This Row],[White]]/Table32356789101112132343210111213[[#This Row],[Total]]</f>
        <v>0.48648648648648651</v>
      </c>
      <c r="U185" s="12">
        <v>1</v>
      </c>
      <c r="V185" s="14">
        <f>Table32356789101112132343210111213[[#This Row],[Multi-racial]]/Table32356789101112132343210111213[[#This Row],[Total]]</f>
        <v>2.7027027027027029E-2</v>
      </c>
      <c r="W185" s="12">
        <v>15</v>
      </c>
      <c r="X185" s="14">
        <f>Table32356789101112132343210111213[[#This Row],[Total % Minorities]]/Table32356789101112132343210111213[[#This Row],[Total]]</f>
        <v>2.9218407596785976E-3</v>
      </c>
      <c r="Y18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0.10810810810810811</v>
      </c>
      <c r="Z18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5.4054054054054057E-2</v>
      </c>
    </row>
    <row r="186" spans="1:26" ht="20" customHeight="1">
      <c r="A186" s="1">
        <v>178615</v>
      </c>
      <c r="B186" s="1" t="s">
        <v>531</v>
      </c>
      <c r="C186" s="15" t="s">
        <v>347</v>
      </c>
      <c r="D186" s="1">
        <v>37</v>
      </c>
      <c r="E186" s="1">
        <v>35</v>
      </c>
      <c r="F186" s="8">
        <f>Table32356789101112132343210111213[[#This Row],[Men]]/Table32356789101112132343210111213[[#This Row],[Total]]</f>
        <v>0.94594594594594594</v>
      </c>
      <c r="G186" s="1">
        <v>2</v>
      </c>
      <c r="H186" s="8">
        <f>Table32356789101112132343210111213[[#This Row],[Women]]/Table32356789101112132343210111213[[#This Row],[Total]]</f>
        <v>5.4054054054054057E-2</v>
      </c>
      <c r="I186" s="1">
        <v>0</v>
      </c>
      <c r="J186" s="8">
        <f>Table32356789101112132343210111213[[#This Row],[Alaskan Native or Native American]]/Table32356789101112132343210111213[[#This Row],[Total]]</f>
        <v>0</v>
      </c>
      <c r="K186" s="1">
        <v>2</v>
      </c>
      <c r="L186" s="8">
        <f>Table32356789101112132343210111213[[#This Row],[Asian American]]/Table32356789101112132343210111213[[#This Row],[Total]]</f>
        <v>5.4054054054054057E-2</v>
      </c>
      <c r="M186" s="1">
        <v>1</v>
      </c>
      <c r="N186" s="8">
        <f>Table32356789101112132343210111213[[#This Row],[African American]]/Table32356789101112132343210111213[[#This Row],[Total]]</f>
        <v>2.7027027027027029E-2</v>
      </c>
      <c r="O186" s="1">
        <v>0</v>
      </c>
      <c r="P186" s="8">
        <f>Table32356789101112132343210111213[[#This Row],[Hispanic American]]/Table32356789101112132343210111213[[#This Row],[Total]]</f>
        <v>0</v>
      </c>
      <c r="Q186" s="1">
        <v>0</v>
      </c>
      <c r="R186" s="8">
        <f>Table32356789101112132343210111213[[#This Row],[Hawaiian or Pacific Islander]]/Table32356789101112132343210111213[[#This Row],[Total]]</f>
        <v>0</v>
      </c>
      <c r="S186" s="1">
        <v>22</v>
      </c>
      <c r="T186" s="8">
        <f>Table32356789101112132343210111213[[#This Row],[White]]/Table32356789101112132343210111213[[#This Row],[Total]]</f>
        <v>0.59459459459459463</v>
      </c>
      <c r="U186" s="1">
        <v>3</v>
      </c>
      <c r="V186" s="8">
        <f>Table32356789101112132343210111213[[#This Row],[Multi-racial]]/Table32356789101112132343210111213[[#This Row],[Total]]</f>
        <v>8.1081081081081086E-2</v>
      </c>
      <c r="W186" s="1">
        <v>8</v>
      </c>
      <c r="X186" s="8">
        <f>Table32356789101112132343210111213[[#This Row],[Total % Minorities]]/Table32356789101112132343210111213[[#This Row],[Total]]</f>
        <v>4.3827611395178961E-3</v>
      </c>
      <c r="Y18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0.16216216216216217</v>
      </c>
      <c r="Z18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0.10810810810810811</v>
      </c>
    </row>
    <row r="187" spans="1:26" ht="20" customHeight="1">
      <c r="A187" s="12">
        <v>227368</v>
      </c>
      <c r="B187" s="12" t="s">
        <v>267</v>
      </c>
      <c r="C187" s="16">
        <v>40800</v>
      </c>
      <c r="D187" s="12">
        <v>37</v>
      </c>
      <c r="E187" s="12">
        <v>31</v>
      </c>
      <c r="F187" s="14">
        <f>Table32356789101112132343210111213[[#This Row],[Men]]/Table32356789101112132343210111213[[#This Row],[Total]]</f>
        <v>0.83783783783783783</v>
      </c>
      <c r="G187" s="12">
        <v>6</v>
      </c>
      <c r="H187" s="14">
        <f>Table32356789101112132343210111213[[#This Row],[Women]]/Table32356789101112132343210111213[[#This Row],[Total]]</f>
        <v>0.16216216216216217</v>
      </c>
      <c r="I187" s="12">
        <v>0</v>
      </c>
      <c r="J187" s="14">
        <f>Table32356789101112132343210111213[[#This Row],[Alaskan Native or Native American]]/Table32356789101112132343210111213[[#This Row],[Total]]</f>
        <v>0</v>
      </c>
      <c r="K187" s="12">
        <v>3</v>
      </c>
      <c r="L187" s="14">
        <f>Table32356789101112132343210111213[[#This Row],[Asian American]]/Table32356789101112132343210111213[[#This Row],[Total]]</f>
        <v>8.1081081081081086E-2</v>
      </c>
      <c r="M187" s="12">
        <v>0</v>
      </c>
      <c r="N187" s="14">
        <f>Table32356789101112132343210111213[[#This Row],[African American]]/Table32356789101112132343210111213[[#This Row],[Total]]</f>
        <v>0</v>
      </c>
      <c r="O187" s="12">
        <v>30</v>
      </c>
      <c r="P187" s="14">
        <f>Table32356789101112132343210111213[[#This Row],[Hispanic American]]/Table32356789101112132343210111213[[#This Row],[Total]]</f>
        <v>0.81081081081081086</v>
      </c>
      <c r="Q187" s="12">
        <v>0</v>
      </c>
      <c r="R187" s="14">
        <f>Table32356789101112132343210111213[[#This Row],[Hawaiian or Pacific Islander]]/Table32356789101112132343210111213[[#This Row],[Total]]</f>
        <v>0</v>
      </c>
      <c r="S187" s="12">
        <v>2</v>
      </c>
      <c r="T187" s="14">
        <f>Table32356789101112132343210111213[[#This Row],[White]]/Table32356789101112132343210111213[[#This Row],[Total]]</f>
        <v>5.4054054054054057E-2</v>
      </c>
      <c r="U187" s="12">
        <v>0</v>
      </c>
      <c r="V187" s="14">
        <f>Table32356789101112132343210111213[[#This Row],[Multi-racial]]/Table32356789101112132343210111213[[#This Row],[Total]]</f>
        <v>0</v>
      </c>
      <c r="W187" s="12">
        <v>2</v>
      </c>
      <c r="X187" s="14">
        <f>Table32356789101112132343210111213[[#This Row],[Total % Minorities]]/Table32356789101112132343210111213[[#This Row],[Total]]</f>
        <v>2.4105186267348429E-2</v>
      </c>
      <c r="Y18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0.89189189189189189</v>
      </c>
      <c r="Z18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0.81081081081081086</v>
      </c>
    </row>
    <row r="188" spans="1:26" ht="20" customHeight="1">
      <c r="A188" s="1">
        <v>235316</v>
      </c>
      <c r="B188" s="1" t="s">
        <v>295</v>
      </c>
      <c r="C188" s="15">
        <v>62500</v>
      </c>
      <c r="D188" s="1">
        <v>37</v>
      </c>
      <c r="E188" s="1">
        <v>32</v>
      </c>
      <c r="F188" s="8">
        <f>Table32356789101112132343210111213[[#This Row],[Men]]/Table32356789101112132343210111213[[#This Row],[Total]]</f>
        <v>0.86486486486486491</v>
      </c>
      <c r="G188" s="1">
        <v>5</v>
      </c>
      <c r="H188" s="8">
        <f>Table32356789101112132343210111213[[#This Row],[Women]]/Table32356789101112132343210111213[[#This Row],[Total]]</f>
        <v>0.13513513513513514</v>
      </c>
      <c r="I188" s="1">
        <v>0</v>
      </c>
      <c r="J188" s="8">
        <f>Table32356789101112132343210111213[[#This Row],[Alaskan Native or Native American]]/Table32356789101112132343210111213[[#This Row],[Total]]</f>
        <v>0</v>
      </c>
      <c r="K188" s="1">
        <v>1</v>
      </c>
      <c r="L188" s="8">
        <f>Table32356789101112132343210111213[[#This Row],[Asian American]]/Table32356789101112132343210111213[[#This Row],[Total]]</f>
        <v>2.7027027027027029E-2</v>
      </c>
      <c r="M188" s="1">
        <v>0</v>
      </c>
      <c r="N188" s="8">
        <f>Table32356789101112132343210111213[[#This Row],[African American]]/Table32356789101112132343210111213[[#This Row],[Total]]</f>
        <v>0</v>
      </c>
      <c r="O188" s="1">
        <v>2</v>
      </c>
      <c r="P188" s="8">
        <f>Table32356789101112132343210111213[[#This Row],[Hispanic American]]/Table32356789101112132343210111213[[#This Row],[Total]]</f>
        <v>5.4054054054054057E-2</v>
      </c>
      <c r="Q188" s="1">
        <v>0</v>
      </c>
      <c r="R188" s="8">
        <f>Table32356789101112132343210111213[[#This Row],[Hawaiian or Pacific Islander]]/Table32356789101112132343210111213[[#This Row],[Total]]</f>
        <v>0</v>
      </c>
      <c r="S188" s="1">
        <v>30</v>
      </c>
      <c r="T188" s="8">
        <f>Table32356789101112132343210111213[[#This Row],[White]]/Table32356789101112132343210111213[[#This Row],[Total]]</f>
        <v>0.81081081081081086</v>
      </c>
      <c r="U188" s="1">
        <v>1</v>
      </c>
      <c r="V188" s="8">
        <f>Table32356789101112132343210111213[[#This Row],[Multi-racial]]/Table32356789101112132343210111213[[#This Row],[Total]]</f>
        <v>2.7027027027027029E-2</v>
      </c>
      <c r="W188" s="1">
        <v>2</v>
      </c>
      <c r="X188" s="8">
        <f>Table32356789101112132343210111213[[#This Row],[Total % Minorities]]/Table32356789101112132343210111213[[#This Row],[Total]]</f>
        <v>2.9218407596785976E-3</v>
      </c>
      <c r="Y18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0.10810810810810811</v>
      </c>
      <c r="Z18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8.1081081081081086E-2</v>
      </c>
    </row>
    <row r="189" spans="1:26" ht="20" customHeight="1">
      <c r="A189" s="12">
        <v>154095</v>
      </c>
      <c r="B189" s="12" t="s">
        <v>532</v>
      </c>
      <c r="C189" s="16">
        <v>59000</v>
      </c>
      <c r="D189" s="12">
        <v>36</v>
      </c>
      <c r="E189" s="12">
        <v>34</v>
      </c>
      <c r="F189" s="14">
        <f>Table32356789101112132343210111213[[#This Row],[Men]]/Table32356789101112132343210111213[[#This Row],[Total]]</f>
        <v>0.94444444444444442</v>
      </c>
      <c r="G189" s="12">
        <v>2</v>
      </c>
      <c r="H189" s="14">
        <f>Table32356789101112132343210111213[[#This Row],[Women]]/Table32356789101112132343210111213[[#This Row],[Total]]</f>
        <v>5.5555555555555552E-2</v>
      </c>
      <c r="I189" s="12">
        <v>0</v>
      </c>
      <c r="J189" s="14">
        <f>Table32356789101112132343210111213[[#This Row],[Alaskan Native or Native American]]/Table32356789101112132343210111213[[#This Row],[Total]]</f>
        <v>0</v>
      </c>
      <c r="K189" s="12">
        <v>1</v>
      </c>
      <c r="L189" s="14">
        <f>Table32356789101112132343210111213[[#This Row],[Asian American]]/Table32356789101112132343210111213[[#This Row],[Total]]</f>
        <v>2.7777777777777776E-2</v>
      </c>
      <c r="M189" s="12">
        <v>0</v>
      </c>
      <c r="N189" s="14">
        <f>Table32356789101112132343210111213[[#This Row],[African American]]/Table32356789101112132343210111213[[#This Row],[Total]]</f>
        <v>0</v>
      </c>
      <c r="O189" s="12">
        <v>0</v>
      </c>
      <c r="P189" s="14">
        <f>Table32356789101112132343210111213[[#This Row],[Hispanic American]]/Table32356789101112132343210111213[[#This Row],[Total]]</f>
        <v>0</v>
      </c>
      <c r="Q189" s="12">
        <v>0</v>
      </c>
      <c r="R189" s="14">
        <f>Table32356789101112132343210111213[[#This Row],[Hawaiian or Pacific Islander]]/Table32356789101112132343210111213[[#This Row],[Total]]</f>
        <v>0</v>
      </c>
      <c r="S189" s="12">
        <v>34</v>
      </c>
      <c r="T189" s="14">
        <f>Table32356789101112132343210111213[[#This Row],[White]]/Table32356789101112132343210111213[[#This Row],[Total]]</f>
        <v>0.94444444444444442</v>
      </c>
      <c r="U189" s="12">
        <v>1</v>
      </c>
      <c r="V189" s="14">
        <f>Table32356789101112132343210111213[[#This Row],[Multi-racial]]/Table32356789101112132343210111213[[#This Row],[Total]]</f>
        <v>2.7777777777777776E-2</v>
      </c>
      <c r="W189" s="12">
        <v>0</v>
      </c>
      <c r="X189" s="14">
        <f>Table32356789101112132343210111213[[#This Row],[Total % Minorities]]/Table32356789101112132343210111213[[#This Row],[Total]]</f>
        <v>1.5432098765432098E-3</v>
      </c>
      <c r="Y18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5.5555555555555552E-2</v>
      </c>
      <c r="Z18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2.7777777777777776E-2</v>
      </c>
    </row>
    <row r="190" spans="1:26" ht="20" customHeight="1">
      <c r="A190" s="1">
        <v>190099</v>
      </c>
      <c r="B190" s="1" t="s">
        <v>533</v>
      </c>
      <c r="C190" s="15" t="s">
        <v>347</v>
      </c>
      <c r="D190" s="1">
        <v>36</v>
      </c>
      <c r="E190" s="1">
        <v>22</v>
      </c>
      <c r="F190" s="8">
        <f>Table32356789101112132343210111213[[#This Row],[Men]]/Table32356789101112132343210111213[[#This Row],[Total]]</f>
        <v>0.61111111111111116</v>
      </c>
      <c r="G190" s="1">
        <v>14</v>
      </c>
      <c r="H190" s="8">
        <f>Table32356789101112132343210111213[[#This Row],[Women]]/Table32356789101112132343210111213[[#This Row],[Total]]</f>
        <v>0.3888888888888889</v>
      </c>
      <c r="I190" s="1">
        <v>0</v>
      </c>
      <c r="J190" s="8">
        <f>Table32356789101112132343210111213[[#This Row],[Alaskan Native or Native American]]/Table32356789101112132343210111213[[#This Row],[Total]]</f>
        <v>0</v>
      </c>
      <c r="K190" s="1">
        <v>5</v>
      </c>
      <c r="L190" s="8">
        <f>Table32356789101112132343210111213[[#This Row],[Asian American]]/Table32356789101112132343210111213[[#This Row],[Total]]</f>
        <v>0.1388888888888889</v>
      </c>
      <c r="M190" s="1">
        <v>0</v>
      </c>
      <c r="N190" s="8">
        <f>Table32356789101112132343210111213[[#This Row],[African American]]/Table32356789101112132343210111213[[#This Row],[Total]]</f>
        <v>0</v>
      </c>
      <c r="O190" s="1">
        <v>2</v>
      </c>
      <c r="P190" s="8">
        <f>Table32356789101112132343210111213[[#This Row],[Hispanic American]]/Table32356789101112132343210111213[[#This Row],[Total]]</f>
        <v>5.5555555555555552E-2</v>
      </c>
      <c r="Q190" s="1">
        <v>0</v>
      </c>
      <c r="R190" s="8">
        <f>Table32356789101112132343210111213[[#This Row],[Hawaiian or Pacific Islander]]/Table32356789101112132343210111213[[#This Row],[Total]]</f>
        <v>0</v>
      </c>
      <c r="S190" s="1">
        <v>19</v>
      </c>
      <c r="T190" s="8">
        <f>Table32356789101112132343210111213[[#This Row],[White]]/Table32356789101112132343210111213[[#This Row],[Total]]</f>
        <v>0.52777777777777779</v>
      </c>
      <c r="U190" s="1">
        <v>1</v>
      </c>
      <c r="V190" s="8">
        <f>Table32356789101112132343210111213[[#This Row],[Multi-racial]]/Table32356789101112132343210111213[[#This Row],[Total]]</f>
        <v>2.7777777777777776E-2</v>
      </c>
      <c r="W190" s="1">
        <v>8</v>
      </c>
      <c r="X190" s="8">
        <f>Table32356789101112132343210111213[[#This Row],[Total % Minorities]]/Table32356789101112132343210111213[[#This Row],[Total]]</f>
        <v>6.1728395061728392E-3</v>
      </c>
      <c r="Y19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  <c r="Z19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191" spans="1:26" ht="20" customHeight="1">
      <c r="A191" s="12">
        <v>199847</v>
      </c>
      <c r="B191" s="12" t="s">
        <v>534</v>
      </c>
      <c r="C191" s="16">
        <v>69900</v>
      </c>
      <c r="D191" s="12">
        <v>36</v>
      </c>
      <c r="E191" s="12">
        <v>23</v>
      </c>
      <c r="F191" s="14">
        <f>Table32356789101112132343210111213[[#This Row],[Men]]/Table32356789101112132343210111213[[#This Row],[Total]]</f>
        <v>0.63888888888888884</v>
      </c>
      <c r="G191" s="12">
        <v>13</v>
      </c>
      <c r="H191" s="14">
        <f>Table32356789101112132343210111213[[#This Row],[Women]]/Table32356789101112132343210111213[[#This Row],[Total]]</f>
        <v>0.3611111111111111</v>
      </c>
      <c r="I191" s="12">
        <v>0</v>
      </c>
      <c r="J191" s="14">
        <f>Table32356789101112132343210111213[[#This Row],[Alaskan Native or Native American]]/Table32356789101112132343210111213[[#This Row],[Total]]</f>
        <v>0</v>
      </c>
      <c r="K191" s="12">
        <v>3</v>
      </c>
      <c r="L191" s="14">
        <f>Table32356789101112132343210111213[[#This Row],[Asian American]]/Table32356789101112132343210111213[[#This Row],[Total]]</f>
        <v>8.3333333333333329E-2</v>
      </c>
      <c r="M191" s="12">
        <v>2</v>
      </c>
      <c r="N191" s="14">
        <f>Table32356789101112132343210111213[[#This Row],[African American]]/Table32356789101112132343210111213[[#This Row],[Total]]</f>
        <v>5.5555555555555552E-2</v>
      </c>
      <c r="O191" s="12">
        <v>3</v>
      </c>
      <c r="P191" s="14">
        <f>Table32356789101112132343210111213[[#This Row],[Hispanic American]]/Table32356789101112132343210111213[[#This Row],[Total]]</f>
        <v>8.3333333333333329E-2</v>
      </c>
      <c r="Q191" s="12">
        <v>0</v>
      </c>
      <c r="R191" s="14">
        <f>Table32356789101112132343210111213[[#This Row],[Hawaiian or Pacific Islander]]/Table32356789101112132343210111213[[#This Row],[Total]]</f>
        <v>0</v>
      </c>
      <c r="S191" s="12">
        <v>21</v>
      </c>
      <c r="T191" s="14">
        <f>Table32356789101112132343210111213[[#This Row],[White]]/Table32356789101112132343210111213[[#This Row],[Total]]</f>
        <v>0.58333333333333337</v>
      </c>
      <c r="U191" s="12">
        <v>0</v>
      </c>
      <c r="V191" s="14">
        <f>Table32356789101112132343210111213[[#This Row],[Multi-racial]]/Table32356789101112132343210111213[[#This Row],[Total]]</f>
        <v>0</v>
      </c>
      <c r="W191" s="12">
        <v>7</v>
      </c>
      <c r="X191" s="14">
        <f>Table32356789101112132343210111213[[#This Row],[Total % Minorities]]/Table32356789101112132343210111213[[#This Row],[Total]]</f>
        <v>6.1728395061728392E-3</v>
      </c>
      <c r="Y19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  <c r="Z19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0.1388888888888889</v>
      </c>
    </row>
    <row r="192" spans="1:26" ht="20" customHeight="1">
      <c r="A192" s="1">
        <v>122612</v>
      </c>
      <c r="B192" s="1" t="s">
        <v>535</v>
      </c>
      <c r="C192" s="15" t="s">
        <v>347</v>
      </c>
      <c r="D192" s="1">
        <v>35</v>
      </c>
      <c r="E192" s="1">
        <v>31</v>
      </c>
      <c r="F192" s="8">
        <f>Table32356789101112132343210111213[[#This Row],[Men]]/Table32356789101112132343210111213[[#This Row],[Total]]</f>
        <v>0.88571428571428568</v>
      </c>
      <c r="G192" s="1">
        <v>4</v>
      </c>
      <c r="H192" s="8">
        <f>Table32356789101112132343210111213[[#This Row],[Women]]/Table32356789101112132343210111213[[#This Row],[Total]]</f>
        <v>0.11428571428571428</v>
      </c>
      <c r="I192" s="1">
        <v>0</v>
      </c>
      <c r="J192" s="8">
        <f>Table32356789101112132343210111213[[#This Row],[Alaskan Native or Native American]]/Table32356789101112132343210111213[[#This Row],[Total]]</f>
        <v>0</v>
      </c>
      <c r="K192" s="1">
        <v>8</v>
      </c>
      <c r="L192" s="8">
        <f>Table32356789101112132343210111213[[#This Row],[Asian American]]/Table32356789101112132343210111213[[#This Row],[Total]]</f>
        <v>0.22857142857142856</v>
      </c>
      <c r="M192" s="1">
        <v>0</v>
      </c>
      <c r="N192" s="8">
        <f>Table32356789101112132343210111213[[#This Row],[African American]]/Table32356789101112132343210111213[[#This Row],[Total]]</f>
        <v>0</v>
      </c>
      <c r="O192" s="1">
        <v>6</v>
      </c>
      <c r="P192" s="8">
        <f>Table32356789101112132343210111213[[#This Row],[Hispanic American]]/Table32356789101112132343210111213[[#This Row],[Total]]</f>
        <v>0.17142857142857143</v>
      </c>
      <c r="Q192" s="1">
        <v>0</v>
      </c>
      <c r="R192" s="8">
        <f>Table32356789101112132343210111213[[#This Row],[Hawaiian or Pacific Islander]]/Table32356789101112132343210111213[[#This Row],[Total]]</f>
        <v>0</v>
      </c>
      <c r="S192" s="1">
        <v>12</v>
      </c>
      <c r="T192" s="8">
        <f>Table32356789101112132343210111213[[#This Row],[White]]/Table32356789101112132343210111213[[#This Row],[Total]]</f>
        <v>0.34285714285714286</v>
      </c>
      <c r="U192" s="1">
        <v>1</v>
      </c>
      <c r="V192" s="8">
        <f>Table32356789101112132343210111213[[#This Row],[Multi-racial]]/Table32356789101112132343210111213[[#This Row],[Total]]</f>
        <v>2.8571428571428571E-2</v>
      </c>
      <c r="W192" s="1">
        <v>8</v>
      </c>
      <c r="X192" s="8">
        <f>Table32356789101112132343210111213[[#This Row],[Total % Minorities]]/Table32356789101112132343210111213[[#This Row],[Total]]</f>
        <v>1.2244897959183673E-2</v>
      </c>
      <c r="Y19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0.42857142857142855</v>
      </c>
      <c r="Z19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193" spans="1:26" ht="20" customHeight="1">
      <c r="A193" s="12">
        <v>133881</v>
      </c>
      <c r="B193" s="12" t="s">
        <v>121</v>
      </c>
      <c r="C193" s="16">
        <v>64100</v>
      </c>
      <c r="D193" s="12">
        <v>35</v>
      </c>
      <c r="E193" s="12">
        <v>26</v>
      </c>
      <c r="F193" s="14">
        <f>Table32356789101112132343210111213[[#This Row],[Men]]/Table32356789101112132343210111213[[#This Row],[Total]]</f>
        <v>0.74285714285714288</v>
      </c>
      <c r="G193" s="12">
        <v>9</v>
      </c>
      <c r="H193" s="14">
        <f>Table32356789101112132343210111213[[#This Row],[Women]]/Table32356789101112132343210111213[[#This Row],[Total]]</f>
        <v>0.25714285714285712</v>
      </c>
      <c r="I193" s="12">
        <v>0</v>
      </c>
      <c r="J193" s="14">
        <f>Table32356789101112132343210111213[[#This Row],[Alaskan Native or Native American]]/Table32356789101112132343210111213[[#This Row],[Total]]</f>
        <v>0</v>
      </c>
      <c r="K193" s="12">
        <v>1</v>
      </c>
      <c r="L193" s="14">
        <f>Table32356789101112132343210111213[[#This Row],[Asian American]]/Table32356789101112132343210111213[[#This Row],[Total]]</f>
        <v>2.8571428571428571E-2</v>
      </c>
      <c r="M193" s="12">
        <v>1</v>
      </c>
      <c r="N193" s="14">
        <f>Table32356789101112132343210111213[[#This Row],[African American]]/Table32356789101112132343210111213[[#This Row],[Total]]</f>
        <v>2.8571428571428571E-2</v>
      </c>
      <c r="O193" s="12">
        <v>4</v>
      </c>
      <c r="P193" s="14">
        <f>Table32356789101112132343210111213[[#This Row],[Hispanic American]]/Table32356789101112132343210111213[[#This Row],[Total]]</f>
        <v>0.11428571428571428</v>
      </c>
      <c r="Q193" s="12">
        <v>0</v>
      </c>
      <c r="R193" s="14">
        <f>Table32356789101112132343210111213[[#This Row],[Hawaiian or Pacific Islander]]/Table32356789101112132343210111213[[#This Row],[Total]]</f>
        <v>0</v>
      </c>
      <c r="S193" s="12">
        <v>16</v>
      </c>
      <c r="T193" s="14">
        <f>Table32356789101112132343210111213[[#This Row],[White]]/Table32356789101112132343210111213[[#This Row],[Total]]</f>
        <v>0.45714285714285713</v>
      </c>
      <c r="U193" s="12">
        <v>0</v>
      </c>
      <c r="V193" s="14">
        <f>Table32356789101112132343210111213[[#This Row],[Multi-racial]]/Table32356789101112132343210111213[[#This Row],[Total]]</f>
        <v>0</v>
      </c>
      <c r="W193" s="12">
        <v>13</v>
      </c>
      <c r="X193" s="14">
        <f>Table32356789101112132343210111213[[#This Row],[Total % Minorities]]/Table32356789101112132343210111213[[#This Row],[Total]]</f>
        <v>4.8979591836734691E-3</v>
      </c>
      <c r="Y19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0.17142857142857143</v>
      </c>
      <c r="Z19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</row>
    <row r="194" spans="1:26" ht="20" customHeight="1">
      <c r="A194" s="1">
        <v>135726</v>
      </c>
      <c r="B194" s="1" t="s">
        <v>123</v>
      </c>
      <c r="C194" s="15" t="s">
        <v>347</v>
      </c>
      <c r="D194" s="1">
        <v>35</v>
      </c>
      <c r="E194" s="1">
        <v>27</v>
      </c>
      <c r="F194" s="8">
        <f>Table32356789101112132343210111213[[#This Row],[Men]]/Table32356789101112132343210111213[[#This Row],[Total]]</f>
        <v>0.77142857142857146</v>
      </c>
      <c r="G194" s="1">
        <v>8</v>
      </c>
      <c r="H194" s="8">
        <f>Table32356789101112132343210111213[[#This Row],[Women]]/Table32356789101112132343210111213[[#This Row],[Total]]</f>
        <v>0.22857142857142856</v>
      </c>
      <c r="I194" s="1">
        <v>0</v>
      </c>
      <c r="J194" s="8">
        <f>Table32356789101112132343210111213[[#This Row],[Alaskan Native or Native American]]/Table32356789101112132343210111213[[#This Row],[Total]]</f>
        <v>0</v>
      </c>
      <c r="K194" s="1">
        <v>4</v>
      </c>
      <c r="L194" s="8">
        <f>Table32356789101112132343210111213[[#This Row],[Asian American]]/Table32356789101112132343210111213[[#This Row],[Total]]</f>
        <v>0.11428571428571428</v>
      </c>
      <c r="M194" s="1">
        <v>1</v>
      </c>
      <c r="N194" s="8">
        <f>Table32356789101112132343210111213[[#This Row],[African American]]/Table32356789101112132343210111213[[#This Row],[Total]]</f>
        <v>2.8571428571428571E-2</v>
      </c>
      <c r="O194" s="1">
        <v>10</v>
      </c>
      <c r="P194" s="8">
        <f>Table32356789101112132343210111213[[#This Row],[Hispanic American]]/Table32356789101112132343210111213[[#This Row],[Total]]</f>
        <v>0.2857142857142857</v>
      </c>
      <c r="Q194" s="1">
        <v>0</v>
      </c>
      <c r="R194" s="8">
        <f>Table32356789101112132343210111213[[#This Row],[Hawaiian or Pacific Islander]]/Table32356789101112132343210111213[[#This Row],[Total]]</f>
        <v>0</v>
      </c>
      <c r="S194" s="1">
        <v>12</v>
      </c>
      <c r="T194" s="8">
        <f>Table32356789101112132343210111213[[#This Row],[White]]/Table32356789101112132343210111213[[#This Row],[Total]]</f>
        <v>0.34285714285714286</v>
      </c>
      <c r="U194" s="1">
        <v>1</v>
      </c>
      <c r="V194" s="8">
        <f>Table32356789101112132343210111213[[#This Row],[Multi-racial]]/Table32356789101112132343210111213[[#This Row],[Total]]</f>
        <v>2.8571428571428571E-2</v>
      </c>
      <c r="W194" s="1">
        <v>6</v>
      </c>
      <c r="X194" s="8">
        <f>Table32356789101112132343210111213[[#This Row],[Total % Minorities]]/Table32356789101112132343210111213[[#This Row],[Total]]</f>
        <v>1.3061224489795917E-2</v>
      </c>
      <c r="Y19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0.45714285714285713</v>
      </c>
      <c r="Z19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0.34285714285714286</v>
      </c>
    </row>
    <row r="195" spans="1:26" ht="20" customHeight="1">
      <c r="A195" s="12">
        <v>110547</v>
      </c>
      <c r="B195" s="12" t="s">
        <v>536</v>
      </c>
      <c r="C195" s="16" t="s">
        <v>347</v>
      </c>
      <c r="D195" s="12">
        <v>33</v>
      </c>
      <c r="E195" s="12">
        <v>31</v>
      </c>
      <c r="F195" s="14">
        <f>Table32356789101112132343210111213[[#This Row],[Men]]/Table32356789101112132343210111213[[#This Row],[Total]]</f>
        <v>0.93939393939393945</v>
      </c>
      <c r="G195" s="12">
        <v>2</v>
      </c>
      <c r="H195" s="14">
        <f>Table32356789101112132343210111213[[#This Row],[Women]]/Table32356789101112132343210111213[[#This Row],[Total]]</f>
        <v>6.0606060606060608E-2</v>
      </c>
      <c r="I195" s="12">
        <v>0</v>
      </c>
      <c r="J195" s="14">
        <f>Table32356789101112132343210111213[[#This Row],[Alaskan Native or Native American]]/Table32356789101112132343210111213[[#This Row],[Total]]</f>
        <v>0</v>
      </c>
      <c r="K195" s="12">
        <v>4</v>
      </c>
      <c r="L195" s="14">
        <f>Table32356789101112132343210111213[[#This Row],[Asian American]]/Table32356789101112132343210111213[[#This Row],[Total]]</f>
        <v>0.12121212121212122</v>
      </c>
      <c r="M195" s="12">
        <v>1</v>
      </c>
      <c r="N195" s="14">
        <f>Table32356789101112132343210111213[[#This Row],[African American]]/Table32356789101112132343210111213[[#This Row],[Total]]</f>
        <v>3.0303030303030304E-2</v>
      </c>
      <c r="O195" s="12">
        <v>19</v>
      </c>
      <c r="P195" s="14">
        <f>Table32356789101112132343210111213[[#This Row],[Hispanic American]]/Table32356789101112132343210111213[[#This Row],[Total]]</f>
        <v>0.5757575757575758</v>
      </c>
      <c r="Q195" s="12">
        <v>0</v>
      </c>
      <c r="R195" s="14">
        <f>Table32356789101112132343210111213[[#This Row],[Hawaiian or Pacific Islander]]/Table32356789101112132343210111213[[#This Row],[Total]]</f>
        <v>0</v>
      </c>
      <c r="S195" s="12">
        <v>3</v>
      </c>
      <c r="T195" s="14">
        <f>Table32356789101112132343210111213[[#This Row],[White]]/Table32356789101112132343210111213[[#This Row],[Total]]</f>
        <v>9.0909090909090912E-2</v>
      </c>
      <c r="U195" s="12">
        <v>3</v>
      </c>
      <c r="V195" s="14">
        <f>Table32356789101112132343210111213[[#This Row],[Multi-racial]]/Table32356789101112132343210111213[[#This Row],[Total]]</f>
        <v>9.0909090909090912E-2</v>
      </c>
      <c r="W195" s="12">
        <v>2</v>
      </c>
      <c r="X195" s="14">
        <f>Table32356789101112132343210111213[[#This Row],[Total % Minorities]]/Table32356789101112132343210111213[[#This Row],[Total]]</f>
        <v>2.4793388429752067E-2</v>
      </c>
      <c r="Y19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0.81818181818181823</v>
      </c>
      <c r="Z19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0.69696969696969702</v>
      </c>
    </row>
    <row r="196" spans="1:26" ht="20" customHeight="1">
      <c r="A196" s="1">
        <v>115755</v>
      </c>
      <c r="B196" s="1" t="s">
        <v>537</v>
      </c>
      <c r="C196" s="15">
        <v>51700</v>
      </c>
      <c r="D196" s="1">
        <v>33</v>
      </c>
      <c r="E196" s="1">
        <v>32</v>
      </c>
      <c r="F196" s="8">
        <f>Table32356789101112132343210111213[[#This Row],[Men]]/Table32356789101112132343210111213[[#This Row],[Total]]</f>
        <v>0.96969696969696972</v>
      </c>
      <c r="G196" s="1">
        <v>1</v>
      </c>
      <c r="H196" s="8">
        <f>Table32356789101112132343210111213[[#This Row],[Women]]/Table32356789101112132343210111213[[#This Row],[Total]]</f>
        <v>3.0303030303030304E-2</v>
      </c>
      <c r="I196" s="1">
        <v>0</v>
      </c>
      <c r="J196" s="8">
        <f>Table32356789101112132343210111213[[#This Row],[Alaskan Native or Native American]]/Table32356789101112132343210111213[[#This Row],[Total]]</f>
        <v>0</v>
      </c>
      <c r="K196" s="1">
        <v>1</v>
      </c>
      <c r="L196" s="8">
        <f>Table32356789101112132343210111213[[#This Row],[Asian American]]/Table32356789101112132343210111213[[#This Row],[Total]]</f>
        <v>3.0303030303030304E-2</v>
      </c>
      <c r="M196" s="1">
        <v>0</v>
      </c>
      <c r="N196" s="8">
        <f>Table32356789101112132343210111213[[#This Row],[African American]]/Table32356789101112132343210111213[[#This Row],[Total]]</f>
        <v>0</v>
      </c>
      <c r="O196" s="1">
        <v>7</v>
      </c>
      <c r="P196" s="8">
        <f>Table32356789101112132343210111213[[#This Row],[Hispanic American]]/Table32356789101112132343210111213[[#This Row],[Total]]</f>
        <v>0.21212121212121213</v>
      </c>
      <c r="Q196" s="1">
        <v>0</v>
      </c>
      <c r="R196" s="8">
        <f>Table32356789101112132343210111213[[#This Row],[Hawaiian or Pacific Islander]]/Table32356789101112132343210111213[[#This Row],[Total]]</f>
        <v>0</v>
      </c>
      <c r="S196" s="1">
        <v>18</v>
      </c>
      <c r="T196" s="8">
        <f>Table32356789101112132343210111213[[#This Row],[White]]/Table32356789101112132343210111213[[#This Row],[Total]]</f>
        <v>0.54545454545454541</v>
      </c>
      <c r="U196" s="1">
        <v>1</v>
      </c>
      <c r="V196" s="8">
        <f>Table32356789101112132343210111213[[#This Row],[Multi-racial]]/Table32356789101112132343210111213[[#This Row],[Total]]</f>
        <v>3.0303030303030304E-2</v>
      </c>
      <c r="W196" s="1">
        <v>2</v>
      </c>
      <c r="X196" s="8">
        <f>Table32356789101112132343210111213[[#This Row],[Total % Minorities]]/Table32356789101112132343210111213[[#This Row],[Total]]</f>
        <v>8.2644628099173556E-3</v>
      </c>
      <c r="Y19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0.27272727272727271</v>
      </c>
      <c r="Z19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0.24242424242424243</v>
      </c>
    </row>
    <row r="197" spans="1:26" ht="20" customHeight="1">
      <c r="A197" s="12">
        <v>119605</v>
      </c>
      <c r="B197" s="12" t="s">
        <v>97</v>
      </c>
      <c r="C197" s="16">
        <v>67300</v>
      </c>
      <c r="D197" s="12">
        <v>33</v>
      </c>
      <c r="E197" s="12">
        <v>32</v>
      </c>
      <c r="F197" s="14">
        <f>Table32356789101112132343210111213[[#This Row],[Men]]/Table32356789101112132343210111213[[#This Row],[Total]]</f>
        <v>0.96969696969696972</v>
      </c>
      <c r="G197" s="12">
        <v>1</v>
      </c>
      <c r="H197" s="14">
        <f>Table32356789101112132343210111213[[#This Row],[Women]]/Table32356789101112132343210111213[[#This Row],[Total]]</f>
        <v>3.0303030303030304E-2</v>
      </c>
      <c r="I197" s="12">
        <v>1</v>
      </c>
      <c r="J197" s="14">
        <f>Table32356789101112132343210111213[[#This Row],[Alaskan Native or Native American]]/Table32356789101112132343210111213[[#This Row],[Total]]</f>
        <v>3.0303030303030304E-2</v>
      </c>
      <c r="K197" s="12">
        <v>4</v>
      </c>
      <c r="L197" s="14">
        <f>Table32356789101112132343210111213[[#This Row],[Asian American]]/Table32356789101112132343210111213[[#This Row],[Total]]</f>
        <v>0.12121212121212122</v>
      </c>
      <c r="M197" s="12">
        <v>1</v>
      </c>
      <c r="N197" s="14">
        <f>Table32356789101112132343210111213[[#This Row],[African American]]/Table32356789101112132343210111213[[#This Row],[Total]]</f>
        <v>3.0303030303030304E-2</v>
      </c>
      <c r="O197" s="12">
        <v>8</v>
      </c>
      <c r="P197" s="14">
        <f>Table32356789101112132343210111213[[#This Row],[Hispanic American]]/Table32356789101112132343210111213[[#This Row],[Total]]</f>
        <v>0.24242424242424243</v>
      </c>
      <c r="Q197" s="12">
        <v>1</v>
      </c>
      <c r="R197" s="14">
        <f>Table32356789101112132343210111213[[#This Row],[Hawaiian or Pacific Islander]]/Table32356789101112132343210111213[[#This Row],[Total]]</f>
        <v>3.0303030303030304E-2</v>
      </c>
      <c r="S197" s="12">
        <v>16</v>
      </c>
      <c r="T197" s="14">
        <f>Table32356789101112132343210111213[[#This Row],[White]]/Table32356789101112132343210111213[[#This Row],[Total]]</f>
        <v>0.48484848484848486</v>
      </c>
      <c r="U197" s="12">
        <v>0</v>
      </c>
      <c r="V197" s="14">
        <f>Table32356789101112132343210111213[[#This Row],[Multi-racial]]/Table32356789101112132343210111213[[#This Row],[Total]]</f>
        <v>0</v>
      </c>
      <c r="W197" s="12">
        <v>0</v>
      </c>
      <c r="X197" s="14">
        <f>Table32356789101112132343210111213[[#This Row],[Total % Minorities]]/Table32356789101112132343210111213[[#This Row],[Total]]</f>
        <v>1.3774104683195593E-2</v>
      </c>
      <c r="Y19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0.45454545454545453</v>
      </c>
      <c r="Z19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198" spans="1:26" ht="20" customHeight="1">
      <c r="A198" s="1">
        <v>120883</v>
      </c>
      <c r="B198" s="1" t="s">
        <v>98</v>
      </c>
      <c r="C198" s="15">
        <v>60800</v>
      </c>
      <c r="D198" s="1">
        <v>33</v>
      </c>
      <c r="E198" s="1">
        <v>28</v>
      </c>
      <c r="F198" s="8">
        <f>Table32356789101112132343210111213[[#This Row],[Men]]/Table32356789101112132343210111213[[#This Row],[Total]]</f>
        <v>0.84848484848484851</v>
      </c>
      <c r="G198" s="1">
        <v>5</v>
      </c>
      <c r="H198" s="8">
        <f>Table32356789101112132343210111213[[#This Row],[Women]]/Table32356789101112132343210111213[[#This Row],[Total]]</f>
        <v>0.15151515151515152</v>
      </c>
      <c r="I198" s="1">
        <v>0</v>
      </c>
      <c r="J198" s="8">
        <f>Table32356789101112132343210111213[[#This Row],[Alaskan Native or Native American]]/Table32356789101112132343210111213[[#This Row],[Total]]</f>
        <v>0</v>
      </c>
      <c r="K198" s="1">
        <v>15</v>
      </c>
      <c r="L198" s="8">
        <f>Table32356789101112132343210111213[[#This Row],[Asian American]]/Table32356789101112132343210111213[[#This Row],[Total]]</f>
        <v>0.45454545454545453</v>
      </c>
      <c r="M198" s="1">
        <v>0</v>
      </c>
      <c r="N198" s="8">
        <f>Table32356789101112132343210111213[[#This Row],[African American]]/Table32356789101112132343210111213[[#This Row],[Total]]</f>
        <v>0</v>
      </c>
      <c r="O198" s="1">
        <v>5</v>
      </c>
      <c r="P198" s="8">
        <f>Table32356789101112132343210111213[[#This Row],[Hispanic American]]/Table32356789101112132343210111213[[#This Row],[Total]]</f>
        <v>0.15151515151515152</v>
      </c>
      <c r="Q198" s="1">
        <v>0</v>
      </c>
      <c r="R198" s="8">
        <f>Table32356789101112132343210111213[[#This Row],[Hawaiian or Pacific Islander]]/Table32356789101112132343210111213[[#This Row],[Total]]</f>
        <v>0</v>
      </c>
      <c r="S198" s="1">
        <v>8</v>
      </c>
      <c r="T198" s="8">
        <f>Table32356789101112132343210111213[[#This Row],[White]]/Table32356789101112132343210111213[[#This Row],[Total]]</f>
        <v>0.24242424242424243</v>
      </c>
      <c r="U198" s="1">
        <v>2</v>
      </c>
      <c r="V198" s="8">
        <f>Table32356789101112132343210111213[[#This Row],[Multi-racial]]/Table32356789101112132343210111213[[#This Row],[Total]]</f>
        <v>6.0606060606060608E-2</v>
      </c>
      <c r="W198" s="1">
        <v>3</v>
      </c>
      <c r="X198" s="8">
        <f>Table32356789101112132343210111213[[#This Row],[Total % Minorities]]/Table32356789101112132343210111213[[#This Row],[Total]]</f>
        <v>2.02020202020202E-2</v>
      </c>
      <c r="Y19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19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0.21212121212121213</v>
      </c>
    </row>
    <row r="199" spans="1:26" ht="20" customHeight="1">
      <c r="A199" s="12">
        <v>159993</v>
      </c>
      <c r="B199" s="12" t="s">
        <v>538</v>
      </c>
      <c r="C199" s="16" t="s">
        <v>347</v>
      </c>
      <c r="D199" s="12">
        <v>33</v>
      </c>
      <c r="E199" s="12">
        <v>26</v>
      </c>
      <c r="F199" s="14">
        <f>Table32356789101112132343210111213[[#This Row],[Men]]/Table32356789101112132343210111213[[#This Row],[Total]]</f>
        <v>0.78787878787878785</v>
      </c>
      <c r="G199" s="12">
        <v>7</v>
      </c>
      <c r="H199" s="14">
        <f>Table32356789101112132343210111213[[#This Row],[Women]]/Table32356789101112132343210111213[[#This Row],[Total]]</f>
        <v>0.21212121212121213</v>
      </c>
      <c r="I199" s="12">
        <v>0</v>
      </c>
      <c r="J199" s="14">
        <f>Table32356789101112132343210111213[[#This Row],[Alaskan Native or Native American]]/Table32356789101112132343210111213[[#This Row],[Total]]</f>
        <v>0</v>
      </c>
      <c r="K199" s="12">
        <v>1</v>
      </c>
      <c r="L199" s="14">
        <f>Table32356789101112132343210111213[[#This Row],[Asian American]]/Table32356789101112132343210111213[[#This Row],[Total]]</f>
        <v>3.0303030303030304E-2</v>
      </c>
      <c r="M199" s="12">
        <v>1</v>
      </c>
      <c r="N199" s="14">
        <f>Table32356789101112132343210111213[[#This Row],[African American]]/Table32356789101112132343210111213[[#This Row],[Total]]</f>
        <v>3.0303030303030304E-2</v>
      </c>
      <c r="O199" s="12">
        <v>0</v>
      </c>
      <c r="P199" s="14">
        <f>Table32356789101112132343210111213[[#This Row],[Hispanic American]]/Table32356789101112132343210111213[[#This Row],[Total]]</f>
        <v>0</v>
      </c>
      <c r="Q199" s="12">
        <v>0</v>
      </c>
      <c r="R199" s="14">
        <f>Table32356789101112132343210111213[[#This Row],[Hawaiian or Pacific Islander]]/Table32356789101112132343210111213[[#This Row],[Total]]</f>
        <v>0</v>
      </c>
      <c r="S199" s="12">
        <v>14</v>
      </c>
      <c r="T199" s="14">
        <f>Table32356789101112132343210111213[[#This Row],[White]]/Table32356789101112132343210111213[[#This Row],[Total]]</f>
        <v>0.42424242424242425</v>
      </c>
      <c r="U199" s="12">
        <v>1</v>
      </c>
      <c r="V199" s="14">
        <f>Table32356789101112132343210111213[[#This Row],[Multi-racial]]/Table32356789101112132343210111213[[#This Row],[Total]]</f>
        <v>3.0303030303030304E-2</v>
      </c>
      <c r="W199" s="12">
        <v>15</v>
      </c>
      <c r="X199" s="14">
        <f>Table32356789101112132343210111213[[#This Row],[Total % Minorities]]/Table32356789101112132343210111213[[#This Row],[Total]]</f>
        <v>2.7548209366391185E-3</v>
      </c>
      <c r="Y19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9.0909090909090912E-2</v>
      </c>
      <c r="Z19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6.0606060606060608E-2</v>
      </c>
    </row>
    <row r="200" spans="1:26" ht="20" customHeight="1">
      <c r="A200" s="1">
        <v>107044</v>
      </c>
      <c r="B200" s="1" t="s">
        <v>85</v>
      </c>
      <c r="C200" s="15">
        <v>61100</v>
      </c>
      <c r="D200" s="1">
        <v>32</v>
      </c>
      <c r="E200" s="1">
        <v>28</v>
      </c>
      <c r="F200" s="8">
        <f>Table32356789101112132343210111213[[#This Row],[Men]]/Table32356789101112132343210111213[[#This Row],[Total]]</f>
        <v>0.875</v>
      </c>
      <c r="G200" s="1">
        <v>4</v>
      </c>
      <c r="H200" s="8">
        <f>Table32356789101112132343210111213[[#This Row],[Women]]/Table32356789101112132343210111213[[#This Row],[Total]]</f>
        <v>0.125</v>
      </c>
      <c r="I200" s="1">
        <v>0</v>
      </c>
      <c r="J200" s="8">
        <f>Table32356789101112132343210111213[[#This Row],[Alaskan Native or Native American]]/Table32356789101112132343210111213[[#This Row],[Total]]</f>
        <v>0</v>
      </c>
      <c r="K200" s="1">
        <v>1</v>
      </c>
      <c r="L200" s="8">
        <f>Table32356789101112132343210111213[[#This Row],[Asian American]]/Table32356789101112132343210111213[[#This Row],[Total]]</f>
        <v>3.125E-2</v>
      </c>
      <c r="M200" s="1">
        <v>1</v>
      </c>
      <c r="N200" s="8">
        <f>Table32356789101112132343210111213[[#This Row],[African American]]/Table32356789101112132343210111213[[#This Row],[Total]]</f>
        <v>3.125E-2</v>
      </c>
      <c r="O200" s="1">
        <v>0</v>
      </c>
      <c r="P200" s="8">
        <f>Table32356789101112132343210111213[[#This Row],[Hispanic American]]/Table32356789101112132343210111213[[#This Row],[Total]]</f>
        <v>0</v>
      </c>
      <c r="Q200" s="1">
        <v>0</v>
      </c>
      <c r="R200" s="8">
        <f>Table32356789101112132343210111213[[#This Row],[Hawaiian or Pacific Islander]]/Table32356789101112132343210111213[[#This Row],[Total]]</f>
        <v>0</v>
      </c>
      <c r="S200" s="1">
        <v>22</v>
      </c>
      <c r="T200" s="8">
        <f>Table32356789101112132343210111213[[#This Row],[White]]/Table32356789101112132343210111213[[#This Row],[Total]]</f>
        <v>0.6875</v>
      </c>
      <c r="U200" s="1">
        <v>1</v>
      </c>
      <c r="V200" s="8">
        <f>Table32356789101112132343210111213[[#This Row],[Multi-racial]]/Table32356789101112132343210111213[[#This Row],[Total]]</f>
        <v>3.125E-2</v>
      </c>
      <c r="W200" s="1">
        <v>7</v>
      </c>
      <c r="X200" s="8">
        <f>Table32356789101112132343210111213[[#This Row],[Total % Minorities]]/Table32356789101112132343210111213[[#This Row],[Total]]</f>
        <v>2.9296875E-3</v>
      </c>
      <c r="Y20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9.375E-2</v>
      </c>
      <c r="Z20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6.25E-2</v>
      </c>
    </row>
    <row r="201" spans="1:26" ht="20" customHeight="1">
      <c r="A201" s="12">
        <v>111948</v>
      </c>
      <c r="B201" s="12" t="s">
        <v>396</v>
      </c>
      <c r="C201" s="16" t="s">
        <v>347</v>
      </c>
      <c r="D201" s="12">
        <v>32</v>
      </c>
      <c r="E201" s="12">
        <v>27</v>
      </c>
      <c r="F201" s="14">
        <f>Table32356789101112132343210111213[[#This Row],[Men]]/Table32356789101112132343210111213[[#This Row],[Total]]</f>
        <v>0.84375</v>
      </c>
      <c r="G201" s="12">
        <v>5</v>
      </c>
      <c r="H201" s="14">
        <f>Table32356789101112132343210111213[[#This Row],[Women]]/Table32356789101112132343210111213[[#This Row],[Total]]</f>
        <v>0.15625</v>
      </c>
      <c r="I201" s="12">
        <v>0</v>
      </c>
      <c r="J201" s="14">
        <f>Table32356789101112132343210111213[[#This Row],[Alaskan Native or Native American]]/Table32356789101112132343210111213[[#This Row],[Total]]</f>
        <v>0</v>
      </c>
      <c r="K201" s="12">
        <v>5</v>
      </c>
      <c r="L201" s="14">
        <f>Table32356789101112132343210111213[[#This Row],[Asian American]]/Table32356789101112132343210111213[[#This Row],[Total]]</f>
        <v>0.15625</v>
      </c>
      <c r="M201" s="12">
        <v>1</v>
      </c>
      <c r="N201" s="14">
        <f>Table32356789101112132343210111213[[#This Row],[African American]]/Table32356789101112132343210111213[[#This Row],[Total]]</f>
        <v>3.125E-2</v>
      </c>
      <c r="O201" s="12">
        <v>5</v>
      </c>
      <c r="P201" s="14">
        <f>Table32356789101112132343210111213[[#This Row],[Hispanic American]]/Table32356789101112132343210111213[[#This Row],[Total]]</f>
        <v>0.15625</v>
      </c>
      <c r="Q201" s="12">
        <v>0</v>
      </c>
      <c r="R201" s="14">
        <f>Table32356789101112132343210111213[[#This Row],[Hawaiian or Pacific Islander]]/Table32356789101112132343210111213[[#This Row],[Total]]</f>
        <v>0</v>
      </c>
      <c r="S201" s="12">
        <v>18</v>
      </c>
      <c r="T201" s="14">
        <f>Table32356789101112132343210111213[[#This Row],[White]]/Table32356789101112132343210111213[[#This Row],[Total]]</f>
        <v>0.5625</v>
      </c>
      <c r="U201" s="12">
        <v>1</v>
      </c>
      <c r="V201" s="14">
        <f>Table32356789101112132343210111213[[#This Row],[Multi-racial]]/Table32356789101112132343210111213[[#This Row],[Total]]</f>
        <v>3.125E-2</v>
      </c>
      <c r="W201" s="12">
        <v>2</v>
      </c>
      <c r="X201" s="14">
        <f>Table32356789101112132343210111213[[#This Row],[Total % Minorities]]/Table32356789101112132343210111213[[#This Row],[Total]]</f>
        <v>1.171875E-2</v>
      </c>
      <c r="Y20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0.375</v>
      </c>
      <c r="Z20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0.21875</v>
      </c>
    </row>
    <row r="202" spans="1:26" ht="20" customHeight="1">
      <c r="A202" s="1">
        <v>131496</v>
      </c>
      <c r="B202" s="1" t="s">
        <v>539</v>
      </c>
      <c r="C202" s="15">
        <v>77900</v>
      </c>
      <c r="D202" s="1">
        <v>32</v>
      </c>
      <c r="E202" s="1">
        <v>16</v>
      </c>
      <c r="F202" s="8">
        <f>Table32356789101112132343210111213[[#This Row],[Men]]/Table32356789101112132343210111213[[#This Row],[Total]]</f>
        <v>0.5</v>
      </c>
      <c r="G202" s="1">
        <v>16</v>
      </c>
      <c r="H202" s="8">
        <f>Table32356789101112132343210111213[[#This Row],[Women]]/Table32356789101112132343210111213[[#This Row],[Total]]</f>
        <v>0.5</v>
      </c>
      <c r="I202" s="1">
        <v>0</v>
      </c>
      <c r="J202" s="8">
        <f>Table32356789101112132343210111213[[#This Row],[Alaskan Native or Native American]]/Table32356789101112132343210111213[[#This Row],[Total]]</f>
        <v>0</v>
      </c>
      <c r="K202" s="1">
        <v>7</v>
      </c>
      <c r="L202" s="8">
        <f>Table32356789101112132343210111213[[#This Row],[Asian American]]/Table32356789101112132343210111213[[#This Row],[Total]]</f>
        <v>0.21875</v>
      </c>
      <c r="M202" s="1">
        <v>3</v>
      </c>
      <c r="N202" s="8">
        <f>Table32356789101112132343210111213[[#This Row],[African American]]/Table32356789101112132343210111213[[#This Row],[Total]]</f>
        <v>9.375E-2</v>
      </c>
      <c r="O202" s="1">
        <v>2</v>
      </c>
      <c r="P202" s="8">
        <f>Table32356789101112132343210111213[[#This Row],[Hispanic American]]/Table32356789101112132343210111213[[#This Row],[Total]]</f>
        <v>6.25E-2</v>
      </c>
      <c r="Q202" s="1">
        <v>0</v>
      </c>
      <c r="R202" s="8">
        <f>Table32356789101112132343210111213[[#This Row],[Hawaiian or Pacific Islander]]/Table32356789101112132343210111213[[#This Row],[Total]]</f>
        <v>0</v>
      </c>
      <c r="S202" s="1">
        <v>17</v>
      </c>
      <c r="T202" s="8">
        <f>Table32356789101112132343210111213[[#This Row],[White]]/Table32356789101112132343210111213[[#This Row],[Total]]</f>
        <v>0.53125</v>
      </c>
      <c r="U202" s="1">
        <v>1</v>
      </c>
      <c r="V202" s="8">
        <f>Table32356789101112132343210111213[[#This Row],[Multi-racial]]/Table32356789101112132343210111213[[#This Row],[Total]]</f>
        <v>3.125E-2</v>
      </c>
      <c r="W202" s="1">
        <v>2</v>
      </c>
      <c r="X202" s="8">
        <f>Table32356789101112132343210111213[[#This Row],[Total % Minorities]]/Table32356789101112132343210111213[[#This Row],[Total]]</f>
        <v>1.26953125E-2</v>
      </c>
      <c r="Y20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0.40625</v>
      </c>
      <c r="Z20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0.1875</v>
      </c>
    </row>
    <row r="203" spans="1:26" ht="20" customHeight="1">
      <c r="A203" s="12">
        <v>142285</v>
      </c>
      <c r="B203" s="12" t="s">
        <v>132</v>
      </c>
      <c r="C203" s="16">
        <v>70600</v>
      </c>
      <c r="D203" s="12">
        <v>32</v>
      </c>
      <c r="E203" s="12">
        <v>27</v>
      </c>
      <c r="F203" s="14">
        <f>Table32356789101112132343210111213[[#This Row],[Men]]/Table32356789101112132343210111213[[#This Row],[Total]]</f>
        <v>0.84375</v>
      </c>
      <c r="G203" s="12">
        <v>5</v>
      </c>
      <c r="H203" s="14">
        <f>Table32356789101112132343210111213[[#This Row],[Women]]/Table32356789101112132343210111213[[#This Row],[Total]]</f>
        <v>0.15625</v>
      </c>
      <c r="I203" s="12">
        <v>0</v>
      </c>
      <c r="J203" s="14">
        <f>Table32356789101112132343210111213[[#This Row],[Alaskan Native or Native American]]/Table32356789101112132343210111213[[#This Row],[Total]]</f>
        <v>0</v>
      </c>
      <c r="K203" s="12">
        <v>0</v>
      </c>
      <c r="L203" s="14">
        <f>Table32356789101112132343210111213[[#This Row],[Asian American]]/Table32356789101112132343210111213[[#This Row],[Total]]</f>
        <v>0</v>
      </c>
      <c r="M203" s="12">
        <v>0</v>
      </c>
      <c r="N203" s="14">
        <f>Table32356789101112132343210111213[[#This Row],[African American]]/Table32356789101112132343210111213[[#This Row],[Total]]</f>
        <v>0</v>
      </c>
      <c r="O203" s="12">
        <v>0</v>
      </c>
      <c r="P203" s="14">
        <f>Table32356789101112132343210111213[[#This Row],[Hispanic American]]/Table32356789101112132343210111213[[#This Row],[Total]]</f>
        <v>0</v>
      </c>
      <c r="Q203" s="12">
        <v>0</v>
      </c>
      <c r="R203" s="14">
        <f>Table32356789101112132343210111213[[#This Row],[Hawaiian or Pacific Islander]]/Table32356789101112132343210111213[[#This Row],[Total]]</f>
        <v>0</v>
      </c>
      <c r="S203" s="12">
        <v>31</v>
      </c>
      <c r="T203" s="14">
        <f>Table32356789101112132343210111213[[#This Row],[White]]/Table32356789101112132343210111213[[#This Row],[Total]]</f>
        <v>0.96875</v>
      </c>
      <c r="U203" s="12">
        <v>0</v>
      </c>
      <c r="V203" s="14">
        <f>Table32356789101112132343210111213[[#This Row],[Multi-racial]]/Table32356789101112132343210111213[[#This Row],[Total]]</f>
        <v>0</v>
      </c>
      <c r="W203" s="12">
        <v>0</v>
      </c>
      <c r="X203" s="14">
        <f>Table32356789101112132343210111213[[#This Row],[Total % Minorities]]/Table32356789101112132343210111213[[#This Row],[Total]]</f>
        <v>0</v>
      </c>
      <c r="Y20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20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204" spans="1:26" ht="20" customHeight="1">
      <c r="A204" s="1">
        <v>151306</v>
      </c>
      <c r="B204" s="1" t="s">
        <v>144</v>
      </c>
      <c r="C204" s="15">
        <v>51600</v>
      </c>
      <c r="D204" s="1">
        <v>32</v>
      </c>
      <c r="E204" s="1">
        <v>30</v>
      </c>
      <c r="F204" s="8">
        <f>Table32356789101112132343210111213[[#This Row],[Men]]/Table32356789101112132343210111213[[#This Row],[Total]]</f>
        <v>0.9375</v>
      </c>
      <c r="G204" s="1">
        <v>2</v>
      </c>
      <c r="H204" s="8">
        <f>Table32356789101112132343210111213[[#This Row],[Women]]/Table32356789101112132343210111213[[#This Row],[Total]]</f>
        <v>6.25E-2</v>
      </c>
      <c r="I204" s="1">
        <v>0</v>
      </c>
      <c r="J204" s="8">
        <f>Table32356789101112132343210111213[[#This Row],[Alaskan Native or Native American]]/Table32356789101112132343210111213[[#This Row],[Total]]</f>
        <v>0</v>
      </c>
      <c r="K204" s="1">
        <v>2</v>
      </c>
      <c r="L204" s="8">
        <f>Table32356789101112132343210111213[[#This Row],[Asian American]]/Table32356789101112132343210111213[[#This Row],[Total]]</f>
        <v>6.25E-2</v>
      </c>
      <c r="M204" s="1">
        <v>0</v>
      </c>
      <c r="N204" s="8">
        <f>Table32356789101112132343210111213[[#This Row],[African American]]/Table32356789101112132343210111213[[#This Row],[Total]]</f>
        <v>0</v>
      </c>
      <c r="O204" s="1">
        <v>0</v>
      </c>
      <c r="P204" s="8">
        <f>Table32356789101112132343210111213[[#This Row],[Hispanic American]]/Table32356789101112132343210111213[[#This Row],[Total]]</f>
        <v>0</v>
      </c>
      <c r="Q204" s="1">
        <v>0</v>
      </c>
      <c r="R204" s="8">
        <f>Table32356789101112132343210111213[[#This Row],[Hawaiian or Pacific Islander]]/Table32356789101112132343210111213[[#This Row],[Total]]</f>
        <v>0</v>
      </c>
      <c r="S204" s="1">
        <v>29</v>
      </c>
      <c r="T204" s="8">
        <f>Table32356789101112132343210111213[[#This Row],[White]]/Table32356789101112132343210111213[[#This Row],[Total]]</f>
        <v>0.90625</v>
      </c>
      <c r="U204" s="1">
        <v>1</v>
      </c>
      <c r="V204" s="8">
        <f>Table32356789101112132343210111213[[#This Row],[Multi-racial]]/Table32356789101112132343210111213[[#This Row],[Total]]</f>
        <v>3.125E-2</v>
      </c>
      <c r="W204" s="1">
        <v>0</v>
      </c>
      <c r="X204" s="8">
        <f>Table32356789101112132343210111213[[#This Row],[Total % Minorities]]/Table32356789101112132343210111213[[#This Row],[Total]]</f>
        <v>2.9296875E-3</v>
      </c>
      <c r="Y20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9.375E-2</v>
      </c>
      <c r="Z20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3.125E-2</v>
      </c>
    </row>
    <row r="205" spans="1:26" ht="20" customHeight="1">
      <c r="A205" s="12">
        <v>168254</v>
      </c>
      <c r="B205" s="12" t="s">
        <v>174</v>
      </c>
      <c r="C205" s="16" t="s">
        <v>347</v>
      </c>
      <c r="D205" s="12">
        <v>32</v>
      </c>
      <c r="E205" s="12">
        <v>29</v>
      </c>
      <c r="F205" s="14">
        <f>Table32356789101112132343210111213[[#This Row],[Men]]/Table32356789101112132343210111213[[#This Row],[Total]]</f>
        <v>0.90625</v>
      </c>
      <c r="G205" s="12">
        <v>3</v>
      </c>
      <c r="H205" s="14">
        <f>Table32356789101112132343210111213[[#This Row],[Women]]/Table32356789101112132343210111213[[#This Row],[Total]]</f>
        <v>9.375E-2</v>
      </c>
      <c r="I205" s="12">
        <v>0</v>
      </c>
      <c r="J205" s="14">
        <f>Table32356789101112132343210111213[[#This Row],[Alaskan Native or Native American]]/Table32356789101112132343210111213[[#This Row],[Total]]</f>
        <v>0</v>
      </c>
      <c r="K205" s="12">
        <v>2</v>
      </c>
      <c r="L205" s="14">
        <f>Table32356789101112132343210111213[[#This Row],[Asian American]]/Table32356789101112132343210111213[[#This Row],[Total]]</f>
        <v>6.25E-2</v>
      </c>
      <c r="M205" s="12">
        <v>1</v>
      </c>
      <c r="N205" s="14">
        <f>Table32356789101112132343210111213[[#This Row],[African American]]/Table32356789101112132343210111213[[#This Row],[Total]]</f>
        <v>3.125E-2</v>
      </c>
      <c r="O205" s="12">
        <v>4</v>
      </c>
      <c r="P205" s="14">
        <f>Table32356789101112132343210111213[[#This Row],[Hispanic American]]/Table32356789101112132343210111213[[#This Row],[Total]]</f>
        <v>0.125</v>
      </c>
      <c r="Q205" s="12">
        <v>0</v>
      </c>
      <c r="R205" s="14">
        <f>Table32356789101112132343210111213[[#This Row],[Hawaiian or Pacific Islander]]/Table32356789101112132343210111213[[#This Row],[Total]]</f>
        <v>0</v>
      </c>
      <c r="S205" s="12">
        <v>24</v>
      </c>
      <c r="T205" s="14">
        <f>Table32356789101112132343210111213[[#This Row],[White]]/Table32356789101112132343210111213[[#This Row],[Total]]</f>
        <v>0.75</v>
      </c>
      <c r="U205" s="12">
        <v>1</v>
      </c>
      <c r="V205" s="14">
        <f>Table32356789101112132343210111213[[#This Row],[Multi-racial]]/Table32356789101112132343210111213[[#This Row],[Total]]</f>
        <v>3.125E-2</v>
      </c>
      <c r="W205" s="12">
        <v>0</v>
      </c>
      <c r="X205" s="14">
        <f>Table32356789101112132343210111213[[#This Row],[Total % Minorities]]/Table32356789101112132343210111213[[#This Row],[Total]]</f>
        <v>7.8125E-3</v>
      </c>
      <c r="Y20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  <c r="Z20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0.1875</v>
      </c>
    </row>
    <row r="206" spans="1:26" ht="20" customHeight="1">
      <c r="A206" s="1">
        <v>240727</v>
      </c>
      <c r="B206" s="1" t="s">
        <v>304</v>
      </c>
      <c r="C206" s="15">
        <v>53100</v>
      </c>
      <c r="D206" s="1">
        <v>32</v>
      </c>
      <c r="E206" s="1">
        <v>29</v>
      </c>
      <c r="F206" s="8">
        <f>Table32356789101112132343210111213[[#This Row],[Men]]/Table32356789101112132343210111213[[#This Row],[Total]]</f>
        <v>0.90625</v>
      </c>
      <c r="G206" s="1">
        <v>3</v>
      </c>
      <c r="H206" s="8">
        <f>Table32356789101112132343210111213[[#This Row],[Women]]/Table32356789101112132343210111213[[#This Row],[Total]]</f>
        <v>9.375E-2</v>
      </c>
      <c r="I206" s="1">
        <v>0</v>
      </c>
      <c r="J206" s="8">
        <f>Table32356789101112132343210111213[[#This Row],[Alaskan Native or Native American]]/Table32356789101112132343210111213[[#This Row],[Total]]</f>
        <v>0</v>
      </c>
      <c r="K206" s="1">
        <v>0</v>
      </c>
      <c r="L206" s="8">
        <f>Table32356789101112132343210111213[[#This Row],[Asian American]]/Table32356789101112132343210111213[[#This Row],[Total]]</f>
        <v>0</v>
      </c>
      <c r="M206" s="1">
        <v>0</v>
      </c>
      <c r="N206" s="8">
        <f>Table32356789101112132343210111213[[#This Row],[African American]]/Table32356789101112132343210111213[[#This Row],[Total]]</f>
        <v>0</v>
      </c>
      <c r="O206" s="1">
        <v>3</v>
      </c>
      <c r="P206" s="8">
        <f>Table32356789101112132343210111213[[#This Row],[Hispanic American]]/Table32356789101112132343210111213[[#This Row],[Total]]</f>
        <v>9.375E-2</v>
      </c>
      <c r="Q206" s="1">
        <v>0</v>
      </c>
      <c r="R206" s="8">
        <f>Table32356789101112132343210111213[[#This Row],[Hawaiian or Pacific Islander]]/Table32356789101112132343210111213[[#This Row],[Total]]</f>
        <v>0</v>
      </c>
      <c r="S206" s="1">
        <v>27</v>
      </c>
      <c r="T206" s="8">
        <f>Table32356789101112132343210111213[[#This Row],[White]]/Table32356789101112132343210111213[[#This Row],[Total]]</f>
        <v>0.84375</v>
      </c>
      <c r="U206" s="1">
        <v>1</v>
      </c>
      <c r="V206" s="8">
        <f>Table32356789101112132343210111213[[#This Row],[Multi-racial]]/Table32356789101112132343210111213[[#This Row],[Total]]</f>
        <v>3.125E-2</v>
      </c>
      <c r="W206" s="1">
        <v>0</v>
      </c>
      <c r="X206" s="8">
        <f>Table32356789101112132343210111213[[#This Row],[Total % Minorities]]/Table32356789101112132343210111213[[#This Row],[Total]]</f>
        <v>3.90625E-3</v>
      </c>
      <c r="Y20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20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207" spans="1:26" ht="20" customHeight="1">
      <c r="A207" s="12">
        <v>150400</v>
      </c>
      <c r="B207" s="12" t="s">
        <v>355</v>
      </c>
      <c r="C207" s="16">
        <v>64500</v>
      </c>
      <c r="D207" s="12">
        <v>31</v>
      </c>
      <c r="E207" s="12">
        <v>22</v>
      </c>
      <c r="F207" s="14">
        <f>Table32356789101112132343210111213[[#This Row],[Men]]/Table32356789101112132343210111213[[#This Row],[Total]]</f>
        <v>0.70967741935483875</v>
      </c>
      <c r="G207" s="12">
        <v>9</v>
      </c>
      <c r="H207" s="14">
        <f>Table32356789101112132343210111213[[#This Row],[Women]]/Table32356789101112132343210111213[[#This Row],[Total]]</f>
        <v>0.29032258064516131</v>
      </c>
      <c r="I207" s="12">
        <v>0</v>
      </c>
      <c r="J207" s="14">
        <f>Table32356789101112132343210111213[[#This Row],[Alaskan Native or Native American]]/Table32356789101112132343210111213[[#This Row],[Total]]</f>
        <v>0</v>
      </c>
      <c r="K207" s="12">
        <v>1</v>
      </c>
      <c r="L207" s="14">
        <f>Table32356789101112132343210111213[[#This Row],[Asian American]]/Table32356789101112132343210111213[[#This Row],[Total]]</f>
        <v>3.2258064516129031E-2</v>
      </c>
      <c r="M207" s="12">
        <v>2</v>
      </c>
      <c r="N207" s="14">
        <f>Table32356789101112132343210111213[[#This Row],[African American]]/Table32356789101112132343210111213[[#This Row],[Total]]</f>
        <v>6.4516129032258063E-2</v>
      </c>
      <c r="O207" s="12">
        <v>0</v>
      </c>
      <c r="P207" s="14">
        <f>Table32356789101112132343210111213[[#This Row],[Hispanic American]]/Table32356789101112132343210111213[[#This Row],[Total]]</f>
        <v>0</v>
      </c>
      <c r="Q207" s="12">
        <v>0</v>
      </c>
      <c r="R207" s="14">
        <f>Table32356789101112132343210111213[[#This Row],[Hawaiian or Pacific Islander]]/Table32356789101112132343210111213[[#This Row],[Total]]</f>
        <v>0</v>
      </c>
      <c r="S207" s="12">
        <v>21</v>
      </c>
      <c r="T207" s="14">
        <f>Table32356789101112132343210111213[[#This Row],[White]]/Table32356789101112132343210111213[[#This Row],[Total]]</f>
        <v>0.67741935483870963</v>
      </c>
      <c r="U207" s="12">
        <v>2</v>
      </c>
      <c r="V207" s="14">
        <f>Table32356789101112132343210111213[[#This Row],[Multi-racial]]/Table32356789101112132343210111213[[#This Row],[Total]]</f>
        <v>6.4516129032258063E-2</v>
      </c>
      <c r="W207" s="12">
        <v>4</v>
      </c>
      <c r="X207" s="14">
        <f>Table32356789101112132343210111213[[#This Row],[Total % Minorities]]/Table32356789101112132343210111213[[#This Row],[Total]]</f>
        <v>5.2029136316337149E-3</v>
      </c>
      <c r="Y20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0.16129032258064516</v>
      </c>
      <c r="Z20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0.12903225806451613</v>
      </c>
    </row>
    <row r="208" spans="1:26" ht="20" customHeight="1">
      <c r="A208" s="1">
        <v>220862</v>
      </c>
      <c r="B208" s="1" t="s">
        <v>253</v>
      </c>
      <c r="C208" s="15">
        <v>46500</v>
      </c>
      <c r="D208" s="1">
        <v>31</v>
      </c>
      <c r="E208" s="1">
        <v>29</v>
      </c>
      <c r="F208" s="8">
        <f>Table32356789101112132343210111213[[#This Row],[Men]]/Table32356789101112132343210111213[[#This Row],[Total]]</f>
        <v>0.93548387096774188</v>
      </c>
      <c r="G208" s="1">
        <v>2</v>
      </c>
      <c r="H208" s="8">
        <f>Table32356789101112132343210111213[[#This Row],[Women]]/Table32356789101112132343210111213[[#This Row],[Total]]</f>
        <v>6.4516129032258063E-2</v>
      </c>
      <c r="I208" s="1">
        <v>0</v>
      </c>
      <c r="J208" s="8">
        <f>Table32356789101112132343210111213[[#This Row],[Alaskan Native or Native American]]/Table32356789101112132343210111213[[#This Row],[Total]]</f>
        <v>0</v>
      </c>
      <c r="K208" s="1">
        <v>3</v>
      </c>
      <c r="L208" s="8">
        <f>Table32356789101112132343210111213[[#This Row],[Asian American]]/Table32356789101112132343210111213[[#This Row],[Total]]</f>
        <v>9.6774193548387094E-2</v>
      </c>
      <c r="M208" s="1">
        <v>3</v>
      </c>
      <c r="N208" s="8">
        <f>Table32356789101112132343210111213[[#This Row],[African American]]/Table32356789101112132343210111213[[#This Row],[Total]]</f>
        <v>9.6774193548387094E-2</v>
      </c>
      <c r="O208" s="1">
        <v>2</v>
      </c>
      <c r="P208" s="8">
        <f>Table32356789101112132343210111213[[#This Row],[Hispanic American]]/Table32356789101112132343210111213[[#This Row],[Total]]</f>
        <v>6.4516129032258063E-2</v>
      </c>
      <c r="Q208" s="1">
        <v>0</v>
      </c>
      <c r="R208" s="8">
        <f>Table32356789101112132343210111213[[#This Row],[Hawaiian or Pacific Islander]]/Table32356789101112132343210111213[[#This Row],[Total]]</f>
        <v>0</v>
      </c>
      <c r="S208" s="1">
        <v>22</v>
      </c>
      <c r="T208" s="8">
        <f>Table32356789101112132343210111213[[#This Row],[White]]/Table32356789101112132343210111213[[#This Row],[Total]]</f>
        <v>0.70967741935483875</v>
      </c>
      <c r="U208" s="1">
        <v>1</v>
      </c>
      <c r="V208" s="8">
        <f>Table32356789101112132343210111213[[#This Row],[Multi-racial]]/Table32356789101112132343210111213[[#This Row],[Total]]</f>
        <v>3.2258064516129031E-2</v>
      </c>
      <c r="W208" s="1">
        <v>0</v>
      </c>
      <c r="X208" s="8">
        <f>Table32356789101112132343210111213[[#This Row],[Total % Minorities]]/Table32356789101112132343210111213[[#This Row],[Total]]</f>
        <v>9.3652445369406881E-3</v>
      </c>
      <c r="Y20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0.29032258064516131</v>
      </c>
      <c r="Z20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0.19354838709677419</v>
      </c>
    </row>
    <row r="209" spans="1:26" ht="20" customHeight="1">
      <c r="A209" s="12">
        <v>225414</v>
      </c>
      <c r="B209" s="12" t="s">
        <v>436</v>
      </c>
      <c r="C209" s="16" t="s">
        <v>347</v>
      </c>
      <c r="D209" s="12">
        <v>31</v>
      </c>
      <c r="E209" s="12">
        <v>28</v>
      </c>
      <c r="F209" s="14">
        <f>Table32356789101112132343210111213[[#This Row],[Men]]/Table32356789101112132343210111213[[#This Row],[Total]]</f>
        <v>0.90322580645161288</v>
      </c>
      <c r="G209" s="12">
        <v>3</v>
      </c>
      <c r="H209" s="14">
        <f>Table32356789101112132343210111213[[#This Row],[Women]]/Table32356789101112132343210111213[[#This Row],[Total]]</f>
        <v>9.6774193548387094E-2</v>
      </c>
      <c r="I209" s="12">
        <v>0</v>
      </c>
      <c r="J209" s="14">
        <f>Table32356789101112132343210111213[[#This Row],[Alaskan Native or Native American]]/Table32356789101112132343210111213[[#This Row],[Total]]</f>
        <v>0</v>
      </c>
      <c r="K209" s="12">
        <v>7</v>
      </c>
      <c r="L209" s="14">
        <f>Table32356789101112132343210111213[[#This Row],[Asian American]]/Table32356789101112132343210111213[[#This Row],[Total]]</f>
        <v>0.22580645161290322</v>
      </c>
      <c r="M209" s="12">
        <v>1</v>
      </c>
      <c r="N209" s="14">
        <f>Table32356789101112132343210111213[[#This Row],[African American]]/Table32356789101112132343210111213[[#This Row],[Total]]</f>
        <v>3.2258064516129031E-2</v>
      </c>
      <c r="O209" s="12">
        <v>8</v>
      </c>
      <c r="P209" s="14">
        <f>Table32356789101112132343210111213[[#This Row],[Hispanic American]]/Table32356789101112132343210111213[[#This Row],[Total]]</f>
        <v>0.25806451612903225</v>
      </c>
      <c r="Q209" s="12">
        <v>1</v>
      </c>
      <c r="R209" s="14">
        <f>Table32356789101112132343210111213[[#This Row],[Hawaiian or Pacific Islander]]/Table32356789101112132343210111213[[#This Row],[Total]]</f>
        <v>3.2258064516129031E-2</v>
      </c>
      <c r="S209" s="12">
        <v>11</v>
      </c>
      <c r="T209" s="14">
        <f>Table32356789101112132343210111213[[#This Row],[White]]/Table32356789101112132343210111213[[#This Row],[Total]]</f>
        <v>0.35483870967741937</v>
      </c>
      <c r="U209" s="12">
        <v>1</v>
      </c>
      <c r="V209" s="14">
        <f>Table32356789101112132343210111213[[#This Row],[Multi-racial]]/Table32356789101112132343210111213[[#This Row],[Total]]</f>
        <v>3.2258064516129031E-2</v>
      </c>
      <c r="W209" s="12">
        <v>2</v>
      </c>
      <c r="X209" s="14">
        <f>Table32356789101112132343210111213[[#This Row],[Total % Minorities]]/Table32356789101112132343210111213[[#This Row],[Total]]</f>
        <v>1.8730489073881376E-2</v>
      </c>
      <c r="Y20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0.58064516129032262</v>
      </c>
      <c r="Z20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0.35483870967741937</v>
      </c>
    </row>
    <row r="210" spans="1:26" ht="20" customHeight="1">
      <c r="A210" s="1">
        <v>230852</v>
      </c>
      <c r="B210" s="1" t="s">
        <v>439</v>
      </c>
      <c r="C210" s="15" t="s">
        <v>347</v>
      </c>
      <c r="D210" s="1">
        <v>31</v>
      </c>
      <c r="E210" s="1">
        <v>30</v>
      </c>
      <c r="F210" s="8">
        <f>Table32356789101112132343210111213[[#This Row],[Men]]/Table32356789101112132343210111213[[#This Row],[Total]]</f>
        <v>0.967741935483871</v>
      </c>
      <c r="G210" s="1">
        <v>1</v>
      </c>
      <c r="H210" s="8">
        <f>Table32356789101112132343210111213[[#This Row],[Women]]/Table32356789101112132343210111213[[#This Row],[Total]]</f>
        <v>3.2258064516129031E-2</v>
      </c>
      <c r="I210" s="1">
        <v>0</v>
      </c>
      <c r="J210" s="8">
        <f>Table32356789101112132343210111213[[#This Row],[Alaskan Native or Native American]]/Table32356789101112132343210111213[[#This Row],[Total]]</f>
        <v>0</v>
      </c>
      <c r="K210" s="1">
        <v>1</v>
      </c>
      <c r="L210" s="8">
        <f>Table32356789101112132343210111213[[#This Row],[Asian American]]/Table32356789101112132343210111213[[#This Row],[Total]]</f>
        <v>3.2258064516129031E-2</v>
      </c>
      <c r="M210" s="1">
        <v>0</v>
      </c>
      <c r="N210" s="8">
        <f>Table32356789101112132343210111213[[#This Row],[African American]]/Table32356789101112132343210111213[[#This Row],[Total]]</f>
        <v>0</v>
      </c>
      <c r="O210" s="1">
        <v>0</v>
      </c>
      <c r="P210" s="8">
        <f>Table32356789101112132343210111213[[#This Row],[Hispanic American]]/Table32356789101112132343210111213[[#This Row],[Total]]</f>
        <v>0</v>
      </c>
      <c r="Q210" s="1">
        <v>0</v>
      </c>
      <c r="R210" s="8">
        <f>Table32356789101112132343210111213[[#This Row],[Hawaiian or Pacific Islander]]/Table32356789101112132343210111213[[#This Row],[Total]]</f>
        <v>0</v>
      </c>
      <c r="S210" s="1">
        <v>28</v>
      </c>
      <c r="T210" s="8">
        <f>Table32356789101112132343210111213[[#This Row],[White]]/Table32356789101112132343210111213[[#This Row],[Total]]</f>
        <v>0.90322580645161288</v>
      </c>
      <c r="U210" s="1">
        <v>2</v>
      </c>
      <c r="V210" s="8">
        <f>Table32356789101112132343210111213[[#This Row],[Multi-racial]]/Table32356789101112132343210111213[[#This Row],[Total]]</f>
        <v>6.4516129032258063E-2</v>
      </c>
      <c r="W210" s="1">
        <v>0</v>
      </c>
      <c r="X210" s="8">
        <f>Table32356789101112132343210111213[[#This Row],[Total % Minorities]]/Table32356789101112132343210111213[[#This Row],[Total]]</f>
        <v>3.1217481789802288E-3</v>
      </c>
      <c r="Y21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9.6774193548387094E-2</v>
      </c>
      <c r="Z21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6.4516129032258063E-2</v>
      </c>
    </row>
    <row r="211" spans="1:26" ht="20" customHeight="1">
      <c r="A211" s="12">
        <v>148487</v>
      </c>
      <c r="B211" s="12" t="s">
        <v>540</v>
      </c>
      <c r="C211" s="16">
        <v>44000</v>
      </c>
      <c r="D211" s="12">
        <v>30</v>
      </c>
      <c r="E211" s="12">
        <v>26</v>
      </c>
      <c r="F211" s="14">
        <f>Table32356789101112132343210111213[[#This Row],[Men]]/Table32356789101112132343210111213[[#This Row],[Total]]</f>
        <v>0.8666666666666667</v>
      </c>
      <c r="G211" s="12">
        <v>4</v>
      </c>
      <c r="H211" s="14">
        <f>Table32356789101112132343210111213[[#This Row],[Women]]/Table32356789101112132343210111213[[#This Row],[Total]]</f>
        <v>0.13333333333333333</v>
      </c>
      <c r="I211" s="12">
        <v>0</v>
      </c>
      <c r="J211" s="14">
        <f>Table32356789101112132343210111213[[#This Row],[Alaskan Native or Native American]]/Table32356789101112132343210111213[[#This Row],[Total]]</f>
        <v>0</v>
      </c>
      <c r="K211" s="12">
        <v>9</v>
      </c>
      <c r="L211" s="14">
        <f>Table32356789101112132343210111213[[#This Row],[Asian American]]/Table32356789101112132343210111213[[#This Row],[Total]]</f>
        <v>0.3</v>
      </c>
      <c r="M211" s="12">
        <v>6</v>
      </c>
      <c r="N211" s="14">
        <f>Table32356789101112132343210111213[[#This Row],[African American]]/Table32356789101112132343210111213[[#This Row],[Total]]</f>
        <v>0.2</v>
      </c>
      <c r="O211" s="12">
        <v>4</v>
      </c>
      <c r="P211" s="14">
        <f>Table32356789101112132343210111213[[#This Row],[Hispanic American]]/Table32356789101112132343210111213[[#This Row],[Total]]</f>
        <v>0.13333333333333333</v>
      </c>
      <c r="Q211" s="12">
        <v>0</v>
      </c>
      <c r="R211" s="14">
        <f>Table32356789101112132343210111213[[#This Row],[Hawaiian or Pacific Islander]]/Table32356789101112132343210111213[[#This Row],[Total]]</f>
        <v>0</v>
      </c>
      <c r="S211" s="12">
        <v>8</v>
      </c>
      <c r="T211" s="14">
        <f>Table32356789101112132343210111213[[#This Row],[White]]/Table32356789101112132343210111213[[#This Row],[Total]]</f>
        <v>0.26666666666666666</v>
      </c>
      <c r="U211" s="12">
        <v>1</v>
      </c>
      <c r="V211" s="14">
        <f>Table32356789101112132343210111213[[#This Row],[Multi-racial]]/Table32356789101112132343210111213[[#This Row],[Total]]</f>
        <v>3.3333333333333333E-2</v>
      </c>
      <c r="W211" s="12">
        <v>2</v>
      </c>
      <c r="X211" s="14">
        <f>Table32356789101112132343210111213[[#This Row],[Total % Minorities]]/Table32356789101112132343210111213[[#This Row],[Total]]</f>
        <v>2.222222222222222E-2</v>
      </c>
      <c r="Y21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21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0.36666666666666664</v>
      </c>
    </row>
    <row r="212" spans="1:26" ht="20" customHeight="1">
      <c r="A212" s="1">
        <v>159416</v>
      </c>
      <c r="B212" s="1" t="s">
        <v>541</v>
      </c>
      <c r="C212" s="15" t="s">
        <v>347</v>
      </c>
      <c r="D212" s="1">
        <v>30</v>
      </c>
      <c r="E212" s="1">
        <v>28</v>
      </c>
      <c r="F212" s="8">
        <f>Table32356789101112132343210111213[[#This Row],[Men]]/Table32356789101112132343210111213[[#This Row],[Total]]</f>
        <v>0.93333333333333335</v>
      </c>
      <c r="G212" s="1">
        <v>2</v>
      </c>
      <c r="H212" s="8">
        <f>Table32356789101112132343210111213[[#This Row],[Women]]/Table32356789101112132343210111213[[#This Row],[Total]]</f>
        <v>6.6666666666666666E-2</v>
      </c>
      <c r="I212" s="1">
        <v>1</v>
      </c>
      <c r="J212" s="8">
        <f>Table32356789101112132343210111213[[#This Row],[Alaskan Native or Native American]]/Table32356789101112132343210111213[[#This Row],[Total]]</f>
        <v>3.3333333333333333E-2</v>
      </c>
      <c r="K212" s="1">
        <v>2</v>
      </c>
      <c r="L212" s="8">
        <f>Table32356789101112132343210111213[[#This Row],[Asian American]]/Table32356789101112132343210111213[[#This Row],[Total]]</f>
        <v>6.6666666666666666E-2</v>
      </c>
      <c r="M212" s="1">
        <v>3</v>
      </c>
      <c r="N212" s="8">
        <f>Table32356789101112132343210111213[[#This Row],[African American]]/Table32356789101112132343210111213[[#This Row],[Total]]</f>
        <v>0.1</v>
      </c>
      <c r="O212" s="1">
        <v>1</v>
      </c>
      <c r="P212" s="8">
        <f>Table32356789101112132343210111213[[#This Row],[Hispanic American]]/Table32356789101112132343210111213[[#This Row],[Total]]</f>
        <v>3.3333333333333333E-2</v>
      </c>
      <c r="Q212" s="1">
        <v>0</v>
      </c>
      <c r="R212" s="8">
        <f>Table32356789101112132343210111213[[#This Row],[Hawaiian or Pacific Islander]]/Table32356789101112132343210111213[[#This Row],[Total]]</f>
        <v>0</v>
      </c>
      <c r="S212" s="1">
        <v>19</v>
      </c>
      <c r="T212" s="8">
        <f>Table32356789101112132343210111213[[#This Row],[White]]/Table32356789101112132343210111213[[#This Row],[Total]]</f>
        <v>0.6333333333333333</v>
      </c>
      <c r="U212" s="1">
        <v>1</v>
      </c>
      <c r="V212" s="8">
        <f>Table32356789101112132343210111213[[#This Row],[Multi-racial]]/Table32356789101112132343210111213[[#This Row],[Total]]</f>
        <v>3.3333333333333333E-2</v>
      </c>
      <c r="W212" s="1">
        <v>1</v>
      </c>
      <c r="X212" s="8">
        <f>Table32356789101112132343210111213[[#This Row],[Total % Minorities]]/Table32356789101112132343210111213[[#This Row],[Total]]</f>
        <v>8.8888888888888889E-3</v>
      </c>
      <c r="Y21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0.26666666666666666</v>
      </c>
      <c r="Z21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213" spans="1:26" ht="20" customHeight="1">
      <c r="A213" s="12">
        <v>161253</v>
      </c>
      <c r="B213" s="12" t="s">
        <v>163</v>
      </c>
      <c r="C213" s="16" t="s">
        <v>347</v>
      </c>
      <c r="D213" s="12">
        <v>30</v>
      </c>
      <c r="E213" s="12">
        <v>28</v>
      </c>
      <c r="F213" s="14">
        <f>Table32356789101112132343210111213[[#This Row],[Men]]/Table32356789101112132343210111213[[#This Row],[Total]]</f>
        <v>0.93333333333333335</v>
      </c>
      <c r="G213" s="12">
        <v>2</v>
      </c>
      <c r="H213" s="14">
        <f>Table32356789101112132343210111213[[#This Row],[Women]]/Table32356789101112132343210111213[[#This Row],[Total]]</f>
        <v>6.6666666666666666E-2</v>
      </c>
      <c r="I213" s="12">
        <v>0</v>
      </c>
      <c r="J213" s="14">
        <f>Table32356789101112132343210111213[[#This Row],[Alaskan Native or Native American]]/Table32356789101112132343210111213[[#This Row],[Total]]</f>
        <v>0</v>
      </c>
      <c r="K213" s="12">
        <v>3</v>
      </c>
      <c r="L213" s="14">
        <f>Table32356789101112132343210111213[[#This Row],[Asian American]]/Table32356789101112132343210111213[[#This Row],[Total]]</f>
        <v>0.1</v>
      </c>
      <c r="M213" s="12">
        <v>0</v>
      </c>
      <c r="N213" s="14">
        <f>Table32356789101112132343210111213[[#This Row],[African American]]/Table32356789101112132343210111213[[#This Row],[Total]]</f>
        <v>0</v>
      </c>
      <c r="O213" s="12">
        <v>0</v>
      </c>
      <c r="P213" s="14">
        <f>Table32356789101112132343210111213[[#This Row],[Hispanic American]]/Table32356789101112132343210111213[[#This Row],[Total]]</f>
        <v>0</v>
      </c>
      <c r="Q213" s="12">
        <v>0</v>
      </c>
      <c r="R213" s="14">
        <f>Table32356789101112132343210111213[[#This Row],[Hawaiian or Pacific Islander]]/Table32356789101112132343210111213[[#This Row],[Total]]</f>
        <v>0</v>
      </c>
      <c r="S213" s="12">
        <v>24</v>
      </c>
      <c r="T213" s="14">
        <f>Table32356789101112132343210111213[[#This Row],[White]]/Table32356789101112132343210111213[[#This Row],[Total]]</f>
        <v>0.8</v>
      </c>
      <c r="U213" s="12">
        <v>2</v>
      </c>
      <c r="V213" s="14">
        <f>Table32356789101112132343210111213[[#This Row],[Multi-racial]]/Table32356789101112132343210111213[[#This Row],[Total]]</f>
        <v>6.6666666666666666E-2</v>
      </c>
      <c r="W213" s="12">
        <v>1</v>
      </c>
      <c r="X213" s="14">
        <f>Table32356789101112132343210111213[[#This Row],[Total % Minorities]]/Table32356789101112132343210111213[[#This Row],[Total]]</f>
        <v>5.5555555555555549E-3</v>
      </c>
      <c r="Y21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21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6.6666666666666666E-2</v>
      </c>
    </row>
    <row r="214" spans="1:26" ht="20" customHeight="1">
      <c r="A214" s="1">
        <v>165024</v>
      </c>
      <c r="B214" s="1" t="s">
        <v>542</v>
      </c>
      <c r="C214" s="15">
        <v>55400</v>
      </c>
      <c r="D214" s="1">
        <v>30</v>
      </c>
      <c r="E214" s="1">
        <v>25</v>
      </c>
      <c r="F214" s="8">
        <f>Table32356789101112132343210111213[[#This Row],[Men]]/Table32356789101112132343210111213[[#This Row],[Total]]</f>
        <v>0.83333333333333337</v>
      </c>
      <c r="G214" s="1">
        <v>5</v>
      </c>
      <c r="H214" s="8">
        <f>Table32356789101112132343210111213[[#This Row],[Women]]/Table32356789101112132343210111213[[#This Row],[Total]]</f>
        <v>0.16666666666666666</v>
      </c>
      <c r="I214" s="1">
        <v>0</v>
      </c>
      <c r="J214" s="8">
        <f>Table32356789101112132343210111213[[#This Row],[Alaskan Native or Native American]]/Table32356789101112132343210111213[[#This Row],[Total]]</f>
        <v>0</v>
      </c>
      <c r="K214" s="1">
        <v>2</v>
      </c>
      <c r="L214" s="8">
        <f>Table32356789101112132343210111213[[#This Row],[Asian American]]/Table32356789101112132343210111213[[#This Row],[Total]]</f>
        <v>6.6666666666666666E-2</v>
      </c>
      <c r="M214" s="1">
        <v>2</v>
      </c>
      <c r="N214" s="8">
        <f>Table32356789101112132343210111213[[#This Row],[African American]]/Table32356789101112132343210111213[[#This Row],[Total]]</f>
        <v>6.6666666666666666E-2</v>
      </c>
      <c r="O214" s="1">
        <v>4</v>
      </c>
      <c r="P214" s="8">
        <f>Table32356789101112132343210111213[[#This Row],[Hispanic American]]/Table32356789101112132343210111213[[#This Row],[Total]]</f>
        <v>0.13333333333333333</v>
      </c>
      <c r="Q214" s="1">
        <v>0</v>
      </c>
      <c r="R214" s="8">
        <f>Table32356789101112132343210111213[[#This Row],[Hawaiian or Pacific Islander]]/Table32356789101112132343210111213[[#This Row],[Total]]</f>
        <v>0</v>
      </c>
      <c r="S214" s="1">
        <v>21</v>
      </c>
      <c r="T214" s="8">
        <f>Table32356789101112132343210111213[[#This Row],[White]]/Table32356789101112132343210111213[[#This Row],[Total]]</f>
        <v>0.7</v>
      </c>
      <c r="U214" s="1">
        <v>0</v>
      </c>
      <c r="V214" s="8">
        <f>Table32356789101112132343210111213[[#This Row],[Multi-racial]]/Table32356789101112132343210111213[[#This Row],[Total]]</f>
        <v>0</v>
      </c>
      <c r="W214" s="1">
        <v>1</v>
      </c>
      <c r="X214" s="8">
        <f>Table32356789101112132343210111213[[#This Row],[Total % Minorities]]/Table32356789101112132343210111213[[#This Row],[Total]]</f>
        <v>8.8888888888888889E-3</v>
      </c>
      <c r="Y21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0.26666666666666666</v>
      </c>
      <c r="Z21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215" spans="1:26" ht="20" customHeight="1">
      <c r="A215" s="12">
        <v>194310</v>
      </c>
      <c r="B215" s="12" t="s">
        <v>543</v>
      </c>
      <c r="C215" s="16">
        <v>51400</v>
      </c>
      <c r="D215" s="12">
        <v>30</v>
      </c>
      <c r="E215" s="12">
        <v>20</v>
      </c>
      <c r="F215" s="14">
        <f>Table32356789101112132343210111213[[#This Row],[Men]]/Table32356789101112132343210111213[[#This Row],[Total]]</f>
        <v>0.66666666666666663</v>
      </c>
      <c r="G215" s="12">
        <v>10</v>
      </c>
      <c r="H215" s="14">
        <f>Table32356789101112132343210111213[[#This Row],[Women]]/Table32356789101112132343210111213[[#This Row],[Total]]</f>
        <v>0.33333333333333331</v>
      </c>
      <c r="I215" s="12">
        <v>0</v>
      </c>
      <c r="J215" s="14">
        <f>Table32356789101112132343210111213[[#This Row],[Alaskan Native or Native American]]/Table32356789101112132343210111213[[#This Row],[Total]]</f>
        <v>0</v>
      </c>
      <c r="K215" s="12">
        <v>8</v>
      </c>
      <c r="L215" s="14">
        <f>Table32356789101112132343210111213[[#This Row],[Asian American]]/Table32356789101112132343210111213[[#This Row],[Total]]</f>
        <v>0.26666666666666666</v>
      </c>
      <c r="M215" s="12">
        <v>2</v>
      </c>
      <c r="N215" s="14">
        <f>Table32356789101112132343210111213[[#This Row],[African American]]/Table32356789101112132343210111213[[#This Row],[Total]]</f>
        <v>6.6666666666666666E-2</v>
      </c>
      <c r="O215" s="12">
        <v>4</v>
      </c>
      <c r="P215" s="14">
        <f>Table32356789101112132343210111213[[#This Row],[Hispanic American]]/Table32356789101112132343210111213[[#This Row],[Total]]</f>
        <v>0.13333333333333333</v>
      </c>
      <c r="Q215" s="12">
        <v>0</v>
      </c>
      <c r="R215" s="14">
        <f>Table32356789101112132343210111213[[#This Row],[Hawaiian or Pacific Islander]]/Table32356789101112132343210111213[[#This Row],[Total]]</f>
        <v>0</v>
      </c>
      <c r="S215" s="12">
        <v>12</v>
      </c>
      <c r="T215" s="14">
        <f>Table32356789101112132343210111213[[#This Row],[White]]/Table32356789101112132343210111213[[#This Row],[Total]]</f>
        <v>0.4</v>
      </c>
      <c r="U215" s="12">
        <v>3</v>
      </c>
      <c r="V215" s="14">
        <f>Table32356789101112132343210111213[[#This Row],[Multi-racial]]/Table32356789101112132343210111213[[#This Row],[Total]]</f>
        <v>0.1</v>
      </c>
      <c r="W215" s="12">
        <v>1</v>
      </c>
      <c r="X215" s="14">
        <f>Table32356789101112132343210111213[[#This Row],[Total % Minorities]]/Table32356789101112132343210111213[[#This Row],[Total]]</f>
        <v>1.8888888888888889E-2</v>
      </c>
      <c r="Y21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0.56666666666666665</v>
      </c>
      <c r="Z21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</v>
      </c>
    </row>
    <row r="216" spans="1:26" ht="20" customHeight="1">
      <c r="A216" s="1">
        <v>230959</v>
      </c>
      <c r="B216" s="1" t="s">
        <v>544</v>
      </c>
      <c r="C216" s="15" t="s">
        <v>347</v>
      </c>
      <c r="D216" s="1">
        <v>30</v>
      </c>
      <c r="E216" s="1">
        <v>18</v>
      </c>
      <c r="F216" s="8">
        <f>Table32356789101112132343210111213[[#This Row],[Men]]/Table32356789101112132343210111213[[#This Row],[Total]]</f>
        <v>0.6</v>
      </c>
      <c r="G216" s="1">
        <v>12</v>
      </c>
      <c r="H216" s="8">
        <f>Table32356789101112132343210111213[[#This Row],[Women]]/Table32356789101112132343210111213[[#This Row],[Total]]</f>
        <v>0.4</v>
      </c>
      <c r="I216" s="1">
        <v>0</v>
      </c>
      <c r="J216" s="8">
        <f>Table32356789101112132343210111213[[#This Row],[Alaskan Native or Native American]]/Table32356789101112132343210111213[[#This Row],[Total]]</f>
        <v>0</v>
      </c>
      <c r="K216" s="1">
        <v>4</v>
      </c>
      <c r="L216" s="8">
        <f>Table32356789101112132343210111213[[#This Row],[Asian American]]/Table32356789101112132343210111213[[#This Row],[Total]]</f>
        <v>0.13333333333333333</v>
      </c>
      <c r="M216" s="1">
        <v>1</v>
      </c>
      <c r="N216" s="8">
        <f>Table32356789101112132343210111213[[#This Row],[African American]]/Table32356789101112132343210111213[[#This Row],[Total]]</f>
        <v>3.3333333333333333E-2</v>
      </c>
      <c r="O216" s="1">
        <v>0</v>
      </c>
      <c r="P216" s="8">
        <f>Table32356789101112132343210111213[[#This Row],[Hispanic American]]/Table32356789101112132343210111213[[#This Row],[Total]]</f>
        <v>0</v>
      </c>
      <c r="Q216" s="1">
        <v>0</v>
      </c>
      <c r="R216" s="8">
        <f>Table32356789101112132343210111213[[#This Row],[Hawaiian or Pacific Islander]]/Table32356789101112132343210111213[[#This Row],[Total]]</f>
        <v>0</v>
      </c>
      <c r="S216" s="1">
        <v>21</v>
      </c>
      <c r="T216" s="8">
        <f>Table32356789101112132343210111213[[#This Row],[White]]/Table32356789101112132343210111213[[#This Row],[Total]]</f>
        <v>0.7</v>
      </c>
      <c r="U216" s="1">
        <v>1</v>
      </c>
      <c r="V216" s="8">
        <f>Table32356789101112132343210111213[[#This Row],[Multi-racial]]/Table32356789101112132343210111213[[#This Row],[Total]]</f>
        <v>3.3333333333333333E-2</v>
      </c>
      <c r="W216" s="1">
        <v>3</v>
      </c>
      <c r="X216" s="8">
        <f>Table32356789101112132343210111213[[#This Row],[Total % Minorities]]/Table32356789101112132343210111213[[#This Row],[Total]]</f>
        <v>6.6666666666666671E-3</v>
      </c>
      <c r="Y21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21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6.6666666666666666E-2</v>
      </c>
    </row>
    <row r="217" spans="1:26" ht="20" customHeight="1">
      <c r="A217" s="12">
        <v>161004</v>
      </c>
      <c r="B217" s="12" t="s">
        <v>545</v>
      </c>
      <c r="C217" s="16">
        <v>88700</v>
      </c>
      <c r="D217" s="12">
        <v>29</v>
      </c>
      <c r="E217" s="12">
        <v>23</v>
      </c>
      <c r="F217" s="14">
        <f>Table32356789101112132343210111213[[#This Row],[Men]]/Table32356789101112132343210111213[[#This Row],[Total]]</f>
        <v>0.7931034482758621</v>
      </c>
      <c r="G217" s="12">
        <v>6</v>
      </c>
      <c r="H217" s="14">
        <f>Table32356789101112132343210111213[[#This Row],[Women]]/Table32356789101112132343210111213[[#This Row],[Total]]</f>
        <v>0.20689655172413793</v>
      </c>
      <c r="I217" s="12">
        <v>0</v>
      </c>
      <c r="J217" s="14">
        <f>Table32356789101112132343210111213[[#This Row],[Alaskan Native or Native American]]/Table32356789101112132343210111213[[#This Row],[Total]]</f>
        <v>0</v>
      </c>
      <c r="K217" s="12">
        <v>4</v>
      </c>
      <c r="L217" s="14">
        <f>Table32356789101112132343210111213[[#This Row],[Asian American]]/Table32356789101112132343210111213[[#This Row],[Total]]</f>
        <v>0.13793103448275862</v>
      </c>
      <c r="M217" s="12">
        <v>1</v>
      </c>
      <c r="N217" s="14">
        <f>Table32356789101112132343210111213[[#This Row],[African American]]/Table32356789101112132343210111213[[#This Row],[Total]]</f>
        <v>3.4482758620689655E-2</v>
      </c>
      <c r="O217" s="12">
        <v>1</v>
      </c>
      <c r="P217" s="14">
        <f>Table32356789101112132343210111213[[#This Row],[Hispanic American]]/Table32356789101112132343210111213[[#This Row],[Total]]</f>
        <v>3.4482758620689655E-2</v>
      </c>
      <c r="Q217" s="12">
        <v>0</v>
      </c>
      <c r="R217" s="14">
        <f>Table32356789101112132343210111213[[#This Row],[Hawaiian or Pacific Islander]]/Table32356789101112132343210111213[[#This Row],[Total]]</f>
        <v>0</v>
      </c>
      <c r="S217" s="12">
        <v>19</v>
      </c>
      <c r="T217" s="14">
        <f>Table32356789101112132343210111213[[#This Row],[White]]/Table32356789101112132343210111213[[#This Row],[Total]]</f>
        <v>0.65517241379310343</v>
      </c>
      <c r="U217" s="12">
        <v>0</v>
      </c>
      <c r="V217" s="14">
        <f>Table32356789101112132343210111213[[#This Row],[Multi-racial]]/Table32356789101112132343210111213[[#This Row],[Total]]</f>
        <v>0</v>
      </c>
      <c r="W217" s="12">
        <v>4</v>
      </c>
      <c r="X217" s="14">
        <f>Table32356789101112132343210111213[[#This Row],[Total % Minorities]]/Table32356789101112132343210111213[[#This Row],[Total]]</f>
        <v>7.1343638525564806E-3</v>
      </c>
      <c r="Y21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0.20689655172413793</v>
      </c>
      <c r="Z21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6.8965517241379309E-2</v>
      </c>
    </row>
    <row r="218" spans="1:26" ht="20" customHeight="1">
      <c r="A218" s="1">
        <v>206914</v>
      </c>
      <c r="B218" s="1" t="s">
        <v>546</v>
      </c>
      <c r="C218" s="15" t="s">
        <v>347</v>
      </c>
      <c r="D218" s="1">
        <v>29</v>
      </c>
      <c r="E218" s="1">
        <v>27</v>
      </c>
      <c r="F218" s="8">
        <f>Table32356789101112132343210111213[[#This Row],[Men]]/Table32356789101112132343210111213[[#This Row],[Total]]</f>
        <v>0.93103448275862066</v>
      </c>
      <c r="G218" s="1">
        <v>2</v>
      </c>
      <c r="H218" s="8">
        <f>Table32356789101112132343210111213[[#This Row],[Women]]/Table32356789101112132343210111213[[#This Row],[Total]]</f>
        <v>6.8965517241379309E-2</v>
      </c>
      <c r="I218" s="1">
        <v>2</v>
      </c>
      <c r="J218" s="8">
        <f>Table32356789101112132343210111213[[#This Row],[Alaskan Native or Native American]]/Table32356789101112132343210111213[[#This Row],[Total]]</f>
        <v>6.8965517241379309E-2</v>
      </c>
      <c r="K218" s="1">
        <v>0</v>
      </c>
      <c r="L218" s="8">
        <f>Table32356789101112132343210111213[[#This Row],[Asian American]]/Table32356789101112132343210111213[[#This Row],[Total]]</f>
        <v>0</v>
      </c>
      <c r="M218" s="1">
        <v>2</v>
      </c>
      <c r="N218" s="8">
        <f>Table32356789101112132343210111213[[#This Row],[African American]]/Table32356789101112132343210111213[[#This Row],[Total]]</f>
        <v>6.8965517241379309E-2</v>
      </c>
      <c r="O218" s="1">
        <v>2</v>
      </c>
      <c r="P218" s="8">
        <f>Table32356789101112132343210111213[[#This Row],[Hispanic American]]/Table32356789101112132343210111213[[#This Row],[Total]]</f>
        <v>6.8965517241379309E-2</v>
      </c>
      <c r="Q218" s="1">
        <v>0</v>
      </c>
      <c r="R218" s="8">
        <f>Table32356789101112132343210111213[[#This Row],[Hawaiian or Pacific Islander]]/Table32356789101112132343210111213[[#This Row],[Total]]</f>
        <v>0</v>
      </c>
      <c r="S218" s="1">
        <v>8</v>
      </c>
      <c r="T218" s="8">
        <f>Table32356789101112132343210111213[[#This Row],[White]]/Table32356789101112132343210111213[[#This Row],[Total]]</f>
        <v>0.27586206896551724</v>
      </c>
      <c r="U218" s="1">
        <v>1</v>
      </c>
      <c r="V218" s="8">
        <f>Table32356789101112132343210111213[[#This Row],[Multi-racial]]/Table32356789101112132343210111213[[#This Row],[Total]]</f>
        <v>3.4482758620689655E-2</v>
      </c>
      <c r="W218" s="1">
        <v>14</v>
      </c>
      <c r="X218" s="8">
        <f>Table32356789101112132343210111213[[#This Row],[Total % Minorities]]/Table32356789101112132343210111213[[#This Row],[Total]]</f>
        <v>8.3234244946492272E-3</v>
      </c>
      <c r="Y21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0.2413793103448276</v>
      </c>
      <c r="Z21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0.2413793103448276</v>
      </c>
    </row>
    <row r="219" spans="1:26" ht="20" customHeight="1">
      <c r="A219" s="12">
        <v>215284</v>
      </c>
      <c r="B219" s="12" t="s">
        <v>547</v>
      </c>
      <c r="C219" s="16">
        <v>63100</v>
      </c>
      <c r="D219" s="12">
        <v>29</v>
      </c>
      <c r="E219" s="12">
        <v>28</v>
      </c>
      <c r="F219" s="14">
        <f>Table32356789101112132343210111213[[#This Row],[Men]]/Table32356789101112132343210111213[[#This Row],[Total]]</f>
        <v>0.96551724137931039</v>
      </c>
      <c r="G219" s="12">
        <v>1</v>
      </c>
      <c r="H219" s="14">
        <f>Table32356789101112132343210111213[[#This Row],[Women]]/Table32356789101112132343210111213[[#This Row],[Total]]</f>
        <v>3.4482758620689655E-2</v>
      </c>
      <c r="I219" s="12">
        <v>0</v>
      </c>
      <c r="J219" s="14">
        <f>Table32356789101112132343210111213[[#This Row],[Alaskan Native or Native American]]/Table32356789101112132343210111213[[#This Row],[Total]]</f>
        <v>0</v>
      </c>
      <c r="K219" s="12">
        <v>2</v>
      </c>
      <c r="L219" s="14">
        <f>Table32356789101112132343210111213[[#This Row],[Asian American]]/Table32356789101112132343210111213[[#This Row],[Total]]</f>
        <v>6.8965517241379309E-2</v>
      </c>
      <c r="M219" s="12">
        <v>1</v>
      </c>
      <c r="N219" s="14">
        <f>Table32356789101112132343210111213[[#This Row],[African American]]/Table32356789101112132343210111213[[#This Row],[Total]]</f>
        <v>3.4482758620689655E-2</v>
      </c>
      <c r="O219" s="12">
        <v>0</v>
      </c>
      <c r="P219" s="14">
        <f>Table32356789101112132343210111213[[#This Row],[Hispanic American]]/Table32356789101112132343210111213[[#This Row],[Total]]</f>
        <v>0</v>
      </c>
      <c r="Q219" s="12">
        <v>0</v>
      </c>
      <c r="R219" s="14">
        <f>Table32356789101112132343210111213[[#This Row],[Hawaiian or Pacific Islander]]/Table32356789101112132343210111213[[#This Row],[Total]]</f>
        <v>0</v>
      </c>
      <c r="S219" s="12">
        <v>24</v>
      </c>
      <c r="T219" s="14">
        <f>Table32356789101112132343210111213[[#This Row],[White]]/Table32356789101112132343210111213[[#This Row],[Total]]</f>
        <v>0.82758620689655171</v>
      </c>
      <c r="U219" s="12">
        <v>1</v>
      </c>
      <c r="V219" s="14">
        <f>Table32356789101112132343210111213[[#This Row],[Multi-racial]]/Table32356789101112132343210111213[[#This Row],[Total]]</f>
        <v>3.4482758620689655E-2</v>
      </c>
      <c r="W219" s="12">
        <v>1</v>
      </c>
      <c r="X219" s="14">
        <f>Table32356789101112132343210111213[[#This Row],[Total % Minorities]]/Table32356789101112132343210111213[[#This Row],[Total]]</f>
        <v>4.7562425683709865E-3</v>
      </c>
      <c r="Y21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0.13793103448275862</v>
      </c>
      <c r="Z21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6.8965517241379309E-2</v>
      </c>
    </row>
    <row r="220" spans="1:26" ht="20" customHeight="1">
      <c r="A220" s="1">
        <v>237066</v>
      </c>
      <c r="B220" s="1" t="s">
        <v>548</v>
      </c>
      <c r="C220" s="15">
        <v>63200</v>
      </c>
      <c r="D220" s="1">
        <v>29</v>
      </c>
      <c r="E220" s="1">
        <v>22</v>
      </c>
      <c r="F220" s="8">
        <f>Table32356789101112132343210111213[[#This Row],[Men]]/Table32356789101112132343210111213[[#This Row],[Total]]</f>
        <v>0.75862068965517238</v>
      </c>
      <c r="G220" s="1">
        <v>7</v>
      </c>
      <c r="H220" s="8">
        <f>Table32356789101112132343210111213[[#This Row],[Women]]/Table32356789101112132343210111213[[#This Row],[Total]]</f>
        <v>0.2413793103448276</v>
      </c>
      <c r="I220" s="1">
        <v>1</v>
      </c>
      <c r="J220" s="8">
        <f>Table32356789101112132343210111213[[#This Row],[Alaskan Native or Native American]]/Table32356789101112132343210111213[[#This Row],[Total]]</f>
        <v>3.4482758620689655E-2</v>
      </c>
      <c r="K220" s="1">
        <v>3</v>
      </c>
      <c r="L220" s="8">
        <f>Table32356789101112132343210111213[[#This Row],[Asian American]]/Table32356789101112132343210111213[[#This Row],[Total]]</f>
        <v>0.10344827586206896</v>
      </c>
      <c r="M220" s="1">
        <v>0</v>
      </c>
      <c r="N220" s="8">
        <f>Table32356789101112132343210111213[[#This Row],[African American]]/Table32356789101112132343210111213[[#This Row],[Total]]</f>
        <v>0</v>
      </c>
      <c r="O220" s="1">
        <v>2</v>
      </c>
      <c r="P220" s="8">
        <f>Table32356789101112132343210111213[[#This Row],[Hispanic American]]/Table32356789101112132343210111213[[#This Row],[Total]]</f>
        <v>6.8965517241379309E-2</v>
      </c>
      <c r="Q220" s="1">
        <v>0</v>
      </c>
      <c r="R220" s="8">
        <f>Table32356789101112132343210111213[[#This Row],[Hawaiian or Pacific Islander]]/Table32356789101112132343210111213[[#This Row],[Total]]</f>
        <v>0</v>
      </c>
      <c r="S220" s="1">
        <v>22</v>
      </c>
      <c r="T220" s="8">
        <f>Table32356789101112132343210111213[[#This Row],[White]]/Table32356789101112132343210111213[[#This Row],[Total]]</f>
        <v>0.75862068965517238</v>
      </c>
      <c r="U220" s="1">
        <v>1</v>
      </c>
      <c r="V220" s="8">
        <f>Table32356789101112132343210111213[[#This Row],[Multi-racial]]/Table32356789101112132343210111213[[#This Row],[Total]]</f>
        <v>3.4482758620689655E-2</v>
      </c>
      <c r="W220" s="1">
        <v>0</v>
      </c>
      <c r="X220" s="8">
        <f>Table32356789101112132343210111213[[#This Row],[Total % Minorities]]/Table32356789101112132343210111213[[#This Row],[Total]]</f>
        <v>8.3234244946492272E-3</v>
      </c>
      <c r="Y22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0.2413793103448276</v>
      </c>
      <c r="Z22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0.13793103448275862</v>
      </c>
    </row>
    <row r="221" spans="1:26" ht="20" customHeight="1">
      <c r="A221" s="12">
        <v>141644</v>
      </c>
      <c r="B221" s="12" t="s">
        <v>549</v>
      </c>
      <c r="C221" s="16" t="s">
        <v>347</v>
      </c>
      <c r="D221" s="12">
        <v>28</v>
      </c>
      <c r="E221" s="12">
        <v>24</v>
      </c>
      <c r="F221" s="14">
        <f>Table32356789101112132343210111213[[#This Row],[Men]]/Table32356789101112132343210111213[[#This Row],[Total]]</f>
        <v>0.8571428571428571</v>
      </c>
      <c r="G221" s="12">
        <v>4</v>
      </c>
      <c r="H221" s="14">
        <f>Table32356789101112132343210111213[[#This Row],[Women]]/Table32356789101112132343210111213[[#This Row],[Total]]</f>
        <v>0.14285714285714285</v>
      </c>
      <c r="I221" s="12">
        <v>0</v>
      </c>
      <c r="J221" s="14">
        <f>Table32356789101112132343210111213[[#This Row],[Alaskan Native or Native American]]/Table32356789101112132343210111213[[#This Row],[Total]]</f>
        <v>0</v>
      </c>
      <c r="K221" s="12">
        <v>10</v>
      </c>
      <c r="L221" s="14">
        <f>Table32356789101112132343210111213[[#This Row],[Asian American]]/Table32356789101112132343210111213[[#This Row],[Total]]</f>
        <v>0.35714285714285715</v>
      </c>
      <c r="M221" s="12">
        <v>0</v>
      </c>
      <c r="N221" s="14">
        <f>Table32356789101112132343210111213[[#This Row],[African American]]/Table32356789101112132343210111213[[#This Row],[Total]]</f>
        <v>0</v>
      </c>
      <c r="O221" s="12">
        <v>1</v>
      </c>
      <c r="P221" s="14">
        <f>Table32356789101112132343210111213[[#This Row],[Hispanic American]]/Table32356789101112132343210111213[[#This Row],[Total]]</f>
        <v>3.5714285714285712E-2</v>
      </c>
      <c r="Q221" s="12">
        <v>0</v>
      </c>
      <c r="R221" s="14">
        <f>Table32356789101112132343210111213[[#This Row],[Hawaiian or Pacific Islander]]/Table32356789101112132343210111213[[#This Row],[Total]]</f>
        <v>0</v>
      </c>
      <c r="S221" s="12">
        <v>12</v>
      </c>
      <c r="T221" s="14">
        <f>Table32356789101112132343210111213[[#This Row],[White]]/Table32356789101112132343210111213[[#This Row],[Total]]</f>
        <v>0.42857142857142855</v>
      </c>
      <c r="U221" s="12">
        <v>3</v>
      </c>
      <c r="V221" s="14">
        <f>Table32356789101112132343210111213[[#This Row],[Multi-racial]]/Table32356789101112132343210111213[[#This Row],[Total]]</f>
        <v>0.10714285714285714</v>
      </c>
      <c r="W221" s="12">
        <v>1</v>
      </c>
      <c r="X221" s="14">
        <f>Table32356789101112132343210111213[[#This Row],[Total % Minorities]]/Table32356789101112132343210111213[[#This Row],[Total]]</f>
        <v>1.7857142857142856E-2</v>
      </c>
      <c r="Y22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22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</row>
    <row r="222" spans="1:26" ht="20" customHeight="1">
      <c r="A222" s="1">
        <v>151379</v>
      </c>
      <c r="B222" s="1" t="s">
        <v>550</v>
      </c>
      <c r="C222" s="15" t="s">
        <v>347</v>
      </c>
      <c r="D222" s="1">
        <v>28</v>
      </c>
      <c r="E222" s="1">
        <v>28</v>
      </c>
      <c r="F222" s="8">
        <f>Table32356789101112132343210111213[[#This Row],[Men]]/Table32356789101112132343210111213[[#This Row],[Total]]</f>
        <v>1</v>
      </c>
      <c r="G222" s="1">
        <v>0</v>
      </c>
      <c r="H222" s="8">
        <f>Table32356789101112132343210111213[[#This Row],[Women]]/Table32356789101112132343210111213[[#This Row],[Total]]</f>
        <v>0</v>
      </c>
      <c r="I222" s="1">
        <v>0</v>
      </c>
      <c r="J222" s="8">
        <f>Table32356789101112132343210111213[[#This Row],[Alaskan Native or Native American]]/Table32356789101112132343210111213[[#This Row],[Total]]</f>
        <v>0</v>
      </c>
      <c r="K222" s="1">
        <v>0</v>
      </c>
      <c r="L222" s="8">
        <f>Table32356789101112132343210111213[[#This Row],[Asian American]]/Table32356789101112132343210111213[[#This Row],[Total]]</f>
        <v>0</v>
      </c>
      <c r="M222" s="1">
        <v>2</v>
      </c>
      <c r="N222" s="8">
        <f>Table32356789101112132343210111213[[#This Row],[African American]]/Table32356789101112132343210111213[[#This Row],[Total]]</f>
        <v>7.1428571428571425E-2</v>
      </c>
      <c r="O222" s="1">
        <v>0</v>
      </c>
      <c r="P222" s="8">
        <f>Table32356789101112132343210111213[[#This Row],[Hispanic American]]/Table32356789101112132343210111213[[#This Row],[Total]]</f>
        <v>0</v>
      </c>
      <c r="Q222" s="1">
        <v>0</v>
      </c>
      <c r="R222" s="8">
        <f>Table32356789101112132343210111213[[#This Row],[Hawaiian or Pacific Islander]]/Table32356789101112132343210111213[[#This Row],[Total]]</f>
        <v>0</v>
      </c>
      <c r="S222" s="1">
        <v>25</v>
      </c>
      <c r="T222" s="8">
        <f>Table32356789101112132343210111213[[#This Row],[White]]/Table32356789101112132343210111213[[#This Row],[Total]]</f>
        <v>0.8928571428571429</v>
      </c>
      <c r="U222" s="1">
        <v>0</v>
      </c>
      <c r="V222" s="8">
        <f>Table32356789101112132343210111213[[#This Row],[Multi-racial]]/Table32356789101112132343210111213[[#This Row],[Total]]</f>
        <v>0</v>
      </c>
      <c r="W222" s="1">
        <v>1</v>
      </c>
      <c r="X222" s="8">
        <f>Table32356789101112132343210111213[[#This Row],[Total % Minorities]]/Table32356789101112132343210111213[[#This Row],[Total]]</f>
        <v>2.5510204081632651E-3</v>
      </c>
      <c r="Y22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7.1428571428571425E-2</v>
      </c>
      <c r="Z22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7.1428571428571425E-2</v>
      </c>
    </row>
    <row r="223" spans="1:26" ht="20" customHeight="1">
      <c r="A223" s="12">
        <v>174914</v>
      </c>
      <c r="B223" s="12" t="s">
        <v>416</v>
      </c>
      <c r="C223" s="16">
        <v>65300</v>
      </c>
      <c r="D223" s="12">
        <v>28</v>
      </c>
      <c r="E223" s="12">
        <v>23</v>
      </c>
      <c r="F223" s="14">
        <f>Table32356789101112132343210111213[[#This Row],[Men]]/Table32356789101112132343210111213[[#This Row],[Total]]</f>
        <v>0.8214285714285714</v>
      </c>
      <c r="G223" s="12">
        <v>5</v>
      </c>
      <c r="H223" s="14">
        <f>Table32356789101112132343210111213[[#This Row],[Women]]/Table32356789101112132343210111213[[#This Row],[Total]]</f>
        <v>0.17857142857142858</v>
      </c>
      <c r="I223" s="12">
        <v>0</v>
      </c>
      <c r="J223" s="14">
        <f>Table32356789101112132343210111213[[#This Row],[Alaskan Native or Native American]]/Table32356789101112132343210111213[[#This Row],[Total]]</f>
        <v>0</v>
      </c>
      <c r="K223" s="12">
        <v>1</v>
      </c>
      <c r="L223" s="14">
        <f>Table32356789101112132343210111213[[#This Row],[Asian American]]/Table32356789101112132343210111213[[#This Row],[Total]]</f>
        <v>3.5714285714285712E-2</v>
      </c>
      <c r="M223" s="12">
        <v>0</v>
      </c>
      <c r="N223" s="14">
        <f>Table32356789101112132343210111213[[#This Row],[African American]]/Table32356789101112132343210111213[[#This Row],[Total]]</f>
        <v>0</v>
      </c>
      <c r="O223" s="12">
        <v>2</v>
      </c>
      <c r="P223" s="14">
        <f>Table32356789101112132343210111213[[#This Row],[Hispanic American]]/Table32356789101112132343210111213[[#This Row],[Total]]</f>
        <v>7.1428571428571425E-2</v>
      </c>
      <c r="Q223" s="12">
        <v>0</v>
      </c>
      <c r="R223" s="14">
        <f>Table32356789101112132343210111213[[#This Row],[Hawaiian or Pacific Islander]]/Table32356789101112132343210111213[[#This Row],[Total]]</f>
        <v>0</v>
      </c>
      <c r="S223" s="12">
        <v>23</v>
      </c>
      <c r="T223" s="14">
        <f>Table32356789101112132343210111213[[#This Row],[White]]/Table32356789101112132343210111213[[#This Row],[Total]]</f>
        <v>0.8214285714285714</v>
      </c>
      <c r="U223" s="12">
        <v>1</v>
      </c>
      <c r="V223" s="14">
        <f>Table32356789101112132343210111213[[#This Row],[Multi-racial]]/Table32356789101112132343210111213[[#This Row],[Total]]</f>
        <v>3.5714285714285712E-2</v>
      </c>
      <c r="W223" s="12">
        <v>1</v>
      </c>
      <c r="X223" s="14">
        <f>Table32356789101112132343210111213[[#This Row],[Total % Minorities]]/Table32356789101112132343210111213[[#This Row],[Total]]</f>
        <v>5.1020408163265302E-3</v>
      </c>
      <c r="Y22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  <c r="Z22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0.10714285714285714</v>
      </c>
    </row>
    <row r="224" spans="1:26" ht="20" customHeight="1">
      <c r="A224" s="1">
        <v>171146</v>
      </c>
      <c r="B224" s="1" t="s">
        <v>479</v>
      </c>
      <c r="C224" s="15">
        <v>52200</v>
      </c>
      <c r="D224" s="1">
        <v>27</v>
      </c>
      <c r="E224" s="1">
        <v>24</v>
      </c>
      <c r="F224" s="8">
        <f>Table32356789101112132343210111213[[#This Row],[Men]]/Table32356789101112132343210111213[[#This Row],[Total]]</f>
        <v>0.88888888888888884</v>
      </c>
      <c r="G224" s="1">
        <v>3</v>
      </c>
      <c r="H224" s="8">
        <f>Table32356789101112132343210111213[[#This Row],[Women]]/Table32356789101112132343210111213[[#This Row],[Total]]</f>
        <v>0.1111111111111111</v>
      </c>
      <c r="I224" s="1">
        <v>0</v>
      </c>
      <c r="J224" s="8">
        <f>Table32356789101112132343210111213[[#This Row],[Alaskan Native or Native American]]/Table32356789101112132343210111213[[#This Row],[Total]]</f>
        <v>0</v>
      </c>
      <c r="K224" s="1">
        <v>0</v>
      </c>
      <c r="L224" s="8">
        <f>Table32356789101112132343210111213[[#This Row],[Asian American]]/Table32356789101112132343210111213[[#This Row],[Total]]</f>
        <v>0</v>
      </c>
      <c r="M224" s="1">
        <v>1</v>
      </c>
      <c r="N224" s="8">
        <f>Table32356789101112132343210111213[[#This Row],[African American]]/Table32356789101112132343210111213[[#This Row],[Total]]</f>
        <v>3.7037037037037035E-2</v>
      </c>
      <c r="O224" s="1">
        <v>0</v>
      </c>
      <c r="P224" s="8">
        <f>Table32356789101112132343210111213[[#This Row],[Hispanic American]]/Table32356789101112132343210111213[[#This Row],[Total]]</f>
        <v>0</v>
      </c>
      <c r="Q224" s="1">
        <v>0</v>
      </c>
      <c r="R224" s="8">
        <f>Table32356789101112132343210111213[[#This Row],[Hawaiian or Pacific Islander]]/Table32356789101112132343210111213[[#This Row],[Total]]</f>
        <v>0</v>
      </c>
      <c r="S224" s="1">
        <v>24</v>
      </c>
      <c r="T224" s="8">
        <f>Table32356789101112132343210111213[[#This Row],[White]]/Table32356789101112132343210111213[[#This Row],[Total]]</f>
        <v>0.88888888888888884</v>
      </c>
      <c r="U224" s="1">
        <v>0</v>
      </c>
      <c r="V224" s="8">
        <f>Table32356789101112132343210111213[[#This Row],[Multi-racial]]/Table32356789101112132343210111213[[#This Row],[Total]]</f>
        <v>0</v>
      </c>
      <c r="W224" s="1">
        <v>2</v>
      </c>
      <c r="X224" s="8">
        <f>Table32356789101112132343210111213[[#This Row],[Total % Minorities]]/Table32356789101112132343210111213[[#This Row],[Total]]</f>
        <v>1.3717421124828531E-3</v>
      </c>
      <c r="Y22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3.7037037037037035E-2</v>
      </c>
      <c r="Z22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3.7037037037037035E-2</v>
      </c>
    </row>
    <row r="225" spans="1:26" ht="20" customHeight="1">
      <c r="A225" s="12">
        <v>190044</v>
      </c>
      <c r="B225" s="12" t="s">
        <v>199</v>
      </c>
      <c r="C225" s="16">
        <v>78300</v>
      </c>
      <c r="D225" s="12">
        <v>27</v>
      </c>
      <c r="E225" s="12">
        <v>26</v>
      </c>
      <c r="F225" s="14">
        <f>Table32356789101112132343210111213[[#This Row],[Men]]/Table32356789101112132343210111213[[#This Row],[Total]]</f>
        <v>0.96296296296296291</v>
      </c>
      <c r="G225" s="12">
        <v>1</v>
      </c>
      <c r="H225" s="14">
        <f>Table32356789101112132343210111213[[#This Row],[Women]]/Table32356789101112132343210111213[[#This Row],[Total]]</f>
        <v>3.7037037037037035E-2</v>
      </c>
      <c r="I225" s="12">
        <v>0</v>
      </c>
      <c r="J225" s="14">
        <f>Table32356789101112132343210111213[[#This Row],[Alaskan Native or Native American]]/Table32356789101112132343210111213[[#This Row],[Total]]</f>
        <v>0</v>
      </c>
      <c r="K225" s="12">
        <v>1</v>
      </c>
      <c r="L225" s="14">
        <f>Table32356789101112132343210111213[[#This Row],[Asian American]]/Table32356789101112132343210111213[[#This Row],[Total]]</f>
        <v>3.7037037037037035E-2</v>
      </c>
      <c r="M225" s="12">
        <v>1</v>
      </c>
      <c r="N225" s="14">
        <f>Table32356789101112132343210111213[[#This Row],[African American]]/Table32356789101112132343210111213[[#This Row],[Total]]</f>
        <v>3.7037037037037035E-2</v>
      </c>
      <c r="O225" s="12">
        <v>1</v>
      </c>
      <c r="P225" s="14">
        <f>Table32356789101112132343210111213[[#This Row],[Hispanic American]]/Table32356789101112132343210111213[[#This Row],[Total]]</f>
        <v>3.7037037037037035E-2</v>
      </c>
      <c r="Q225" s="12">
        <v>0</v>
      </c>
      <c r="R225" s="14">
        <f>Table32356789101112132343210111213[[#This Row],[Hawaiian or Pacific Islander]]/Table32356789101112132343210111213[[#This Row],[Total]]</f>
        <v>0</v>
      </c>
      <c r="S225" s="12">
        <v>23</v>
      </c>
      <c r="T225" s="14">
        <f>Table32356789101112132343210111213[[#This Row],[White]]/Table32356789101112132343210111213[[#This Row],[Total]]</f>
        <v>0.85185185185185186</v>
      </c>
      <c r="U225" s="12">
        <v>0</v>
      </c>
      <c r="V225" s="14">
        <f>Table32356789101112132343210111213[[#This Row],[Multi-racial]]/Table32356789101112132343210111213[[#This Row],[Total]]</f>
        <v>0</v>
      </c>
      <c r="W225" s="12">
        <v>0</v>
      </c>
      <c r="X225" s="14">
        <f>Table32356789101112132343210111213[[#This Row],[Total % Minorities]]/Table32356789101112132343210111213[[#This Row],[Total]]</f>
        <v>4.1152263374485592E-3</v>
      </c>
      <c r="Y22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  <c r="Z22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7.407407407407407E-2</v>
      </c>
    </row>
    <row r="226" spans="1:26" ht="20" customHeight="1">
      <c r="A226" s="1">
        <v>102094</v>
      </c>
      <c r="B226" s="1" t="s">
        <v>80</v>
      </c>
      <c r="C226" s="15">
        <v>47800</v>
      </c>
      <c r="D226" s="1">
        <v>26</v>
      </c>
      <c r="E226" s="1">
        <v>25</v>
      </c>
      <c r="F226" s="8">
        <f>Table32356789101112132343210111213[[#This Row],[Men]]/Table32356789101112132343210111213[[#This Row],[Total]]</f>
        <v>0.96153846153846156</v>
      </c>
      <c r="G226" s="1">
        <v>1</v>
      </c>
      <c r="H226" s="8">
        <f>Table32356789101112132343210111213[[#This Row],[Women]]/Table32356789101112132343210111213[[#This Row],[Total]]</f>
        <v>3.8461538461538464E-2</v>
      </c>
      <c r="I226" s="1">
        <v>0</v>
      </c>
      <c r="J226" s="8">
        <f>Table32356789101112132343210111213[[#This Row],[Alaskan Native or Native American]]/Table32356789101112132343210111213[[#This Row],[Total]]</f>
        <v>0</v>
      </c>
      <c r="K226" s="1">
        <v>1</v>
      </c>
      <c r="L226" s="8">
        <f>Table32356789101112132343210111213[[#This Row],[Asian American]]/Table32356789101112132343210111213[[#This Row],[Total]]</f>
        <v>3.8461538461538464E-2</v>
      </c>
      <c r="M226" s="1">
        <v>3</v>
      </c>
      <c r="N226" s="8">
        <f>Table32356789101112132343210111213[[#This Row],[African American]]/Table32356789101112132343210111213[[#This Row],[Total]]</f>
        <v>0.11538461538461539</v>
      </c>
      <c r="O226" s="1">
        <v>0</v>
      </c>
      <c r="P226" s="8">
        <f>Table32356789101112132343210111213[[#This Row],[Hispanic American]]/Table32356789101112132343210111213[[#This Row],[Total]]</f>
        <v>0</v>
      </c>
      <c r="Q226" s="1">
        <v>0</v>
      </c>
      <c r="R226" s="8">
        <f>Table32356789101112132343210111213[[#This Row],[Hawaiian or Pacific Islander]]/Table32356789101112132343210111213[[#This Row],[Total]]</f>
        <v>0</v>
      </c>
      <c r="S226" s="1">
        <v>21</v>
      </c>
      <c r="T226" s="8">
        <f>Table32356789101112132343210111213[[#This Row],[White]]/Table32356789101112132343210111213[[#This Row],[Total]]</f>
        <v>0.80769230769230771</v>
      </c>
      <c r="U226" s="1">
        <v>0</v>
      </c>
      <c r="V226" s="8">
        <f>Table32356789101112132343210111213[[#This Row],[Multi-racial]]/Table32356789101112132343210111213[[#This Row],[Total]]</f>
        <v>0</v>
      </c>
      <c r="W226" s="1">
        <v>1</v>
      </c>
      <c r="X226" s="8">
        <f>Table32356789101112132343210111213[[#This Row],[Total % Minorities]]/Table32356789101112132343210111213[[#This Row],[Total]]</f>
        <v>5.9171597633136102E-3</v>
      </c>
      <c r="Y22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0.15384615384615385</v>
      </c>
      <c r="Z22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0.11538461538461539</v>
      </c>
    </row>
    <row r="227" spans="1:26" ht="20" customHeight="1">
      <c r="A227" s="12">
        <v>145336</v>
      </c>
      <c r="B227" s="12" t="s">
        <v>551</v>
      </c>
      <c r="C227" s="16" t="s">
        <v>347</v>
      </c>
      <c r="D227" s="12">
        <v>26</v>
      </c>
      <c r="E227" s="12">
        <v>21</v>
      </c>
      <c r="F227" s="14">
        <f>Table32356789101112132343210111213[[#This Row],[Men]]/Table32356789101112132343210111213[[#This Row],[Total]]</f>
        <v>0.80769230769230771</v>
      </c>
      <c r="G227" s="12">
        <v>5</v>
      </c>
      <c r="H227" s="14">
        <f>Table32356789101112132343210111213[[#This Row],[Women]]/Table32356789101112132343210111213[[#This Row],[Total]]</f>
        <v>0.19230769230769232</v>
      </c>
      <c r="I227" s="12">
        <v>0</v>
      </c>
      <c r="J227" s="14">
        <f>Table32356789101112132343210111213[[#This Row],[Alaskan Native or Native American]]/Table32356789101112132343210111213[[#This Row],[Total]]</f>
        <v>0</v>
      </c>
      <c r="K227" s="12">
        <v>2</v>
      </c>
      <c r="L227" s="14">
        <f>Table32356789101112132343210111213[[#This Row],[Asian American]]/Table32356789101112132343210111213[[#This Row],[Total]]</f>
        <v>7.6923076923076927E-2</v>
      </c>
      <c r="M227" s="12">
        <v>7</v>
      </c>
      <c r="N227" s="14">
        <f>Table32356789101112132343210111213[[#This Row],[African American]]/Table32356789101112132343210111213[[#This Row],[Total]]</f>
        <v>0.26923076923076922</v>
      </c>
      <c r="O227" s="12">
        <v>3</v>
      </c>
      <c r="P227" s="14">
        <f>Table32356789101112132343210111213[[#This Row],[Hispanic American]]/Table32356789101112132343210111213[[#This Row],[Total]]</f>
        <v>0.11538461538461539</v>
      </c>
      <c r="Q227" s="12">
        <v>1</v>
      </c>
      <c r="R227" s="14">
        <f>Table32356789101112132343210111213[[#This Row],[Hawaiian or Pacific Islander]]/Table32356789101112132343210111213[[#This Row],[Total]]</f>
        <v>3.8461538461538464E-2</v>
      </c>
      <c r="S227" s="12">
        <v>12</v>
      </c>
      <c r="T227" s="14">
        <f>Table32356789101112132343210111213[[#This Row],[White]]/Table32356789101112132343210111213[[#This Row],[Total]]</f>
        <v>0.46153846153846156</v>
      </c>
      <c r="U227" s="12">
        <v>0</v>
      </c>
      <c r="V227" s="14">
        <f>Table32356789101112132343210111213[[#This Row],[Multi-racial]]/Table32356789101112132343210111213[[#This Row],[Total]]</f>
        <v>0</v>
      </c>
      <c r="W227" s="12">
        <v>1</v>
      </c>
      <c r="X227" s="14">
        <f>Table32356789101112132343210111213[[#This Row],[Total % Minorities]]/Table32356789101112132343210111213[[#This Row],[Total]]</f>
        <v>1.9230769230769232E-2</v>
      </c>
      <c r="Y22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22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0.42307692307692307</v>
      </c>
    </row>
    <row r="228" spans="1:26" ht="20" customHeight="1">
      <c r="A228" s="1">
        <v>167835</v>
      </c>
      <c r="B228" s="1" t="s">
        <v>358</v>
      </c>
      <c r="C228" s="15" t="s">
        <v>347</v>
      </c>
      <c r="D228" s="1">
        <v>26</v>
      </c>
      <c r="E228" s="1">
        <v>0</v>
      </c>
      <c r="F228" s="8">
        <f>Table32356789101112132343210111213[[#This Row],[Men]]/Table32356789101112132343210111213[[#This Row],[Total]]</f>
        <v>0</v>
      </c>
      <c r="G228" s="1">
        <v>26</v>
      </c>
      <c r="H228" s="8">
        <f>Table32356789101112132343210111213[[#This Row],[Women]]/Table32356789101112132343210111213[[#This Row],[Total]]</f>
        <v>1</v>
      </c>
      <c r="I228" s="1">
        <v>0</v>
      </c>
      <c r="J228" s="8">
        <f>Table32356789101112132343210111213[[#This Row],[Alaskan Native or Native American]]/Table32356789101112132343210111213[[#This Row],[Total]]</f>
        <v>0</v>
      </c>
      <c r="K228" s="1">
        <v>6</v>
      </c>
      <c r="L228" s="8">
        <f>Table32356789101112132343210111213[[#This Row],[Asian American]]/Table32356789101112132343210111213[[#This Row],[Total]]</f>
        <v>0.23076923076923078</v>
      </c>
      <c r="M228" s="1">
        <v>0</v>
      </c>
      <c r="N228" s="8">
        <f>Table32356789101112132343210111213[[#This Row],[African American]]/Table32356789101112132343210111213[[#This Row],[Total]]</f>
        <v>0</v>
      </c>
      <c r="O228" s="1">
        <v>0</v>
      </c>
      <c r="P228" s="8">
        <f>Table32356789101112132343210111213[[#This Row],[Hispanic American]]/Table32356789101112132343210111213[[#This Row],[Total]]</f>
        <v>0</v>
      </c>
      <c r="Q228" s="1">
        <v>0</v>
      </c>
      <c r="R228" s="8">
        <f>Table32356789101112132343210111213[[#This Row],[Hawaiian or Pacific Islander]]/Table32356789101112132343210111213[[#This Row],[Total]]</f>
        <v>0</v>
      </c>
      <c r="S228" s="1">
        <v>5</v>
      </c>
      <c r="T228" s="8">
        <f>Table32356789101112132343210111213[[#This Row],[White]]/Table32356789101112132343210111213[[#This Row],[Total]]</f>
        <v>0.19230769230769232</v>
      </c>
      <c r="U228" s="1">
        <v>2</v>
      </c>
      <c r="V228" s="8">
        <f>Table32356789101112132343210111213[[#This Row],[Multi-racial]]/Table32356789101112132343210111213[[#This Row],[Total]]</f>
        <v>7.6923076923076927E-2</v>
      </c>
      <c r="W228" s="1">
        <v>10</v>
      </c>
      <c r="X228" s="8">
        <f>Table32356789101112132343210111213[[#This Row],[Total % Minorities]]/Table32356789101112132343210111213[[#This Row],[Total]]</f>
        <v>1.183431952662722E-2</v>
      </c>
      <c r="Y22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0.30769230769230771</v>
      </c>
      <c r="Z22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7.6923076923076927E-2</v>
      </c>
    </row>
    <row r="229" spans="1:26" ht="20" customHeight="1">
      <c r="A229" s="12">
        <v>179159</v>
      </c>
      <c r="B229" s="12" t="s">
        <v>189</v>
      </c>
      <c r="C229" s="16" t="s">
        <v>347</v>
      </c>
      <c r="D229" s="12">
        <v>26</v>
      </c>
      <c r="E229" s="12">
        <v>21</v>
      </c>
      <c r="F229" s="14">
        <f>Table32356789101112132343210111213[[#This Row],[Men]]/Table32356789101112132343210111213[[#This Row],[Total]]</f>
        <v>0.80769230769230771</v>
      </c>
      <c r="G229" s="12">
        <v>5</v>
      </c>
      <c r="H229" s="14">
        <f>Table32356789101112132343210111213[[#This Row],[Women]]/Table32356789101112132343210111213[[#This Row],[Total]]</f>
        <v>0.19230769230769232</v>
      </c>
      <c r="I229" s="12">
        <v>0</v>
      </c>
      <c r="J229" s="14">
        <f>Table32356789101112132343210111213[[#This Row],[Alaskan Native or Native American]]/Table32356789101112132343210111213[[#This Row],[Total]]</f>
        <v>0</v>
      </c>
      <c r="K229" s="12">
        <v>7</v>
      </c>
      <c r="L229" s="14">
        <f>Table32356789101112132343210111213[[#This Row],[Asian American]]/Table32356789101112132343210111213[[#This Row],[Total]]</f>
        <v>0.26923076923076922</v>
      </c>
      <c r="M229" s="12">
        <v>1</v>
      </c>
      <c r="N229" s="14">
        <f>Table32356789101112132343210111213[[#This Row],[African American]]/Table32356789101112132343210111213[[#This Row],[Total]]</f>
        <v>3.8461538461538464E-2</v>
      </c>
      <c r="O229" s="12">
        <v>0</v>
      </c>
      <c r="P229" s="14">
        <f>Table32356789101112132343210111213[[#This Row],[Hispanic American]]/Table32356789101112132343210111213[[#This Row],[Total]]</f>
        <v>0</v>
      </c>
      <c r="Q229" s="12">
        <v>0</v>
      </c>
      <c r="R229" s="14">
        <f>Table32356789101112132343210111213[[#This Row],[Hawaiian or Pacific Islander]]/Table32356789101112132343210111213[[#This Row],[Total]]</f>
        <v>0</v>
      </c>
      <c r="S229" s="12">
        <v>16</v>
      </c>
      <c r="T229" s="14">
        <f>Table32356789101112132343210111213[[#This Row],[White]]/Table32356789101112132343210111213[[#This Row],[Total]]</f>
        <v>0.61538461538461542</v>
      </c>
      <c r="U229" s="12">
        <v>0</v>
      </c>
      <c r="V229" s="14">
        <f>Table32356789101112132343210111213[[#This Row],[Multi-racial]]/Table32356789101112132343210111213[[#This Row],[Total]]</f>
        <v>0</v>
      </c>
      <c r="W229" s="12">
        <v>2</v>
      </c>
      <c r="X229" s="14">
        <f>Table32356789101112132343210111213[[#This Row],[Total % Minorities]]/Table32356789101112132343210111213[[#This Row],[Total]]</f>
        <v>1.183431952662722E-2</v>
      </c>
      <c r="Y22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0.30769230769230771</v>
      </c>
      <c r="Z22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3.8461538461538464E-2</v>
      </c>
    </row>
    <row r="230" spans="1:26" ht="20" customHeight="1">
      <c r="A230" s="1">
        <v>198543</v>
      </c>
      <c r="B230" s="1" t="s">
        <v>552</v>
      </c>
      <c r="C230" s="15" t="s">
        <v>347</v>
      </c>
      <c r="D230" s="1">
        <v>26</v>
      </c>
      <c r="E230" s="1">
        <v>18</v>
      </c>
      <c r="F230" s="8">
        <f>Table32356789101112132343210111213[[#This Row],[Men]]/Table32356789101112132343210111213[[#This Row],[Total]]</f>
        <v>0.69230769230769229</v>
      </c>
      <c r="G230" s="1">
        <v>8</v>
      </c>
      <c r="H230" s="8">
        <f>Table32356789101112132343210111213[[#This Row],[Women]]/Table32356789101112132343210111213[[#This Row],[Total]]</f>
        <v>0.30769230769230771</v>
      </c>
      <c r="I230" s="1">
        <v>0</v>
      </c>
      <c r="J230" s="8">
        <f>Table32356789101112132343210111213[[#This Row],[Alaskan Native or Native American]]/Table32356789101112132343210111213[[#This Row],[Total]]</f>
        <v>0</v>
      </c>
      <c r="K230" s="1">
        <v>2</v>
      </c>
      <c r="L230" s="8">
        <f>Table32356789101112132343210111213[[#This Row],[Asian American]]/Table32356789101112132343210111213[[#This Row],[Total]]</f>
        <v>7.6923076923076927E-2</v>
      </c>
      <c r="M230" s="1">
        <v>12</v>
      </c>
      <c r="N230" s="8">
        <f>Table32356789101112132343210111213[[#This Row],[African American]]/Table32356789101112132343210111213[[#This Row],[Total]]</f>
        <v>0.46153846153846156</v>
      </c>
      <c r="O230" s="1">
        <v>2</v>
      </c>
      <c r="P230" s="8">
        <f>Table32356789101112132343210111213[[#This Row],[Hispanic American]]/Table32356789101112132343210111213[[#This Row],[Total]]</f>
        <v>7.6923076923076927E-2</v>
      </c>
      <c r="Q230" s="1">
        <v>0</v>
      </c>
      <c r="R230" s="8">
        <f>Table32356789101112132343210111213[[#This Row],[Hawaiian or Pacific Islander]]/Table32356789101112132343210111213[[#This Row],[Total]]</f>
        <v>0</v>
      </c>
      <c r="S230" s="1">
        <v>9</v>
      </c>
      <c r="T230" s="8">
        <f>Table32356789101112132343210111213[[#This Row],[White]]/Table32356789101112132343210111213[[#This Row],[Total]]</f>
        <v>0.34615384615384615</v>
      </c>
      <c r="U230" s="1">
        <v>0</v>
      </c>
      <c r="V230" s="8">
        <f>Table32356789101112132343210111213[[#This Row],[Multi-racial]]/Table32356789101112132343210111213[[#This Row],[Total]]</f>
        <v>0</v>
      </c>
      <c r="W230" s="1">
        <v>0</v>
      </c>
      <c r="X230" s="8">
        <f>Table32356789101112132343210111213[[#This Row],[Total % Minorities]]/Table32356789101112132343210111213[[#This Row],[Total]]</f>
        <v>2.3668639053254441E-2</v>
      </c>
      <c r="Y23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0.61538461538461542</v>
      </c>
      <c r="Z23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0.53846153846153844</v>
      </c>
    </row>
    <row r="231" spans="1:26" ht="20" customHeight="1">
      <c r="A231" s="12">
        <v>240277</v>
      </c>
      <c r="B231" s="12" t="s">
        <v>553</v>
      </c>
      <c r="C231" s="16">
        <v>53500</v>
      </c>
      <c r="D231" s="12">
        <v>26</v>
      </c>
      <c r="E231" s="12">
        <v>21</v>
      </c>
      <c r="F231" s="14">
        <f>Table32356789101112132343210111213[[#This Row],[Men]]/Table32356789101112132343210111213[[#This Row],[Total]]</f>
        <v>0.80769230769230771</v>
      </c>
      <c r="G231" s="12">
        <v>5</v>
      </c>
      <c r="H231" s="14">
        <f>Table32356789101112132343210111213[[#This Row],[Women]]/Table32356789101112132343210111213[[#This Row],[Total]]</f>
        <v>0.19230769230769232</v>
      </c>
      <c r="I231" s="12">
        <v>0</v>
      </c>
      <c r="J231" s="14">
        <f>Table32356789101112132343210111213[[#This Row],[Alaskan Native or Native American]]/Table32356789101112132343210111213[[#This Row],[Total]]</f>
        <v>0</v>
      </c>
      <c r="K231" s="12">
        <v>2</v>
      </c>
      <c r="L231" s="14">
        <f>Table32356789101112132343210111213[[#This Row],[Asian American]]/Table32356789101112132343210111213[[#This Row],[Total]]</f>
        <v>7.6923076923076927E-2</v>
      </c>
      <c r="M231" s="12">
        <v>1</v>
      </c>
      <c r="N231" s="14">
        <f>Table32356789101112132343210111213[[#This Row],[African American]]/Table32356789101112132343210111213[[#This Row],[Total]]</f>
        <v>3.8461538461538464E-2</v>
      </c>
      <c r="O231" s="12">
        <v>0</v>
      </c>
      <c r="P231" s="14">
        <f>Table32356789101112132343210111213[[#This Row],[Hispanic American]]/Table32356789101112132343210111213[[#This Row],[Total]]</f>
        <v>0</v>
      </c>
      <c r="Q231" s="12">
        <v>0</v>
      </c>
      <c r="R231" s="14">
        <f>Table32356789101112132343210111213[[#This Row],[Hawaiian or Pacific Islander]]/Table32356789101112132343210111213[[#This Row],[Total]]</f>
        <v>0</v>
      </c>
      <c r="S231" s="12">
        <v>23</v>
      </c>
      <c r="T231" s="14">
        <f>Table32356789101112132343210111213[[#This Row],[White]]/Table32356789101112132343210111213[[#This Row],[Total]]</f>
        <v>0.88461538461538458</v>
      </c>
      <c r="U231" s="12">
        <v>0</v>
      </c>
      <c r="V231" s="14">
        <f>Table32356789101112132343210111213[[#This Row],[Multi-racial]]/Table32356789101112132343210111213[[#This Row],[Total]]</f>
        <v>0</v>
      </c>
      <c r="W231" s="12">
        <v>0</v>
      </c>
      <c r="X231" s="14">
        <f>Table32356789101112132343210111213[[#This Row],[Total % Minorities]]/Table32356789101112132343210111213[[#This Row],[Total]]</f>
        <v>4.4378698224852072E-3</v>
      </c>
      <c r="Y23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0.11538461538461539</v>
      </c>
      <c r="Z23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3.8461538461538464E-2</v>
      </c>
    </row>
    <row r="232" spans="1:26" ht="20" customHeight="1">
      <c r="A232" s="1">
        <v>130697</v>
      </c>
      <c r="B232" s="1" t="s">
        <v>554</v>
      </c>
      <c r="C232" s="15" t="s">
        <v>347</v>
      </c>
      <c r="D232" s="1">
        <v>25</v>
      </c>
      <c r="E232" s="1">
        <v>15</v>
      </c>
      <c r="F232" s="8">
        <f>Table32356789101112132343210111213[[#This Row],[Men]]/Table32356789101112132343210111213[[#This Row],[Total]]</f>
        <v>0.6</v>
      </c>
      <c r="G232" s="1">
        <v>10</v>
      </c>
      <c r="H232" s="8">
        <f>Table32356789101112132343210111213[[#This Row],[Women]]/Table32356789101112132343210111213[[#This Row],[Total]]</f>
        <v>0.4</v>
      </c>
      <c r="I232" s="1">
        <v>0</v>
      </c>
      <c r="J232" s="8">
        <f>Table32356789101112132343210111213[[#This Row],[Alaskan Native or Native American]]/Table32356789101112132343210111213[[#This Row],[Total]]</f>
        <v>0</v>
      </c>
      <c r="K232" s="1">
        <v>5</v>
      </c>
      <c r="L232" s="8">
        <f>Table32356789101112132343210111213[[#This Row],[Asian American]]/Table32356789101112132343210111213[[#This Row],[Total]]</f>
        <v>0.2</v>
      </c>
      <c r="M232" s="1">
        <v>1</v>
      </c>
      <c r="N232" s="8">
        <f>Table32356789101112132343210111213[[#This Row],[African American]]/Table32356789101112132343210111213[[#This Row],[Total]]</f>
        <v>0.04</v>
      </c>
      <c r="O232" s="1">
        <v>1</v>
      </c>
      <c r="P232" s="8">
        <f>Table32356789101112132343210111213[[#This Row],[Hispanic American]]/Table32356789101112132343210111213[[#This Row],[Total]]</f>
        <v>0.04</v>
      </c>
      <c r="Q232" s="1">
        <v>1</v>
      </c>
      <c r="R232" s="8">
        <f>Table32356789101112132343210111213[[#This Row],[Hawaiian or Pacific Islander]]/Table32356789101112132343210111213[[#This Row],[Total]]</f>
        <v>0.04</v>
      </c>
      <c r="S232" s="1">
        <v>12</v>
      </c>
      <c r="T232" s="8">
        <f>Table32356789101112132343210111213[[#This Row],[White]]/Table32356789101112132343210111213[[#This Row],[Total]]</f>
        <v>0.48</v>
      </c>
      <c r="U232" s="1">
        <v>0</v>
      </c>
      <c r="V232" s="8">
        <f>Table32356789101112132343210111213[[#This Row],[Multi-racial]]/Table32356789101112132343210111213[[#This Row],[Total]]</f>
        <v>0</v>
      </c>
      <c r="W232" s="1">
        <v>5</v>
      </c>
      <c r="X232" s="8">
        <f>Table32356789101112132343210111213[[#This Row],[Total % Minorities]]/Table32356789101112132343210111213[[#This Row],[Total]]</f>
        <v>1.2800000000000001E-2</v>
      </c>
      <c r="Y23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0.32</v>
      </c>
      <c r="Z23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</v>
      </c>
    </row>
    <row r="233" spans="1:26" ht="20" customHeight="1">
      <c r="A233" s="12">
        <v>137032</v>
      </c>
      <c r="B233" s="12" t="s">
        <v>555</v>
      </c>
      <c r="C233" s="16" t="s">
        <v>347</v>
      </c>
      <c r="D233" s="12">
        <v>25</v>
      </c>
      <c r="E233" s="12">
        <v>23</v>
      </c>
      <c r="F233" s="14">
        <f>Table32356789101112132343210111213[[#This Row],[Men]]/Table32356789101112132343210111213[[#This Row],[Total]]</f>
        <v>0.92</v>
      </c>
      <c r="G233" s="12">
        <v>2</v>
      </c>
      <c r="H233" s="14">
        <f>Table32356789101112132343210111213[[#This Row],[Women]]/Table32356789101112132343210111213[[#This Row],[Total]]</f>
        <v>0.08</v>
      </c>
      <c r="I233" s="12">
        <v>0</v>
      </c>
      <c r="J233" s="14">
        <f>Table32356789101112132343210111213[[#This Row],[Alaskan Native or Native American]]/Table32356789101112132343210111213[[#This Row],[Total]]</f>
        <v>0</v>
      </c>
      <c r="K233" s="12">
        <v>1</v>
      </c>
      <c r="L233" s="14">
        <f>Table32356789101112132343210111213[[#This Row],[Asian American]]/Table32356789101112132343210111213[[#This Row],[Total]]</f>
        <v>0.04</v>
      </c>
      <c r="M233" s="12">
        <v>1</v>
      </c>
      <c r="N233" s="14">
        <f>Table32356789101112132343210111213[[#This Row],[African American]]/Table32356789101112132343210111213[[#This Row],[Total]]</f>
        <v>0.04</v>
      </c>
      <c r="O233" s="12">
        <v>6</v>
      </c>
      <c r="P233" s="14">
        <f>Table32356789101112132343210111213[[#This Row],[Hispanic American]]/Table32356789101112132343210111213[[#This Row],[Total]]</f>
        <v>0.24</v>
      </c>
      <c r="Q233" s="12">
        <v>0</v>
      </c>
      <c r="R233" s="14">
        <f>Table32356789101112132343210111213[[#This Row],[Hawaiian or Pacific Islander]]/Table32356789101112132343210111213[[#This Row],[Total]]</f>
        <v>0</v>
      </c>
      <c r="S233" s="12">
        <v>15</v>
      </c>
      <c r="T233" s="14">
        <f>Table32356789101112132343210111213[[#This Row],[White]]/Table32356789101112132343210111213[[#This Row],[Total]]</f>
        <v>0.6</v>
      </c>
      <c r="U233" s="12">
        <v>0</v>
      </c>
      <c r="V233" s="14">
        <f>Table32356789101112132343210111213[[#This Row],[Multi-racial]]/Table32356789101112132343210111213[[#This Row],[Total]]</f>
        <v>0</v>
      </c>
      <c r="W233" s="12">
        <v>0</v>
      </c>
      <c r="X233" s="14">
        <f>Table32356789101112132343210111213[[#This Row],[Total % Minorities]]/Table32356789101112132343210111213[[#This Row],[Total]]</f>
        <v>1.2800000000000001E-2</v>
      </c>
      <c r="Y23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0.32</v>
      </c>
      <c r="Z23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0.28000000000000003</v>
      </c>
    </row>
    <row r="234" spans="1:26" ht="20" customHeight="1">
      <c r="A234" s="1">
        <v>151342</v>
      </c>
      <c r="B234" s="1" t="s">
        <v>556</v>
      </c>
      <c r="C234" s="15">
        <v>48300</v>
      </c>
      <c r="D234" s="1">
        <v>25</v>
      </c>
      <c r="E234" s="1">
        <v>24</v>
      </c>
      <c r="F234" s="8">
        <f>Table32356789101112132343210111213[[#This Row],[Men]]/Table32356789101112132343210111213[[#This Row],[Total]]</f>
        <v>0.96</v>
      </c>
      <c r="G234" s="1">
        <v>1</v>
      </c>
      <c r="H234" s="8">
        <f>Table32356789101112132343210111213[[#This Row],[Women]]/Table32356789101112132343210111213[[#This Row],[Total]]</f>
        <v>0.04</v>
      </c>
      <c r="I234" s="1">
        <v>0</v>
      </c>
      <c r="J234" s="8">
        <f>Table32356789101112132343210111213[[#This Row],[Alaskan Native or Native American]]/Table32356789101112132343210111213[[#This Row],[Total]]</f>
        <v>0</v>
      </c>
      <c r="K234" s="1">
        <v>0</v>
      </c>
      <c r="L234" s="8">
        <f>Table32356789101112132343210111213[[#This Row],[Asian American]]/Table32356789101112132343210111213[[#This Row],[Total]]</f>
        <v>0</v>
      </c>
      <c r="M234" s="1">
        <v>1</v>
      </c>
      <c r="N234" s="8">
        <f>Table32356789101112132343210111213[[#This Row],[African American]]/Table32356789101112132343210111213[[#This Row],[Total]]</f>
        <v>0.04</v>
      </c>
      <c r="O234" s="1">
        <v>1</v>
      </c>
      <c r="P234" s="8">
        <f>Table32356789101112132343210111213[[#This Row],[Hispanic American]]/Table32356789101112132343210111213[[#This Row],[Total]]</f>
        <v>0.04</v>
      </c>
      <c r="Q234" s="1">
        <v>0</v>
      </c>
      <c r="R234" s="8">
        <f>Table32356789101112132343210111213[[#This Row],[Hawaiian or Pacific Islander]]/Table32356789101112132343210111213[[#This Row],[Total]]</f>
        <v>0</v>
      </c>
      <c r="S234" s="1">
        <v>21</v>
      </c>
      <c r="T234" s="8">
        <f>Table32356789101112132343210111213[[#This Row],[White]]/Table32356789101112132343210111213[[#This Row],[Total]]</f>
        <v>0.84</v>
      </c>
      <c r="U234" s="1">
        <v>0</v>
      </c>
      <c r="V234" s="8">
        <f>Table32356789101112132343210111213[[#This Row],[Multi-racial]]/Table32356789101112132343210111213[[#This Row],[Total]]</f>
        <v>0</v>
      </c>
      <c r="W234" s="1">
        <v>2</v>
      </c>
      <c r="X234" s="8">
        <f>Table32356789101112132343210111213[[#This Row],[Total % Minorities]]/Table32356789101112132343210111213[[#This Row],[Total]]</f>
        <v>3.2000000000000002E-3</v>
      </c>
      <c r="Y23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0.08</v>
      </c>
      <c r="Z23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0.08</v>
      </c>
    </row>
    <row r="235" spans="1:26" ht="20" customHeight="1">
      <c r="A235" s="12">
        <v>164465</v>
      </c>
      <c r="B235" s="12" t="s">
        <v>557</v>
      </c>
      <c r="C235" s="16" t="s">
        <v>347</v>
      </c>
      <c r="D235" s="12">
        <v>25</v>
      </c>
      <c r="E235" s="12">
        <v>21</v>
      </c>
      <c r="F235" s="14">
        <f>Table32356789101112132343210111213[[#This Row],[Men]]/Table32356789101112132343210111213[[#This Row],[Total]]</f>
        <v>0.84</v>
      </c>
      <c r="G235" s="12">
        <v>4</v>
      </c>
      <c r="H235" s="14">
        <f>Table32356789101112132343210111213[[#This Row],[Women]]/Table32356789101112132343210111213[[#This Row],[Total]]</f>
        <v>0.16</v>
      </c>
      <c r="I235" s="12">
        <v>0</v>
      </c>
      <c r="J235" s="14">
        <f>Table32356789101112132343210111213[[#This Row],[Alaskan Native or Native American]]/Table32356789101112132343210111213[[#This Row],[Total]]</f>
        <v>0</v>
      </c>
      <c r="K235" s="12">
        <v>4</v>
      </c>
      <c r="L235" s="14">
        <f>Table32356789101112132343210111213[[#This Row],[Asian American]]/Table32356789101112132343210111213[[#This Row],[Total]]</f>
        <v>0.16</v>
      </c>
      <c r="M235" s="12">
        <v>0</v>
      </c>
      <c r="N235" s="14">
        <f>Table32356789101112132343210111213[[#This Row],[African American]]/Table32356789101112132343210111213[[#This Row],[Total]]</f>
        <v>0</v>
      </c>
      <c r="O235" s="12">
        <v>1</v>
      </c>
      <c r="P235" s="14">
        <f>Table32356789101112132343210111213[[#This Row],[Hispanic American]]/Table32356789101112132343210111213[[#This Row],[Total]]</f>
        <v>0.04</v>
      </c>
      <c r="Q235" s="12">
        <v>1</v>
      </c>
      <c r="R235" s="14">
        <f>Table32356789101112132343210111213[[#This Row],[Hawaiian or Pacific Islander]]/Table32356789101112132343210111213[[#This Row],[Total]]</f>
        <v>0.04</v>
      </c>
      <c r="S235" s="12">
        <v>8</v>
      </c>
      <c r="T235" s="14">
        <f>Table32356789101112132343210111213[[#This Row],[White]]/Table32356789101112132343210111213[[#This Row],[Total]]</f>
        <v>0.32</v>
      </c>
      <c r="U235" s="12">
        <v>0</v>
      </c>
      <c r="V235" s="14">
        <f>Table32356789101112132343210111213[[#This Row],[Multi-racial]]/Table32356789101112132343210111213[[#This Row],[Total]]</f>
        <v>0</v>
      </c>
      <c r="W235" s="12">
        <v>8</v>
      </c>
      <c r="X235" s="14">
        <f>Table32356789101112132343210111213[[#This Row],[Total % Minorities]]/Table32356789101112132343210111213[[#This Row],[Total]]</f>
        <v>9.5999999999999992E-3</v>
      </c>
      <c r="Y23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0.24</v>
      </c>
      <c r="Z23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0.08</v>
      </c>
    </row>
    <row r="236" spans="1:26" ht="20" customHeight="1">
      <c r="A236" s="1">
        <v>169080</v>
      </c>
      <c r="B236" s="1" t="s">
        <v>322</v>
      </c>
      <c r="C236" s="15">
        <v>56400</v>
      </c>
      <c r="D236" s="1">
        <v>25</v>
      </c>
      <c r="E236" s="1">
        <v>24</v>
      </c>
      <c r="F236" s="8">
        <f>Table32356789101112132343210111213[[#This Row],[Men]]/Table32356789101112132343210111213[[#This Row],[Total]]</f>
        <v>0.96</v>
      </c>
      <c r="G236" s="1">
        <v>1</v>
      </c>
      <c r="H236" s="8">
        <f>Table32356789101112132343210111213[[#This Row],[Women]]/Table32356789101112132343210111213[[#This Row],[Total]]</f>
        <v>0.04</v>
      </c>
      <c r="I236" s="1">
        <v>0</v>
      </c>
      <c r="J236" s="8">
        <f>Table32356789101112132343210111213[[#This Row],[Alaskan Native or Native American]]/Table32356789101112132343210111213[[#This Row],[Total]]</f>
        <v>0</v>
      </c>
      <c r="K236" s="1">
        <v>2</v>
      </c>
      <c r="L236" s="8">
        <f>Table32356789101112132343210111213[[#This Row],[Asian American]]/Table32356789101112132343210111213[[#This Row],[Total]]</f>
        <v>0.08</v>
      </c>
      <c r="M236" s="1">
        <v>0</v>
      </c>
      <c r="N236" s="8">
        <f>Table32356789101112132343210111213[[#This Row],[African American]]/Table32356789101112132343210111213[[#This Row],[Total]]</f>
        <v>0</v>
      </c>
      <c r="O236" s="1">
        <v>1</v>
      </c>
      <c r="P236" s="8">
        <f>Table32356789101112132343210111213[[#This Row],[Hispanic American]]/Table32356789101112132343210111213[[#This Row],[Total]]</f>
        <v>0.04</v>
      </c>
      <c r="Q236" s="1">
        <v>0</v>
      </c>
      <c r="R236" s="8">
        <f>Table32356789101112132343210111213[[#This Row],[Hawaiian or Pacific Islander]]/Table32356789101112132343210111213[[#This Row],[Total]]</f>
        <v>0</v>
      </c>
      <c r="S236" s="1">
        <v>15</v>
      </c>
      <c r="T236" s="8">
        <f>Table32356789101112132343210111213[[#This Row],[White]]/Table32356789101112132343210111213[[#This Row],[Total]]</f>
        <v>0.6</v>
      </c>
      <c r="U236" s="1">
        <v>2</v>
      </c>
      <c r="V236" s="8">
        <f>Table32356789101112132343210111213[[#This Row],[Multi-racial]]/Table32356789101112132343210111213[[#This Row],[Total]]</f>
        <v>0.08</v>
      </c>
      <c r="W236" s="1">
        <v>4</v>
      </c>
      <c r="X236" s="8">
        <f>Table32356789101112132343210111213[[#This Row],[Total % Minorities]]/Table32356789101112132343210111213[[#This Row],[Total]]</f>
        <v>8.0000000000000002E-3</v>
      </c>
      <c r="Y23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23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</v>
      </c>
    </row>
    <row r="237" spans="1:26" ht="20" customHeight="1">
      <c r="A237" s="12">
        <v>169479</v>
      </c>
      <c r="B237" s="12" t="s">
        <v>558</v>
      </c>
      <c r="C237" s="16" t="s">
        <v>347</v>
      </c>
      <c r="D237" s="12">
        <v>25</v>
      </c>
      <c r="E237" s="12">
        <v>21</v>
      </c>
      <c r="F237" s="14">
        <f>Table32356789101112132343210111213[[#This Row],[Men]]/Table32356789101112132343210111213[[#This Row],[Total]]</f>
        <v>0.84</v>
      </c>
      <c r="G237" s="12">
        <v>4</v>
      </c>
      <c r="H237" s="14">
        <f>Table32356789101112132343210111213[[#This Row],[Women]]/Table32356789101112132343210111213[[#This Row],[Total]]</f>
        <v>0.16</v>
      </c>
      <c r="I237" s="12">
        <v>0</v>
      </c>
      <c r="J237" s="14">
        <f>Table32356789101112132343210111213[[#This Row],[Alaskan Native or Native American]]/Table32356789101112132343210111213[[#This Row],[Total]]</f>
        <v>0</v>
      </c>
      <c r="K237" s="12">
        <v>0</v>
      </c>
      <c r="L237" s="14">
        <f>Table32356789101112132343210111213[[#This Row],[Asian American]]/Table32356789101112132343210111213[[#This Row],[Total]]</f>
        <v>0</v>
      </c>
      <c r="M237" s="12">
        <v>0</v>
      </c>
      <c r="N237" s="14">
        <f>Table32356789101112132343210111213[[#This Row],[African American]]/Table32356789101112132343210111213[[#This Row],[Total]]</f>
        <v>0</v>
      </c>
      <c r="O237" s="12">
        <v>1</v>
      </c>
      <c r="P237" s="14">
        <f>Table32356789101112132343210111213[[#This Row],[Hispanic American]]/Table32356789101112132343210111213[[#This Row],[Total]]</f>
        <v>0.04</v>
      </c>
      <c r="Q237" s="12">
        <v>0</v>
      </c>
      <c r="R237" s="14">
        <f>Table32356789101112132343210111213[[#This Row],[Hawaiian or Pacific Islander]]/Table32356789101112132343210111213[[#This Row],[Total]]</f>
        <v>0</v>
      </c>
      <c r="S237" s="12">
        <v>21</v>
      </c>
      <c r="T237" s="14">
        <f>Table32356789101112132343210111213[[#This Row],[White]]/Table32356789101112132343210111213[[#This Row],[Total]]</f>
        <v>0.84</v>
      </c>
      <c r="U237" s="12">
        <v>2</v>
      </c>
      <c r="V237" s="14">
        <f>Table32356789101112132343210111213[[#This Row],[Multi-racial]]/Table32356789101112132343210111213[[#This Row],[Total]]</f>
        <v>0.08</v>
      </c>
      <c r="W237" s="12">
        <v>0</v>
      </c>
      <c r="X237" s="14">
        <f>Table32356789101112132343210111213[[#This Row],[Total % Minorities]]/Table32356789101112132343210111213[[#This Row],[Total]]</f>
        <v>4.7999999999999996E-3</v>
      </c>
      <c r="Y23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</v>
      </c>
      <c r="Z23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</v>
      </c>
    </row>
    <row r="238" spans="1:26" ht="20" customHeight="1">
      <c r="A238" s="1">
        <v>236328</v>
      </c>
      <c r="B238" s="1" t="s">
        <v>559</v>
      </c>
      <c r="C238" s="15">
        <v>29800</v>
      </c>
      <c r="D238" s="1">
        <v>25</v>
      </c>
      <c r="E238" s="1">
        <v>18</v>
      </c>
      <c r="F238" s="8">
        <f>Table32356789101112132343210111213[[#This Row],[Men]]/Table32356789101112132343210111213[[#This Row],[Total]]</f>
        <v>0.72</v>
      </c>
      <c r="G238" s="1">
        <v>7</v>
      </c>
      <c r="H238" s="8">
        <f>Table32356789101112132343210111213[[#This Row],[Women]]/Table32356789101112132343210111213[[#This Row],[Total]]</f>
        <v>0.28000000000000003</v>
      </c>
      <c r="I238" s="1">
        <v>0</v>
      </c>
      <c r="J238" s="8">
        <f>Table32356789101112132343210111213[[#This Row],[Alaskan Native or Native American]]/Table32356789101112132343210111213[[#This Row],[Total]]</f>
        <v>0</v>
      </c>
      <c r="K238" s="1">
        <v>2</v>
      </c>
      <c r="L238" s="8">
        <f>Table32356789101112132343210111213[[#This Row],[Asian American]]/Table32356789101112132343210111213[[#This Row],[Total]]</f>
        <v>0.08</v>
      </c>
      <c r="M238" s="1">
        <v>1</v>
      </c>
      <c r="N238" s="8">
        <f>Table32356789101112132343210111213[[#This Row],[African American]]/Table32356789101112132343210111213[[#This Row],[Total]]</f>
        <v>0.04</v>
      </c>
      <c r="O238" s="1">
        <v>4</v>
      </c>
      <c r="P238" s="8">
        <f>Table32356789101112132343210111213[[#This Row],[Hispanic American]]/Table32356789101112132343210111213[[#This Row],[Total]]</f>
        <v>0.16</v>
      </c>
      <c r="Q238" s="1">
        <v>0</v>
      </c>
      <c r="R238" s="8">
        <f>Table32356789101112132343210111213[[#This Row],[Hawaiian or Pacific Islander]]/Table32356789101112132343210111213[[#This Row],[Total]]</f>
        <v>0</v>
      </c>
      <c r="S238" s="1">
        <v>12</v>
      </c>
      <c r="T238" s="8">
        <f>Table32356789101112132343210111213[[#This Row],[White]]/Table32356789101112132343210111213[[#This Row],[Total]]</f>
        <v>0.48</v>
      </c>
      <c r="U238" s="1">
        <v>6</v>
      </c>
      <c r="V238" s="8">
        <f>Table32356789101112132343210111213[[#This Row],[Multi-racial]]/Table32356789101112132343210111213[[#This Row],[Total]]</f>
        <v>0.24</v>
      </c>
      <c r="W238" s="1">
        <v>0</v>
      </c>
      <c r="X238" s="8">
        <f>Table32356789101112132343210111213[[#This Row],[Total % Minorities]]/Table32356789101112132343210111213[[#This Row],[Total]]</f>
        <v>2.0799999999999999E-2</v>
      </c>
      <c r="Y23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0.52</v>
      </c>
      <c r="Z23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0.44</v>
      </c>
    </row>
    <row r="239" spans="1:26" ht="20" customHeight="1">
      <c r="A239" s="12">
        <v>478634</v>
      </c>
      <c r="B239" s="12" t="s">
        <v>560</v>
      </c>
      <c r="C239" s="16">
        <v>39700</v>
      </c>
      <c r="D239" s="12">
        <v>25</v>
      </c>
      <c r="E239" s="12">
        <v>23</v>
      </c>
      <c r="F239" s="14">
        <f>Table32356789101112132343210111213[[#This Row],[Men]]/Table32356789101112132343210111213[[#This Row],[Total]]</f>
        <v>0.92</v>
      </c>
      <c r="G239" s="12">
        <v>2</v>
      </c>
      <c r="H239" s="14">
        <f>Table32356789101112132343210111213[[#This Row],[Women]]/Table32356789101112132343210111213[[#This Row],[Total]]</f>
        <v>0.08</v>
      </c>
      <c r="I239" s="12">
        <v>0</v>
      </c>
      <c r="J239" s="14">
        <f>Table32356789101112132343210111213[[#This Row],[Alaskan Native or Native American]]/Table32356789101112132343210111213[[#This Row],[Total]]</f>
        <v>0</v>
      </c>
      <c r="K239" s="12">
        <v>2</v>
      </c>
      <c r="L239" s="14">
        <f>Table32356789101112132343210111213[[#This Row],[Asian American]]/Table32356789101112132343210111213[[#This Row],[Total]]</f>
        <v>0.08</v>
      </c>
      <c r="M239" s="12">
        <v>3</v>
      </c>
      <c r="N239" s="14">
        <f>Table32356789101112132343210111213[[#This Row],[African American]]/Table32356789101112132343210111213[[#This Row],[Total]]</f>
        <v>0.12</v>
      </c>
      <c r="O239" s="12">
        <v>3</v>
      </c>
      <c r="P239" s="14">
        <f>Table32356789101112132343210111213[[#This Row],[Hispanic American]]/Table32356789101112132343210111213[[#This Row],[Total]]</f>
        <v>0.12</v>
      </c>
      <c r="Q239" s="12">
        <v>1</v>
      </c>
      <c r="R239" s="14">
        <f>Table32356789101112132343210111213[[#This Row],[Hawaiian or Pacific Islander]]/Table32356789101112132343210111213[[#This Row],[Total]]</f>
        <v>0.04</v>
      </c>
      <c r="S239" s="12">
        <v>14</v>
      </c>
      <c r="T239" s="14">
        <f>Table32356789101112132343210111213[[#This Row],[White]]/Table32356789101112132343210111213[[#This Row],[Total]]</f>
        <v>0.56000000000000005</v>
      </c>
      <c r="U239" s="12">
        <v>1</v>
      </c>
      <c r="V239" s="14">
        <f>Table32356789101112132343210111213[[#This Row],[Multi-racial]]/Table32356789101112132343210111213[[#This Row],[Total]]</f>
        <v>0.04</v>
      </c>
      <c r="W239" s="12">
        <v>0</v>
      </c>
      <c r="X239" s="14">
        <f>Table32356789101112132343210111213[[#This Row],[Total % Minorities]]/Table32356789101112132343210111213[[#This Row],[Total]]</f>
        <v>1.6E-2</v>
      </c>
      <c r="Y23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23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0.32</v>
      </c>
    </row>
    <row r="240" spans="1:26" ht="20" customHeight="1">
      <c r="A240" s="1">
        <v>143358</v>
      </c>
      <c r="B240" s="1" t="s">
        <v>134</v>
      </c>
      <c r="C240" s="15">
        <v>60700</v>
      </c>
      <c r="D240" s="1">
        <v>24</v>
      </c>
      <c r="E240" s="1">
        <v>24</v>
      </c>
      <c r="F240" s="8">
        <f>Table32356789101112132343210111213[[#This Row],[Men]]/Table32356789101112132343210111213[[#This Row],[Total]]</f>
        <v>1</v>
      </c>
      <c r="G240" s="1">
        <v>0</v>
      </c>
      <c r="H240" s="8">
        <f>Table32356789101112132343210111213[[#This Row],[Women]]/Table32356789101112132343210111213[[#This Row],[Total]]</f>
        <v>0</v>
      </c>
      <c r="I240" s="1">
        <v>0</v>
      </c>
      <c r="J240" s="8">
        <f>Table32356789101112132343210111213[[#This Row],[Alaskan Native or Native American]]/Table32356789101112132343210111213[[#This Row],[Total]]</f>
        <v>0</v>
      </c>
      <c r="K240" s="1">
        <v>1</v>
      </c>
      <c r="L240" s="8">
        <f>Table32356789101112132343210111213[[#This Row],[Asian American]]/Table32356789101112132343210111213[[#This Row],[Total]]</f>
        <v>4.1666666666666664E-2</v>
      </c>
      <c r="M240" s="1">
        <v>0</v>
      </c>
      <c r="N240" s="8">
        <f>Table32356789101112132343210111213[[#This Row],[African American]]/Table32356789101112132343210111213[[#This Row],[Total]]</f>
        <v>0</v>
      </c>
      <c r="O240" s="1">
        <v>0</v>
      </c>
      <c r="P240" s="8">
        <f>Table32356789101112132343210111213[[#This Row],[Hispanic American]]/Table32356789101112132343210111213[[#This Row],[Total]]</f>
        <v>0</v>
      </c>
      <c r="Q240" s="1">
        <v>0</v>
      </c>
      <c r="R240" s="8">
        <f>Table32356789101112132343210111213[[#This Row],[Hawaiian or Pacific Islander]]/Table32356789101112132343210111213[[#This Row],[Total]]</f>
        <v>0</v>
      </c>
      <c r="S240" s="1">
        <v>21</v>
      </c>
      <c r="T240" s="8">
        <f>Table32356789101112132343210111213[[#This Row],[White]]/Table32356789101112132343210111213[[#This Row],[Total]]</f>
        <v>0.875</v>
      </c>
      <c r="U240" s="1">
        <v>1</v>
      </c>
      <c r="V240" s="8">
        <f>Table32356789101112132343210111213[[#This Row],[Multi-racial]]/Table32356789101112132343210111213[[#This Row],[Total]]</f>
        <v>4.1666666666666664E-2</v>
      </c>
      <c r="W240" s="1">
        <v>1</v>
      </c>
      <c r="X240" s="8">
        <f>Table32356789101112132343210111213[[#This Row],[Total % Minorities]]/Table32356789101112132343210111213[[#This Row],[Total]]</f>
        <v>3.472222222222222E-3</v>
      </c>
      <c r="Y24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  <c r="Z24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4.1666666666666664E-2</v>
      </c>
    </row>
    <row r="241" spans="1:26" ht="20" customHeight="1">
      <c r="A241" s="12">
        <v>169983</v>
      </c>
      <c r="B241" s="12" t="s">
        <v>368</v>
      </c>
      <c r="C241" s="16" t="s">
        <v>347</v>
      </c>
      <c r="D241" s="12">
        <v>24</v>
      </c>
      <c r="E241" s="12">
        <v>20</v>
      </c>
      <c r="F241" s="14">
        <f>Table32356789101112132343210111213[[#This Row],[Men]]/Table32356789101112132343210111213[[#This Row],[Total]]</f>
        <v>0.83333333333333337</v>
      </c>
      <c r="G241" s="12">
        <v>4</v>
      </c>
      <c r="H241" s="14">
        <f>Table32356789101112132343210111213[[#This Row],[Women]]/Table32356789101112132343210111213[[#This Row],[Total]]</f>
        <v>0.16666666666666666</v>
      </c>
      <c r="I241" s="12">
        <v>0</v>
      </c>
      <c r="J241" s="14">
        <f>Table32356789101112132343210111213[[#This Row],[Alaskan Native or Native American]]/Table32356789101112132343210111213[[#This Row],[Total]]</f>
        <v>0</v>
      </c>
      <c r="K241" s="12">
        <v>2</v>
      </c>
      <c r="L241" s="14">
        <f>Table32356789101112132343210111213[[#This Row],[Asian American]]/Table32356789101112132343210111213[[#This Row],[Total]]</f>
        <v>8.3333333333333329E-2</v>
      </c>
      <c r="M241" s="12">
        <v>1</v>
      </c>
      <c r="N241" s="14">
        <f>Table32356789101112132343210111213[[#This Row],[African American]]/Table32356789101112132343210111213[[#This Row],[Total]]</f>
        <v>4.1666666666666664E-2</v>
      </c>
      <c r="O241" s="12">
        <v>0</v>
      </c>
      <c r="P241" s="14">
        <f>Table32356789101112132343210111213[[#This Row],[Hispanic American]]/Table32356789101112132343210111213[[#This Row],[Total]]</f>
        <v>0</v>
      </c>
      <c r="Q241" s="12">
        <v>0</v>
      </c>
      <c r="R241" s="14">
        <f>Table32356789101112132343210111213[[#This Row],[Hawaiian or Pacific Islander]]/Table32356789101112132343210111213[[#This Row],[Total]]</f>
        <v>0</v>
      </c>
      <c r="S241" s="12">
        <v>21</v>
      </c>
      <c r="T241" s="14">
        <f>Table32356789101112132343210111213[[#This Row],[White]]/Table32356789101112132343210111213[[#This Row],[Total]]</f>
        <v>0.875</v>
      </c>
      <c r="U241" s="12">
        <v>0</v>
      </c>
      <c r="V241" s="14">
        <f>Table32356789101112132343210111213[[#This Row],[Multi-racial]]/Table32356789101112132343210111213[[#This Row],[Total]]</f>
        <v>0</v>
      </c>
      <c r="W241" s="12">
        <v>0</v>
      </c>
      <c r="X241" s="14">
        <f>Table32356789101112132343210111213[[#This Row],[Total % Minorities]]/Table32356789101112132343210111213[[#This Row],[Total]]</f>
        <v>5.208333333333333E-3</v>
      </c>
      <c r="Y24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24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4.1666666666666664E-2</v>
      </c>
    </row>
    <row r="242" spans="1:26" ht="20" customHeight="1">
      <c r="A242" s="1">
        <v>174783</v>
      </c>
      <c r="B242" s="1" t="s">
        <v>415</v>
      </c>
      <c r="C242" s="15">
        <v>57500</v>
      </c>
      <c r="D242" s="1">
        <v>24</v>
      </c>
      <c r="E242" s="1">
        <v>21</v>
      </c>
      <c r="F242" s="8">
        <f>Table32356789101112132343210111213[[#This Row],[Men]]/Table32356789101112132343210111213[[#This Row],[Total]]</f>
        <v>0.875</v>
      </c>
      <c r="G242" s="1">
        <v>3</v>
      </c>
      <c r="H242" s="8">
        <f>Table32356789101112132343210111213[[#This Row],[Women]]/Table32356789101112132343210111213[[#This Row],[Total]]</f>
        <v>0.125</v>
      </c>
      <c r="I242" s="1">
        <v>0</v>
      </c>
      <c r="J242" s="8">
        <f>Table32356789101112132343210111213[[#This Row],[Alaskan Native or Native American]]/Table32356789101112132343210111213[[#This Row],[Total]]</f>
        <v>0</v>
      </c>
      <c r="K242" s="1">
        <v>1</v>
      </c>
      <c r="L242" s="8">
        <f>Table32356789101112132343210111213[[#This Row],[Asian American]]/Table32356789101112132343210111213[[#This Row],[Total]]</f>
        <v>4.1666666666666664E-2</v>
      </c>
      <c r="M242" s="1">
        <v>1</v>
      </c>
      <c r="N242" s="8">
        <f>Table32356789101112132343210111213[[#This Row],[African American]]/Table32356789101112132343210111213[[#This Row],[Total]]</f>
        <v>4.1666666666666664E-2</v>
      </c>
      <c r="O242" s="1">
        <v>1</v>
      </c>
      <c r="P242" s="8">
        <f>Table32356789101112132343210111213[[#This Row],[Hispanic American]]/Table32356789101112132343210111213[[#This Row],[Total]]</f>
        <v>4.1666666666666664E-2</v>
      </c>
      <c r="Q242" s="1">
        <v>0</v>
      </c>
      <c r="R242" s="8">
        <f>Table32356789101112132343210111213[[#This Row],[Hawaiian or Pacific Islander]]/Table32356789101112132343210111213[[#This Row],[Total]]</f>
        <v>0</v>
      </c>
      <c r="S242" s="1">
        <v>19</v>
      </c>
      <c r="T242" s="8">
        <f>Table32356789101112132343210111213[[#This Row],[White]]/Table32356789101112132343210111213[[#This Row],[Total]]</f>
        <v>0.79166666666666663</v>
      </c>
      <c r="U242" s="1">
        <v>0</v>
      </c>
      <c r="V242" s="8">
        <f>Table32356789101112132343210111213[[#This Row],[Multi-racial]]/Table32356789101112132343210111213[[#This Row],[Total]]</f>
        <v>0</v>
      </c>
      <c r="W242" s="1">
        <v>2</v>
      </c>
      <c r="X242" s="8">
        <f>Table32356789101112132343210111213[[#This Row],[Total % Minorities]]/Table32356789101112132343210111213[[#This Row],[Total]]</f>
        <v>5.208333333333333E-3</v>
      </c>
      <c r="Y24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24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243" spans="1:26" ht="20" customHeight="1">
      <c r="A243" s="12">
        <v>196592</v>
      </c>
      <c r="B243" s="12" t="s">
        <v>561</v>
      </c>
      <c r="C243" s="16" t="s">
        <v>347</v>
      </c>
      <c r="D243" s="12">
        <v>24</v>
      </c>
      <c r="E243" s="12">
        <v>6</v>
      </c>
      <c r="F243" s="14">
        <f>Table32356789101112132343210111213[[#This Row],[Men]]/Table32356789101112132343210111213[[#This Row],[Total]]</f>
        <v>0.25</v>
      </c>
      <c r="G243" s="12">
        <v>18</v>
      </c>
      <c r="H243" s="14">
        <f>Table32356789101112132343210111213[[#This Row],[Women]]/Table32356789101112132343210111213[[#This Row],[Total]]</f>
        <v>0.75</v>
      </c>
      <c r="I243" s="12">
        <v>0</v>
      </c>
      <c r="J243" s="14">
        <f>Table32356789101112132343210111213[[#This Row],[Alaskan Native or Native American]]/Table32356789101112132343210111213[[#This Row],[Total]]</f>
        <v>0</v>
      </c>
      <c r="K243" s="12">
        <v>0</v>
      </c>
      <c r="L243" s="14">
        <f>Table32356789101112132343210111213[[#This Row],[Asian American]]/Table32356789101112132343210111213[[#This Row],[Total]]</f>
        <v>0</v>
      </c>
      <c r="M243" s="12">
        <v>0</v>
      </c>
      <c r="N243" s="14">
        <f>Table32356789101112132343210111213[[#This Row],[African American]]/Table32356789101112132343210111213[[#This Row],[Total]]</f>
        <v>0</v>
      </c>
      <c r="O243" s="12">
        <v>0</v>
      </c>
      <c r="P243" s="14">
        <f>Table32356789101112132343210111213[[#This Row],[Hispanic American]]/Table32356789101112132343210111213[[#This Row],[Total]]</f>
        <v>0</v>
      </c>
      <c r="Q243" s="12">
        <v>0</v>
      </c>
      <c r="R243" s="14">
        <f>Table32356789101112132343210111213[[#This Row],[Hawaiian or Pacific Islander]]/Table32356789101112132343210111213[[#This Row],[Total]]</f>
        <v>0</v>
      </c>
      <c r="S243" s="12">
        <v>23</v>
      </c>
      <c r="T243" s="14">
        <f>Table32356789101112132343210111213[[#This Row],[White]]/Table32356789101112132343210111213[[#This Row],[Total]]</f>
        <v>0.95833333333333337</v>
      </c>
      <c r="U243" s="12">
        <v>0</v>
      </c>
      <c r="V243" s="14">
        <f>Table32356789101112132343210111213[[#This Row],[Multi-racial]]/Table32356789101112132343210111213[[#This Row],[Total]]</f>
        <v>0</v>
      </c>
      <c r="W243" s="12">
        <v>0</v>
      </c>
      <c r="X243" s="14">
        <f>Table32356789101112132343210111213[[#This Row],[Total % Minorities]]/Table32356789101112132343210111213[[#This Row],[Total]]</f>
        <v>0</v>
      </c>
      <c r="Y24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24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244" spans="1:26" ht="20" customHeight="1">
      <c r="A244" s="1">
        <v>199111</v>
      </c>
      <c r="B244" s="1" t="s">
        <v>333</v>
      </c>
      <c r="C244" s="15">
        <v>56200</v>
      </c>
      <c r="D244" s="1">
        <v>24</v>
      </c>
      <c r="E244" s="1">
        <v>20</v>
      </c>
      <c r="F244" s="8">
        <f>Table32356789101112132343210111213[[#This Row],[Men]]/Table32356789101112132343210111213[[#This Row],[Total]]</f>
        <v>0.83333333333333337</v>
      </c>
      <c r="G244" s="1">
        <v>4</v>
      </c>
      <c r="H244" s="8">
        <f>Table32356789101112132343210111213[[#This Row],[Women]]/Table32356789101112132343210111213[[#This Row],[Total]]</f>
        <v>0.16666666666666666</v>
      </c>
      <c r="I244" s="1">
        <v>0</v>
      </c>
      <c r="J244" s="8">
        <f>Table32356789101112132343210111213[[#This Row],[Alaskan Native or Native American]]/Table32356789101112132343210111213[[#This Row],[Total]]</f>
        <v>0</v>
      </c>
      <c r="K244" s="1">
        <v>2</v>
      </c>
      <c r="L244" s="8">
        <f>Table32356789101112132343210111213[[#This Row],[Asian American]]/Table32356789101112132343210111213[[#This Row],[Total]]</f>
        <v>8.3333333333333329E-2</v>
      </c>
      <c r="M244" s="1">
        <v>0</v>
      </c>
      <c r="N244" s="8">
        <f>Table32356789101112132343210111213[[#This Row],[African American]]/Table32356789101112132343210111213[[#This Row],[Total]]</f>
        <v>0</v>
      </c>
      <c r="O244" s="1">
        <v>0</v>
      </c>
      <c r="P244" s="8">
        <f>Table32356789101112132343210111213[[#This Row],[Hispanic American]]/Table32356789101112132343210111213[[#This Row],[Total]]</f>
        <v>0</v>
      </c>
      <c r="Q244" s="1">
        <v>0</v>
      </c>
      <c r="R244" s="8">
        <f>Table32356789101112132343210111213[[#This Row],[Hawaiian or Pacific Islander]]/Table32356789101112132343210111213[[#This Row],[Total]]</f>
        <v>0</v>
      </c>
      <c r="S244" s="1">
        <v>21</v>
      </c>
      <c r="T244" s="8">
        <f>Table32356789101112132343210111213[[#This Row],[White]]/Table32356789101112132343210111213[[#This Row],[Total]]</f>
        <v>0.875</v>
      </c>
      <c r="U244" s="1">
        <v>1</v>
      </c>
      <c r="V244" s="8">
        <f>Table32356789101112132343210111213[[#This Row],[Multi-racial]]/Table32356789101112132343210111213[[#This Row],[Total]]</f>
        <v>4.1666666666666664E-2</v>
      </c>
      <c r="W244" s="1">
        <v>0</v>
      </c>
      <c r="X244" s="8">
        <f>Table32356789101112132343210111213[[#This Row],[Total % Minorities]]/Table32356789101112132343210111213[[#This Row],[Total]]</f>
        <v>5.208333333333333E-3</v>
      </c>
      <c r="Y24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24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4.1666666666666664E-2</v>
      </c>
    </row>
    <row r="245" spans="1:26" ht="20" customHeight="1">
      <c r="A245" s="12">
        <v>211477</v>
      </c>
      <c r="B245" s="12" t="s">
        <v>562</v>
      </c>
      <c r="C245" s="16" t="s">
        <v>347</v>
      </c>
      <c r="D245" s="12">
        <v>24</v>
      </c>
      <c r="E245" s="12">
        <v>20</v>
      </c>
      <c r="F245" s="14">
        <f>Table32356789101112132343210111213[[#This Row],[Men]]/Table32356789101112132343210111213[[#This Row],[Total]]</f>
        <v>0.83333333333333337</v>
      </c>
      <c r="G245" s="12">
        <v>4</v>
      </c>
      <c r="H245" s="14">
        <f>Table32356789101112132343210111213[[#This Row],[Women]]/Table32356789101112132343210111213[[#This Row],[Total]]</f>
        <v>0.16666666666666666</v>
      </c>
      <c r="I245" s="12">
        <v>1</v>
      </c>
      <c r="J245" s="14">
        <f>Table32356789101112132343210111213[[#This Row],[Alaskan Native or Native American]]/Table32356789101112132343210111213[[#This Row],[Total]]</f>
        <v>4.1666666666666664E-2</v>
      </c>
      <c r="K245" s="12">
        <v>0</v>
      </c>
      <c r="L245" s="14">
        <f>Table32356789101112132343210111213[[#This Row],[Asian American]]/Table32356789101112132343210111213[[#This Row],[Total]]</f>
        <v>0</v>
      </c>
      <c r="M245" s="12">
        <v>1</v>
      </c>
      <c r="N245" s="14">
        <f>Table32356789101112132343210111213[[#This Row],[African American]]/Table32356789101112132343210111213[[#This Row],[Total]]</f>
        <v>4.1666666666666664E-2</v>
      </c>
      <c r="O245" s="12">
        <v>1</v>
      </c>
      <c r="P245" s="14">
        <f>Table32356789101112132343210111213[[#This Row],[Hispanic American]]/Table32356789101112132343210111213[[#This Row],[Total]]</f>
        <v>4.1666666666666664E-2</v>
      </c>
      <c r="Q245" s="12">
        <v>0</v>
      </c>
      <c r="R245" s="14">
        <f>Table32356789101112132343210111213[[#This Row],[Hawaiian or Pacific Islander]]/Table32356789101112132343210111213[[#This Row],[Total]]</f>
        <v>0</v>
      </c>
      <c r="S245" s="12">
        <v>19</v>
      </c>
      <c r="T245" s="14">
        <f>Table32356789101112132343210111213[[#This Row],[White]]/Table32356789101112132343210111213[[#This Row],[Total]]</f>
        <v>0.79166666666666663</v>
      </c>
      <c r="U245" s="12">
        <v>1</v>
      </c>
      <c r="V245" s="14">
        <f>Table32356789101112132343210111213[[#This Row],[Multi-racial]]/Table32356789101112132343210111213[[#This Row],[Total]]</f>
        <v>4.1666666666666664E-2</v>
      </c>
      <c r="W245" s="12">
        <v>0</v>
      </c>
      <c r="X245" s="14">
        <f>Table32356789101112132343210111213[[#This Row],[Total % Minorities]]/Table32356789101112132343210111213[[#This Row],[Total]]</f>
        <v>6.9444444444444441E-3</v>
      </c>
      <c r="Y24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24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</row>
    <row r="246" spans="1:26" ht="20" customHeight="1">
      <c r="A246" s="1">
        <v>227845</v>
      </c>
      <c r="B246" s="1" t="s">
        <v>563</v>
      </c>
      <c r="C246" s="15" t="s">
        <v>347</v>
      </c>
      <c r="D246" s="1">
        <v>24</v>
      </c>
      <c r="E246" s="1">
        <v>19</v>
      </c>
      <c r="F246" s="8">
        <f>Table32356789101112132343210111213[[#This Row],[Men]]/Table32356789101112132343210111213[[#This Row],[Total]]</f>
        <v>0.79166666666666663</v>
      </c>
      <c r="G246" s="1">
        <v>5</v>
      </c>
      <c r="H246" s="8">
        <f>Table32356789101112132343210111213[[#This Row],[Women]]/Table32356789101112132343210111213[[#This Row],[Total]]</f>
        <v>0.20833333333333334</v>
      </c>
      <c r="I246" s="1">
        <v>0</v>
      </c>
      <c r="J246" s="8">
        <f>Table32356789101112132343210111213[[#This Row],[Alaskan Native or Native American]]/Table32356789101112132343210111213[[#This Row],[Total]]</f>
        <v>0</v>
      </c>
      <c r="K246" s="1">
        <v>0</v>
      </c>
      <c r="L246" s="8">
        <f>Table32356789101112132343210111213[[#This Row],[Asian American]]/Table32356789101112132343210111213[[#This Row],[Total]]</f>
        <v>0</v>
      </c>
      <c r="M246" s="1">
        <v>3</v>
      </c>
      <c r="N246" s="8">
        <f>Table32356789101112132343210111213[[#This Row],[African American]]/Table32356789101112132343210111213[[#This Row],[Total]]</f>
        <v>0.125</v>
      </c>
      <c r="O246" s="1">
        <v>9</v>
      </c>
      <c r="P246" s="8">
        <f>Table32356789101112132343210111213[[#This Row],[Hispanic American]]/Table32356789101112132343210111213[[#This Row],[Total]]</f>
        <v>0.375</v>
      </c>
      <c r="Q246" s="1">
        <v>0</v>
      </c>
      <c r="R246" s="8">
        <f>Table32356789101112132343210111213[[#This Row],[Hawaiian or Pacific Islander]]/Table32356789101112132343210111213[[#This Row],[Total]]</f>
        <v>0</v>
      </c>
      <c r="S246" s="1">
        <v>10</v>
      </c>
      <c r="T246" s="8">
        <f>Table32356789101112132343210111213[[#This Row],[White]]/Table32356789101112132343210111213[[#This Row],[Total]]</f>
        <v>0.41666666666666669</v>
      </c>
      <c r="U246" s="1">
        <v>0</v>
      </c>
      <c r="V246" s="8">
        <f>Table32356789101112132343210111213[[#This Row],[Multi-racial]]/Table32356789101112132343210111213[[#This Row],[Total]]</f>
        <v>0</v>
      </c>
      <c r="W246" s="1">
        <v>2</v>
      </c>
      <c r="X246" s="8">
        <f>Table32356789101112132343210111213[[#This Row],[Total % Minorities]]/Table32356789101112132343210111213[[#This Row],[Total]]</f>
        <v>2.0833333333333332E-2</v>
      </c>
      <c r="Y24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24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247" spans="1:26" ht="20" customHeight="1">
      <c r="A247" s="12">
        <v>461795</v>
      </c>
      <c r="B247" s="12" t="s">
        <v>564</v>
      </c>
      <c r="C247" s="16" t="s">
        <v>347</v>
      </c>
      <c r="D247" s="12">
        <v>24</v>
      </c>
      <c r="E247" s="12">
        <v>23</v>
      </c>
      <c r="F247" s="14">
        <f>Table32356789101112132343210111213[[#This Row],[Men]]/Table32356789101112132343210111213[[#This Row],[Total]]</f>
        <v>0.95833333333333337</v>
      </c>
      <c r="G247" s="12">
        <v>1</v>
      </c>
      <c r="H247" s="14">
        <f>Table32356789101112132343210111213[[#This Row],[Women]]/Table32356789101112132343210111213[[#This Row],[Total]]</f>
        <v>4.1666666666666664E-2</v>
      </c>
      <c r="I247" s="12">
        <v>0</v>
      </c>
      <c r="J247" s="14">
        <f>Table32356789101112132343210111213[[#This Row],[Alaskan Native or Native American]]/Table32356789101112132343210111213[[#This Row],[Total]]</f>
        <v>0</v>
      </c>
      <c r="K247" s="12">
        <v>1</v>
      </c>
      <c r="L247" s="14">
        <f>Table32356789101112132343210111213[[#This Row],[Asian American]]/Table32356789101112132343210111213[[#This Row],[Total]]</f>
        <v>4.1666666666666664E-2</v>
      </c>
      <c r="M247" s="12">
        <v>1</v>
      </c>
      <c r="N247" s="14">
        <f>Table32356789101112132343210111213[[#This Row],[African American]]/Table32356789101112132343210111213[[#This Row],[Total]]</f>
        <v>4.1666666666666664E-2</v>
      </c>
      <c r="O247" s="12">
        <v>1</v>
      </c>
      <c r="P247" s="14">
        <f>Table32356789101112132343210111213[[#This Row],[Hispanic American]]/Table32356789101112132343210111213[[#This Row],[Total]]</f>
        <v>4.1666666666666664E-2</v>
      </c>
      <c r="Q247" s="12">
        <v>0</v>
      </c>
      <c r="R247" s="14">
        <f>Table32356789101112132343210111213[[#This Row],[Hawaiian or Pacific Islander]]/Table32356789101112132343210111213[[#This Row],[Total]]</f>
        <v>0</v>
      </c>
      <c r="S247" s="12">
        <v>1</v>
      </c>
      <c r="T247" s="14">
        <f>Table32356789101112132343210111213[[#This Row],[White]]/Table32356789101112132343210111213[[#This Row],[Total]]</f>
        <v>4.1666666666666664E-2</v>
      </c>
      <c r="U247" s="12">
        <v>0</v>
      </c>
      <c r="V247" s="14">
        <f>Table32356789101112132343210111213[[#This Row],[Multi-racial]]/Table32356789101112132343210111213[[#This Row],[Total]]</f>
        <v>0</v>
      </c>
      <c r="W247" s="12">
        <v>19</v>
      </c>
      <c r="X247" s="14">
        <f>Table32356789101112132343210111213[[#This Row],[Total % Minorities]]/Table32356789101112132343210111213[[#This Row],[Total]]</f>
        <v>5.208333333333333E-3</v>
      </c>
      <c r="Y24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24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248" spans="1:26" ht="20" customHeight="1">
      <c r="A248" s="1">
        <v>485263</v>
      </c>
      <c r="B248" s="1" t="s">
        <v>560</v>
      </c>
      <c r="C248" s="15">
        <v>39700</v>
      </c>
      <c r="D248" s="1">
        <v>24</v>
      </c>
      <c r="E248" s="1">
        <v>21</v>
      </c>
      <c r="F248" s="8">
        <f>Table32356789101112132343210111213[[#This Row],[Men]]/Table32356789101112132343210111213[[#This Row],[Total]]</f>
        <v>0.875</v>
      </c>
      <c r="G248" s="1">
        <v>3</v>
      </c>
      <c r="H248" s="8">
        <f>Table32356789101112132343210111213[[#This Row],[Women]]/Table32356789101112132343210111213[[#This Row],[Total]]</f>
        <v>0.125</v>
      </c>
      <c r="I248" s="1">
        <v>0</v>
      </c>
      <c r="J248" s="8">
        <f>Table32356789101112132343210111213[[#This Row],[Alaskan Native or Native American]]/Table32356789101112132343210111213[[#This Row],[Total]]</f>
        <v>0</v>
      </c>
      <c r="K248" s="1">
        <v>3</v>
      </c>
      <c r="L248" s="8">
        <f>Table32356789101112132343210111213[[#This Row],[Asian American]]/Table32356789101112132343210111213[[#This Row],[Total]]</f>
        <v>0.125</v>
      </c>
      <c r="M248" s="1">
        <v>8</v>
      </c>
      <c r="N248" s="8">
        <f>Table32356789101112132343210111213[[#This Row],[African American]]/Table32356789101112132343210111213[[#This Row],[Total]]</f>
        <v>0.33333333333333331</v>
      </c>
      <c r="O248" s="1">
        <v>5</v>
      </c>
      <c r="P248" s="8">
        <f>Table32356789101112132343210111213[[#This Row],[Hispanic American]]/Table32356789101112132343210111213[[#This Row],[Total]]</f>
        <v>0.20833333333333334</v>
      </c>
      <c r="Q248" s="1">
        <v>0</v>
      </c>
      <c r="R248" s="8">
        <f>Table32356789101112132343210111213[[#This Row],[Hawaiian or Pacific Islander]]/Table32356789101112132343210111213[[#This Row],[Total]]</f>
        <v>0</v>
      </c>
      <c r="S248" s="1">
        <v>5</v>
      </c>
      <c r="T248" s="8">
        <f>Table32356789101112132343210111213[[#This Row],[White]]/Table32356789101112132343210111213[[#This Row],[Total]]</f>
        <v>0.20833333333333334</v>
      </c>
      <c r="U248" s="1">
        <v>0</v>
      </c>
      <c r="V248" s="8">
        <f>Table32356789101112132343210111213[[#This Row],[Multi-racial]]/Table32356789101112132343210111213[[#This Row],[Total]]</f>
        <v>0</v>
      </c>
      <c r="W248" s="1">
        <v>0</v>
      </c>
      <c r="X248" s="8">
        <f>Table32356789101112132343210111213[[#This Row],[Total % Minorities]]/Table32356789101112132343210111213[[#This Row],[Total]]</f>
        <v>2.7777777777777776E-2</v>
      </c>
      <c r="Y24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24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0.54166666666666663</v>
      </c>
    </row>
    <row r="249" spans="1:26" ht="20" customHeight="1">
      <c r="A249" s="12">
        <v>191649</v>
      </c>
      <c r="B249" s="12" t="s">
        <v>419</v>
      </c>
      <c r="C249" s="16" t="s">
        <v>347</v>
      </c>
      <c r="D249" s="12">
        <v>23</v>
      </c>
      <c r="E249" s="12">
        <v>18</v>
      </c>
      <c r="F249" s="14">
        <f>Table32356789101112132343210111213[[#This Row],[Men]]/Table32356789101112132343210111213[[#This Row],[Total]]</f>
        <v>0.78260869565217395</v>
      </c>
      <c r="G249" s="12">
        <v>5</v>
      </c>
      <c r="H249" s="14">
        <f>Table32356789101112132343210111213[[#This Row],[Women]]/Table32356789101112132343210111213[[#This Row],[Total]]</f>
        <v>0.21739130434782608</v>
      </c>
      <c r="I249" s="12">
        <v>0</v>
      </c>
      <c r="J249" s="14">
        <f>Table32356789101112132343210111213[[#This Row],[Alaskan Native or Native American]]/Table32356789101112132343210111213[[#This Row],[Total]]</f>
        <v>0</v>
      </c>
      <c r="K249" s="12">
        <v>3</v>
      </c>
      <c r="L249" s="14">
        <f>Table32356789101112132343210111213[[#This Row],[Asian American]]/Table32356789101112132343210111213[[#This Row],[Total]]</f>
        <v>0.13043478260869565</v>
      </c>
      <c r="M249" s="12">
        <v>2</v>
      </c>
      <c r="N249" s="14">
        <f>Table32356789101112132343210111213[[#This Row],[African American]]/Table32356789101112132343210111213[[#This Row],[Total]]</f>
        <v>8.6956521739130432E-2</v>
      </c>
      <c r="O249" s="12">
        <v>1</v>
      </c>
      <c r="P249" s="14">
        <f>Table32356789101112132343210111213[[#This Row],[Hispanic American]]/Table32356789101112132343210111213[[#This Row],[Total]]</f>
        <v>4.3478260869565216E-2</v>
      </c>
      <c r="Q249" s="12">
        <v>0</v>
      </c>
      <c r="R249" s="14">
        <f>Table32356789101112132343210111213[[#This Row],[Hawaiian or Pacific Islander]]/Table32356789101112132343210111213[[#This Row],[Total]]</f>
        <v>0</v>
      </c>
      <c r="S249" s="12">
        <v>14</v>
      </c>
      <c r="T249" s="14">
        <f>Table32356789101112132343210111213[[#This Row],[White]]/Table32356789101112132343210111213[[#This Row],[Total]]</f>
        <v>0.60869565217391308</v>
      </c>
      <c r="U249" s="12">
        <v>1</v>
      </c>
      <c r="V249" s="14">
        <f>Table32356789101112132343210111213[[#This Row],[Multi-racial]]/Table32356789101112132343210111213[[#This Row],[Total]]</f>
        <v>4.3478260869565216E-2</v>
      </c>
      <c r="W249" s="12">
        <v>2</v>
      </c>
      <c r="X249" s="14">
        <f>Table32356789101112132343210111213[[#This Row],[Total % Minorities]]/Table32356789101112132343210111213[[#This Row],[Total]]</f>
        <v>1.3232514177693763E-2</v>
      </c>
      <c r="Y24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0.30434782608695654</v>
      </c>
      <c r="Z24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0.17391304347826086</v>
      </c>
    </row>
    <row r="250" spans="1:26" ht="20" customHeight="1">
      <c r="A250" s="1">
        <v>139861</v>
      </c>
      <c r="B250" s="1" t="s">
        <v>565</v>
      </c>
      <c r="C250" s="15">
        <v>53200</v>
      </c>
      <c r="D250" s="1">
        <v>22</v>
      </c>
      <c r="E250" s="1">
        <v>20</v>
      </c>
      <c r="F250" s="8">
        <f>Table32356789101112132343210111213[[#This Row],[Men]]/Table32356789101112132343210111213[[#This Row],[Total]]</f>
        <v>0.90909090909090906</v>
      </c>
      <c r="G250" s="1">
        <v>2</v>
      </c>
      <c r="H250" s="8">
        <f>Table32356789101112132343210111213[[#This Row],[Women]]/Table32356789101112132343210111213[[#This Row],[Total]]</f>
        <v>9.0909090909090912E-2</v>
      </c>
      <c r="I250" s="1">
        <v>0</v>
      </c>
      <c r="J250" s="8">
        <f>Table32356789101112132343210111213[[#This Row],[Alaskan Native or Native American]]/Table32356789101112132343210111213[[#This Row],[Total]]</f>
        <v>0</v>
      </c>
      <c r="K250" s="1">
        <v>0</v>
      </c>
      <c r="L250" s="8">
        <f>Table32356789101112132343210111213[[#This Row],[Asian American]]/Table32356789101112132343210111213[[#This Row],[Total]]</f>
        <v>0</v>
      </c>
      <c r="M250" s="1">
        <v>1</v>
      </c>
      <c r="N250" s="8">
        <f>Table32356789101112132343210111213[[#This Row],[African American]]/Table32356789101112132343210111213[[#This Row],[Total]]</f>
        <v>4.5454545454545456E-2</v>
      </c>
      <c r="O250" s="1">
        <v>2</v>
      </c>
      <c r="P250" s="8">
        <f>Table32356789101112132343210111213[[#This Row],[Hispanic American]]/Table32356789101112132343210111213[[#This Row],[Total]]</f>
        <v>9.0909090909090912E-2</v>
      </c>
      <c r="Q250" s="1">
        <v>0</v>
      </c>
      <c r="R250" s="8">
        <f>Table32356789101112132343210111213[[#This Row],[Hawaiian or Pacific Islander]]/Table32356789101112132343210111213[[#This Row],[Total]]</f>
        <v>0</v>
      </c>
      <c r="S250" s="1">
        <v>19</v>
      </c>
      <c r="T250" s="8">
        <f>Table32356789101112132343210111213[[#This Row],[White]]/Table32356789101112132343210111213[[#This Row],[Total]]</f>
        <v>0.86363636363636365</v>
      </c>
      <c r="U250" s="1">
        <v>0</v>
      </c>
      <c r="V250" s="8">
        <f>Table32356789101112132343210111213[[#This Row],[Multi-racial]]/Table32356789101112132343210111213[[#This Row],[Total]]</f>
        <v>0</v>
      </c>
      <c r="W250" s="1">
        <v>0</v>
      </c>
      <c r="X250" s="8">
        <f>Table32356789101112132343210111213[[#This Row],[Total % Minorities]]/Table32356789101112132343210111213[[#This Row],[Total]]</f>
        <v>6.1983471074380158E-3</v>
      </c>
      <c r="Y25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0.13636363636363635</v>
      </c>
      <c r="Z25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0.13636363636363635</v>
      </c>
    </row>
    <row r="251" spans="1:26" ht="20" customHeight="1">
      <c r="A251" s="12">
        <v>161554</v>
      </c>
      <c r="B251" s="12" t="s">
        <v>455</v>
      </c>
      <c r="C251" s="16" t="s">
        <v>347</v>
      </c>
      <c r="D251" s="12">
        <v>22</v>
      </c>
      <c r="E251" s="12">
        <v>18</v>
      </c>
      <c r="F251" s="14">
        <f>Table32356789101112132343210111213[[#This Row],[Men]]/Table32356789101112132343210111213[[#This Row],[Total]]</f>
        <v>0.81818181818181823</v>
      </c>
      <c r="G251" s="12">
        <v>4</v>
      </c>
      <c r="H251" s="14">
        <f>Table32356789101112132343210111213[[#This Row],[Women]]/Table32356789101112132343210111213[[#This Row],[Total]]</f>
        <v>0.18181818181818182</v>
      </c>
      <c r="I251" s="12">
        <v>1</v>
      </c>
      <c r="J251" s="14">
        <f>Table32356789101112132343210111213[[#This Row],[Alaskan Native or Native American]]/Table32356789101112132343210111213[[#This Row],[Total]]</f>
        <v>4.5454545454545456E-2</v>
      </c>
      <c r="K251" s="12">
        <v>0</v>
      </c>
      <c r="L251" s="14">
        <f>Table32356789101112132343210111213[[#This Row],[Asian American]]/Table32356789101112132343210111213[[#This Row],[Total]]</f>
        <v>0</v>
      </c>
      <c r="M251" s="12">
        <v>0</v>
      </c>
      <c r="N251" s="14">
        <f>Table32356789101112132343210111213[[#This Row],[African American]]/Table32356789101112132343210111213[[#This Row],[Total]]</f>
        <v>0</v>
      </c>
      <c r="O251" s="12">
        <v>0</v>
      </c>
      <c r="P251" s="14">
        <f>Table32356789101112132343210111213[[#This Row],[Hispanic American]]/Table32356789101112132343210111213[[#This Row],[Total]]</f>
        <v>0</v>
      </c>
      <c r="Q251" s="12">
        <v>0</v>
      </c>
      <c r="R251" s="14">
        <f>Table32356789101112132343210111213[[#This Row],[Hawaiian or Pacific Islander]]/Table32356789101112132343210111213[[#This Row],[Total]]</f>
        <v>0</v>
      </c>
      <c r="S251" s="12">
        <v>17</v>
      </c>
      <c r="T251" s="14">
        <f>Table32356789101112132343210111213[[#This Row],[White]]/Table32356789101112132343210111213[[#This Row],[Total]]</f>
        <v>0.77272727272727271</v>
      </c>
      <c r="U251" s="12">
        <v>0</v>
      </c>
      <c r="V251" s="14">
        <f>Table32356789101112132343210111213[[#This Row],[Multi-racial]]/Table32356789101112132343210111213[[#This Row],[Total]]</f>
        <v>0</v>
      </c>
      <c r="W251" s="12">
        <v>0</v>
      </c>
      <c r="X251" s="14">
        <f>Table32356789101112132343210111213[[#This Row],[Total % Minorities]]/Table32356789101112132343210111213[[#This Row],[Total]]</f>
        <v>2.0661157024793389E-3</v>
      </c>
      <c r="Y25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4.5454545454545456E-2</v>
      </c>
      <c r="Z25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4.5454545454545456E-2</v>
      </c>
    </row>
    <row r="252" spans="1:26" ht="20" customHeight="1">
      <c r="A252" s="1">
        <v>162584</v>
      </c>
      <c r="B252" s="1" t="s">
        <v>165</v>
      </c>
      <c r="C252" s="15" t="s">
        <v>347</v>
      </c>
      <c r="D252" s="1">
        <v>22</v>
      </c>
      <c r="E252" s="1">
        <v>14</v>
      </c>
      <c r="F252" s="8">
        <f>Table32356789101112132343210111213[[#This Row],[Men]]/Table32356789101112132343210111213[[#This Row],[Total]]</f>
        <v>0.63636363636363635</v>
      </c>
      <c r="G252" s="1">
        <v>8</v>
      </c>
      <c r="H252" s="8">
        <f>Table32356789101112132343210111213[[#This Row],[Women]]/Table32356789101112132343210111213[[#This Row],[Total]]</f>
        <v>0.36363636363636365</v>
      </c>
      <c r="I252" s="1">
        <v>0</v>
      </c>
      <c r="J252" s="8">
        <f>Table32356789101112132343210111213[[#This Row],[Alaskan Native or Native American]]/Table32356789101112132343210111213[[#This Row],[Total]]</f>
        <v>0</v>
      </c>
      <c r="K252" s="1">
        <v>0</v>
      </c>
      <c r="L252" s="8">
        <f>Table32356789101112132343210111213[[#This Row],[Asian American]]/Table32356789101112132343210111213[[#This Row],[Total]]</f>
        <v>0</v>
      </c>
      <c r="M252" s="1">
        <v>4</v>
      </c>
      <c r="N252" s="8">
        <f>Table32356789101112132343210111213[[#This Row],[African American]]/Table32356789101112132343210111213[[#This Row],[Total]]</f>
        <v>0.18181818181818182</v>
      </c>
      <c r="O252" s="1">
        <v>1</v>
      </c>
      <c r="P252" s="8">
        <f>Table32356789101112132343210111213[[#This Row],[Hispanic American]]/Table32356789101112132343210111213[[#This Row],[Total]]</f>
        <v>4.5454545454545456E-2</v>
      </c>
      <c r="Q252" s="1">
        <v>0</v>
      </c>
      <c r="R252" s="8">
        <f>Table32356789101112132343210111213[[#This Row],[Hawaiian or Pacific Islander]]/Table32356789101112132343210111213[[#This Row],[Total]]</f>
        <v>0</v>
      </c>
      <c r="S252" s="1">
        <v>14</v>
      </c>
      <c r="T252" s="8">
        <f>Table32356789101112132343210111213[[#This Row],[White]]/Table32356789101112132343210111213[[#This Row],[Total]]</f>
        <v>0.63636363636363635</v>
      </c>
      <c r="U252" s="1">
        <v>1</v>
      </c>
      <c r="V252" s="8">
        <f>Table32356789101112132343210111213[[#This Row],[Multi-racial]]/Table32356789101112132343210111213[[#This Row],[Total]]</f>
        <v>4.5454545454545456E-2</v>
      </c>
      <c r="W252" s="1">
        <v>2</v>
      </c>
      <c r="X252" s="8">
        <f>Table32356789101112132343210111213[[#This Row],[Total % Minorities]]/Table32356789101112132343210111213[[#This Row],[Total]]</f>
        <v>1.2396694214876032E-2</v>
      </c>
      <c r="Y25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0.27272727272727271</v>
      </c>
      <c r="Z25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0.27272727272727271</v>
      </c>
    </row>
    <row r="253" spans="1:26" ht="20" customHeight="1">
      <c r="A253" s="12">
        <v>174358</v>
      </c>
      <c r="B253" s="12" t="s">
        <v>566</v>
      </c>
      <c r="C253" s="16" t="s">
        <v>347</v>
      </c>
      <c r="D253" s="12">
        <v>22</v>
      </c>
      <c r="E253" s="12">
        <v>16</v>
      </c>
      <c r="F253" s="14">
        <f>Table32356789101112132343210111213[[#This Row],[Men]]/Table32356789101112132343210111213[[#This Row],[Total]]</f>
        <v>0.72727272727272729</v>
      </c>
      <c r="G253" s="12">
        <v>6</v>
      </c>
      <c r="H253" s="14">
        <f>Table32356789101112132343210111213[[#This Row],[Women]]/Table32356789101112132343210111213[[#This Row],[Total]]</f>
        <v>0.27272727272727271</v>
      </c>
      <c r="I253" s="12">
        <v>0</v>
      </c>
      <c r="J253" s="14">
        <f>Table32356789101112132343210111213[[#This Row],[Alaskan Native or Native American]]/Table32356789101112132343210111213[[#This Row],[Total]]</f>
        <v>0</v>
      </c>
      <c r="K253" s="12">
        <v>2</v>
      </c>
      <c r="L253" s="14">
        <f>Table32356789101112132343210111213[[#This Row],[Asian American]]/Table32356789101112132343210111213[[#This Row],[Total]]</f>
        <v>9.0909090909090912E-2</v>
      </c>
      <c r="M253" s="12">
        <v>1</v>
      </c>
      <c r="N253" s="14">
        <f>Table32356789101112132343210111213[[#This Row],[African American]]/Table32356789101112132343210111213[[#This Row],[Total]]</f>
        <v>4.5454545454545456E-2</v>
      </c>
      <c r="O253" s="12">
        <v>0</v>
      </c>
      <c r="P253" s="14">
        <f>Table32356789101112132343210111213[[#This Row],[Hispanic American]]/Table32356789101112132343210111213[[#This Row],[Total]]</f>
        <v>0</v>
      </c>
      <c r="Q253" s="12">
        <v>0</v>
      </c>
      <c r="R253" s="14">
        <f>Table32356789101112132343210111213[[#This Row],[Hawaiian or Pacific Islander]]/Table32356789101112132343210111213[[#This Row],[Total]]</f>
        <v>0</v>
      </c>
      <c r="S253" s="12">
        <v>8</v>
      </c>
      <c r="T253" s="14">
        <f>Table32356789101112132343210111213[[#This Row],[White]]/Table32356789101112132343210111213[[#This Row],[Total]]</f>
        <v>0.36363636363636365</v>
      </c>
      <c r="U253" s="12">
        <v>0</v>
      </c>
      <c r="V253" s="14">
        <f>Table32356789101112132343210111213[[#This Row],[Multi-racial]]/Table32356789101112132343210111213[[#This Row],[Total]]</f>
        <v>0</v>
      </c>
      <c r="W253" s="12">
        <v>11</v>
      </c>
      <c r="X253" s="14">
        <f>Table32356789101112132343210111213[[#This Row],[Total % Minorities]]/Table32356789101112132343210111213[[#This Row],[Total]]</f>
        <v>6.1983471074380158E-3</v>
      </c>
      <c r="Y25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0.13636363636363635</v>
      </c>
      <c r="Z25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4.5454545454545456E-2</v>
      </c>
    </row>
    <row r="254" spans="1:26" ht="20" customHeight="1">
      <c r="A254" s="1">
        <v>187967</v>
      </c>
      <c r="B254" s="1" t="s">
        <v>370</v>
      </c>
      <c r="C254" s="15" t="s">
        <v>347</v>
      </c>
      <c r="D254" s="1">
        <v>22</v>
      </c>
      <c r="E254" s="1">
        <v>18</v>
      </c>
      <c r="F254" s="8">
        <f>Table32356789101112132343210111213[[#This Row],[Men]]/Table32356789101112132343210111213[[#This Row],[Total]]</f>
        <v>0.81818181818181823</v>
      </c>
      <c r="G254" s="1">
        <v>4</v>
      </c>
      <c r="H254" s="8">
        <f>Table32356789101112132343210111213[[#This Row],[Women]]/Table32356789101112132343210111213[[#This Row],[Total]]</f>
        <v>0.18181818181818182</v>
      </c>
      <c r="I254" s="1">
        <v>1</v>
      </c>
      <c r="J254" s="8">
        <f>Table32356789101112132343210111213[[#This Row],[Alaskan Native or Native American]]/Table32356789101112132343210111213[[#This Row],[Total]]</f>
        <v>4.5454545454545456E-2</v>
      </c>
      <c r="K254" s="1">
        <v>1</v>
      </c>
      <c r="L254" s="8">
        <f>Table32356789101112132343210111213[[#This Row],[Asian American]]/Table32356789101112132343210111213[[#This Row],[Total]]</f>
        <v>4.5454545454545456E-2</v>
      </c>
      <c r="M254" s="1">
        <v>0</v>
      </c>
      <c r="N254" s="8">
        <f>Table32356789101112132343210111213[[#This Row],[African American]]/Table32356789101112132343210111213[[#This Row],[Total]]</f>
        <v>0</v>
      </c>
      <c r="O254" s="1">
        <v>6</v>
      </c>
      <c r="P254" s="8">
        <f>Table32356789101112132343210111213[[#This Row],[Hispanic American]]/Table32356789101112132343210111213[[#This Row],[Total]]</f>
        <v>0.27272727272727271</v>
      </c>
      <c r="Q254" s="1">
        <v>0</v>
      </c>
      <c r="R254" s="8">
        <f>Table32356789101112132343210111213[[#This Row],[Hawaiian or Pacific Islander]]/Table32356789101112132343210111213[[#This Row],[Total]]</f>
        <v>0</v>
      </c>
      <c r="S254" s="1">
        <v>10</v>
      </c>
      <c r="T254" s="8">
        <f>Table32356789101112132343210111213[[#This Row],[White]]/Table32356789101112132343210111213[[#This Row],[Total]]</f>
        <v>0.45454545454545453</v>
      </c>
      <c r="U254" s="1">
        <v>2</v>
      </c>
      <c r="V254" s="8">
        <f>Table32356789101112132343210111213[[#This Row],[Multi-racial]]/Table32356789101112132343210111213[[#This Row],[Total]]</f>
        <v>9.0909090909090912E-2</v>
      </c>
      <c r="W254" s="1">
        <v>2</v>
      </c>
      <c r="X254" s="8">
        <f>Table32356789101112132343210111213[[#This Row],[Total % Minorities]]/Table32356789101112132343210111213[[#This Row],[Total]]</f>
        <v>2.0661157024793389E-2</v>
      </c>
      <c r="Y25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0.45454545454545453</v>
      </c>
      <c r="Z25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0.40909090909090912</v>
      </c>
    </row>
    <row r="255" spans="1:26" ht="20" customHeight="1">
      <c r="A255" s="12">
        <v>207971</v>
      </c>
      <c r="B255" s="12" t="s">
        <v>230</v>
      </c>
      <c r="C255" s="16" t="s">
        <v>347</v>
      </c>
      <c r="D255" s="12">
        <v>22</v>
      </c>
      <c r="E255" s="12">
        <v>20</v>
      </c>
      <c r="F255" s="14">
        <f>Table32356789101112132343210111213[[#This Row],[Men]]/Table32356789101112132343210111213[[#This Row],[Total]]</f>
        <v>0.90909090909090906</v>
      </c>
      <c r="G255" s="12">
        <v>2</v>
      </c>
      <c r="H255" s="14">
        <f>Table32356789101112132343210111213[[#This Row],[Women]]/Table32356789101112132343210111213[[#This Row],[Total]]</f>
        <v>9.0909090909090912E-2</v>
      </c>
      <c r="I255" s="12">
        <v>0</v>
      </c>
      <c r="J255" s="14">
        <f>Table32356789101112132343210111213[[#This Row],[Alaskan Native or Native American]]/Table32356789101112132343210111213[[#This Row],[Total]]</f>
        <v>0</v>
      </c>
      <c r="K255" s="12">
        <v>3</v>
      </c>
      <c r="L255" s="14">
        <f>Table32356789101112132343210111213[[#This Row],[Asian American]]/Table32356789101112132343210111213[[#This Row],[Total]]</f>
        <v>0.13636363636363635</v>
      </c>
      <c r="M255" s="12">
        <v>0</v>
      </c>
      <c r="N255" s="14">
        <f>Table32356789101112132343210111213[[#This Row],[African American]]/Table32356789101112132343210111213[[#This Row],[Total]]</f>
        <v>0</v>
      </c>
      <c r="O255" s="12">
        <v>2</v>
      </c>
      <c r="P255" s="14">
        <f>Table32356789101112132343210111213[[#This Row],[Hispanic American]]/Table32356789101112132343210111213[[#This Row],[Total]]</f>
        <v>9.0909090909090912E-2</v>
      </c>
      <c r="Q255" s="12">
        <v>0</v>
      </c>
      <c r="R255" s="14">
        <f>Table32356789101112132343210111213[[#This Row],[Hawaiian or Pacific Islander]]/Table32356789101112132343210111213[[#This Row],[Total]]</f>
        <v>0</v>
      </c>
      <c r="S255" s="12">
        <v>12</v>
      </c>
      <c r="T255" s="14">
        <f>Table32356789101112132343210111213[[#This Row],[White]]/Table32356789101112132343210111213[[#This Row],[Total]]</f>
        <v>0.54545454545454541</v>
      </c>
      <c r="U255" s="12">
        <v>0</v>
      </c>
      <c r="V255" s="14">
        <f>Table32356789101112132343210111213[[#This Row],[Multi-racial]]/Table32356789101112132343210111213[[#This Row],[Total]]</f>
        <v>0</v>
      </c>
      <c r="W255" s="12">
        <v>5</v>
      </c>
      <c r="X255" s="14">
        <f>Table32356789101112132343210111213[[#This Row],[Total % Minorities]]/Table32356789101112132343210111213[[#This Row],[Total]]</f>
        <v>1.0330578512396695E-2</v>
      </c>
      <c r="Y25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0.22727272727272727</v>
      </c>
      <c r="Z25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9.0909090909090912E-2</v>
      </c>
    </row>
    <row r="256" spans="1:26" ht="20" customHeight="1">
      <c r="A256" s="1">
        <v>234085</v>
      </c>
      <c r="B256" s="1" t="s">
        <v>391</v>
      </c>
      <c r="C256" s="15" t="s">
        <v>347</v>
      </c>
      <c r="D256" s="1">
        <v>22</v>
      </c>
      <c r="E256" s="1">
        <v>19</v>
      </c>
      <c r="F256" s="8">
        <f>Table32356789101112132343210111213[[#This Row],[Men]]/Table32356789101112132343210111213[[#This Row],[Total]]</f>
        <v>0.86363636363636365</v>
      </c>
      <c r="G256" s="1">
        <v>3</v>
      </c>
      <c r="H256" s="8">
        <f>Table32356789101112132343210111213[[#This Row],[Women]]/Table32356789101112132343210111213[[#This Row],[Total]]</f>
        <v>0.13636363636363635</v>
      </c>
      <c r="I256" s="1">
        <v>0</v>
      </c>
      <c r="J256" s="8">
        <f>Table32356789101112132343210111213[[#This Row],[Alaskan Native or Native American]]/Table32356789101112132343210111213[[#This Row],[Total]]</f>
        <v>0</v>
      </c>
      <c r="K256" s="1">
        <v>3</v>
      </c>
      <c r="L256" s="8">
        <f>Table32356789101112132343210111213[[#This Row],[Asian American]]/Table32356789101112132343210111213[[#This Row],[Total]]</f>
        <v>0.13636363636363635</v>
      </c>
      <c r="M256" s="1">
        <v>1</v>
      </c>
      <c r="N256" s="8">
        <f>Table32356789101112132343210111213[[#This Row],[African American]]/Table32356789101112132343210111213[[#This Row],[Total]]</f>
        <v>4.5454545454545456E-2</v>
      </c>
      <c r="O256" s="1">
        <v>1</v>
      </c>
      <c r="P256" s="8">
        <f>Table32356789101112132343210111213[[#This Row],[Hispanic American]]/Table32356789101112132343210111213[[#This Row],[Total]]</f>
        <v>4.5454545454545456E-2</v>
      </c>
      <c r="Q256" s="1">
        <v>0</v>
      </c>
      <c r="R256" s="8">
        <f>Table32356789101112132343210111213[[#This Row],[Hawaiian or Pacific Islander]]/Table32356789101112132343210111213[[#This Row],[Total]]</f>
        <v>0</v>
      </c>
      <c r="S256" s="1">
        <v>17</v>
      </c>
      <c r="T256" s="8">
        <f>Table32356789101112132343210111213[[#This Row],[White]]/Table32356789101112132343210111213[[#This Row],[Total]]</f>
        <v>0.77272727272727271</v>
      </c>
      <c r="U256" s="1">
        <v>0</v>
      </c>
      <c r="V256" s="8">
        <f>Table32356789101112132343210111213[[#This Row],[Multi-racial]]/Table32356789101112132343210111213[[#This Row],[Total]]</f>
        <v>0</v>
      </c>
      <c r="W256" s="1">
        <v>0</v>
      </c>
      <c r="X256" s="8">
        <f>Table32356789101112132343210111213[[#This Row],[Total % Minorities]]/Table32356789101112132343210111213[[#This Row],[Total]]</f>
        <v>1.0330578512396695E-2</v>
      </c>
      <c r="Y25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0.22727272727272727</v>
      </c>
      <c r="Z25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9.0909090909090912E-2</v>
      </c>
    </row>
    <row r="257" spans="1:26" ht="20" customHeight="1">
      <c r="A257" s="12">
        <v>143118</v>
      </c>
      <c r="B257" s="12" t="s">
        <v>567</v>
      </c>
      <c r="C257" s="16" t="s">
        <v>347</v>
      </c>
      <c r="D257" s="12">
        <v>21</v>
      </c>
      <c r="E257" s="12">
        <v>19</v>
      </c>
      <c r="F257" s="14">
        <f>Table32356789101112132343210111213[[#This Row],[Men]]/Table32356789101112132343210111213[[#This Row],[Total]]</f>
        <v>0.90476190476190477</v>
      </c>
      <c r="G257" s="12">
        <v>2</v>
      </c>
      <c r="H257" s="14">
        <f>Table32356789101112132343210111213[[#This Row],[Women]]/Table32356789101112132343210111213[[#This Row],[Total]]</f>
        <v>9.5238095238095233E-2</v>
      </c>
      <c r="I257" s="12">
        <v>0</v>
      </c>
      <c r="J257" s="14">
        <f>Table32356789101112132343210111213[[#This Row],[Alaskan Native or Native American]]/Table32356789101112132343210111213[[#This Row],[Total]]</f>
        <v>0</v>
      </c>
      <c r="K257" s="12">
        <v>1</v>
      </c>
      <c r="L257" s="14">
        <f>Table32356789101112132343210111213[[#This Row],[Asian American]]/Table32356789101112132343210111213[[#This Row],[Total]]</f>
        <v>4.7619047619047616E-2</v>
      </c>
      <c r="M257" s="12">
        <v>4</v>
      </c>
      <c r="N257" s="14">
        <f>Table32356789101112132343210111213[[#This Row],[African American]]/Table32356789101112132343210111213[[#This Row],[Total]]</f>
        <v>0.19047619047619047</v>
      </c>
      <c r="O257" s="12">
        <v>4</v>
      </c>
      <c r="P257" s="14">
        <f>Table32356789101112132343210111213[[#This Row],[Hispanic American]]/Table32356789101112132343210111213[[#This Row],[Total]]</f>
        <v>0.19047619047619047</v>
      </c>
      <c r="Q257" s="12">
        <v>0</v>
      </c>
      <c r="R257" s="14">
        <f>Table32356789101112132343210111213[[#This Row],[Hawaiian or Pacific Islander]]/Table32356789101112132343210111213[[#This Row],[Total]]</f>
        <v>0</v>
      </c>
      <c r="S257" s="12">
        <v>8</v>
      </c>
      <c r="T257" s="14">
        <f>Table32356789101112132343210111213[[#This Row],[White]]/Table32356789101112132343210111213[[#This Row],[Total]]</f>
        <v>0.38095238095238093</v>
      </c>
      <c r="U257" s="12">
        <v>1</v>
      </c>
      <c r="V257" s="14">
        <f>Table32356789101112132343210111213[[#This Row],[Multi-racial]]/Table32356789101112132343210111213[[#This Row],[Total]]</f>
        <v>4.7619047619047616E-2</v>
      </c>
      <c r="W257" s="12">
        <v>0</v>
      </c>
      <c r="X257" s="14">
        <f>Table32356789101112132343210111213[[#This Row],[Total % Minorities]]/Table32356789101112132343210111213[[#This Row],[Total]]</f>
        <v>2.2675736961451247E-2</v>
      </c>
      <c r="Y25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0.47619047619047616</v>
      </c>
      <c r="Z25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0.42857142857142855</v>
      </c>
    </row>
    <row r="258" spans="1:26" ht="20" customHeight="1">
      <c r="A258" s="1">
        <v>159717</v>
      </c>
      <c r="B258" s="1" t="s">
        <v>158</v>
      </c>
      <c r="C258" s="15" t="s">
        <v>347</v>
      </c>
      <c r="D258" s="1">
        <v>21</v>
      </c>
      <c r="E258" s="1">
        <v>21</v>
      </c>
      <c r="F258" s="8">
        <f>Table32356789101112132343210111213[[#This Row],[Men]]/Table32356789101112132343210111213[[#This Row],[Total]]</f>
        <v>1</v>
      </c>
      <c r="G258" s="1">
        <v>0</v>
      </c>
      <c r="H258" s="8">
        <f>Table32356789101112132343210111213[[#This Row],[Women]]/Table32356789101112132343210111213[[#This Row],[Total]]</f>
        <v>0</v>
      </c>
      <c r="I258" s="1">
        <v>0</v>
      </c>
      <c r="J258" s="8">
        <f>Table32356789101112132343210111213[[#This Row],[Alaskan Native or Native American]]/Table32356789101112132343210111213[[#This Row],[Total]]</f>
        <v>0</v>
      </c>
      <c r="K258" s="1">
        <v>3</v>
      </c>
      <c r="L258" s="8">
        <f>Table32356789101112132343210111213[[#This Row],[Asian American]]/Table32356789101112132343210111213[[#This Row],[Total]]</f>
        <v>0.14285714285714285</v>
      </c>
      <c r="M258" s="1">
        <v>1</v>
      </c>
      <c r="N258" s="8">
        <f>Table32356789101112132343210111213[[#This Row],[African American]]/Table32356789101112132343210111213[[#This Row],[Total]]</f>
        <v>4.7619047619047616E-2</v>
      </c>
      <c r="O258" s="1">
        <v>0</v>
      </c>
      <c r="P258" s="8">
        <f>Table32356789101112132343210111213[[#This Row],[Hispanic American]]/Table32356789101112132343210111213[[#This Row],[Total]]</f>
        <v>0</v>
      </c>
      <c r="Q258" s="1">
        <v>0</v>
      </c>
      <c r="R258" s="8">
        <f>Table32356789101112132343210111213[[#This Row],[Hawaiian or Pacific Islander]]/Table32356789101112132343210111213[[#This Row],[Total]]</f>
        <v>0</v>
      </c>
      <c r="S258" s="1">
        <v>15</v>
      </c>
      <c r="T258" s="8">
        <f>Table32356789101112132343210111213[[#This Row],[White]]/Table32356789101112132343210111213[[#This Row],[Total]]</f>
        <v>0.7142857142857143</v>
      </c>
      <c r="U258" s="1">
        <v>0</v>
      </c>
      <c r="V258" s="8">
        <f>Table32356789101112132343210111213[[#This Row],[Multi-racial]]/Table32356789101112132343210111213[[#This Row],[Total]]</f>
        <v>0</v>
      </c>
      <c r="W258" s="1">
        <v>2</v>
      </c>
      <c r="X258" s="8">
        <f>Table32356789101112132343210111213[[#This Row],[Total % Minorities]]/Table32356789101112132343210111213[[#This Row],[Total]]</f>
        <v>9.0702947845804991E-3</v>
      </c>
      <c r="Y25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0.19047619047619047</v>
      </c>
      <c r="Z25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4.7619047619047616E-2</v>
      </c>
    </row>
    <row r="259" spans="1:26" ht="20" customHeight="1">
      <c r="A259" s="12">
        <v>165334</v>
      </c>
      <c r="B259" s="12" t="s">
        <v>568</v>
      </c>
      <c r="C259" s="16" t="s">
        <v>347</v>
      </c>
      <c r="D259" s="12">
        <v>21</v>
      </c>
      <c r="E259" s="12">
        <v>17</v>
      </c>
      <c r="F259" s="14">
        <f>Table32356789101112132343210111213[[#This Row],[Men]]/Table32356789101112132343210111213[[#This Row],[Total]]</f>
        <v>0.80952380952380953</v>
      </c>
      <c r="G259" s="12">
        <v>4</v>
      </c>
      <c r="H259" s="14">
        <f>Table32356789101112132343210111213[[#This Row],[Women]]/Table32356789101112132343210111213[[#This Row],[Total]]</f>
        <v>0.19047619047619047</v>
      </c>
      <c r="I259" s="12">
        <v>0</v>
      </c>
      <c r="J259" s="14">
        <f>Table32356789101112132343210111213[[#This Row],[Alaskan Native or Native American]]/Table32356789101112132343210111213[[#This Row],[Total]]</f>
        <v>0</v>
      </c>
      <c r="K259" s="12">
        <v>2</v>
      </c>
      <c r="L259" s="14">
        <f>Table32356789101112132343210111213[[#This Row],[Asian American]]/Table32356789101112132343210111213[[#This Row],[Total]]</f>
        <v>9.5238095238095233E-2</v>
      </c>
      <c r="M259" s="12">
        <v>0</v>
      </c>
      <c r="N259" s="14">
        <f>Table32356789101112132343210111213[[#This Row],[African American]]/Table32356789101112132343210111213[[#This Row],[Total]]</f>
        <v>0</v>
      </c>
      <c r="O259" s="12">
        <v>1</v>
      </c>
      <c r="P259" s="14">
        <f>Table32356789101112132343210111213[[#This Row],[Hispanic American]]/Table32356789101112132343210111213[[#This Row],[Total]]</f>
        <v>4.7619047619047616E-2</v>
      </c>
      <c r="Q259" s="12">
        <v>0</v>
      </c>
      <c r="R259" s="14">
        <f>Table32356789101112132343210111213[[#This Row],[Hawaiian or Pacific Islander]]/Table32356789101112132343210111213[[#This Row],[Total]]</f>
        <v>0</v>
      </c>
      <c r="S259" s="12">
        <v>7</v>
      </c>
      <c r="T259" s="14">
        <f>Table32356789101112132343210111213[[#This Row],[White]]/Table32356789101112132343210111213[[#This Row],[Total]]</f>
        <v>0.33333333333333331</v>
      </c>
      <c r="U259" s="12">
        <v>0</v>
      </c>
      <c r="V259" s="14">
        <f>Table32356789101112132343210111213[[#This Row],[Multi-racial]]/Table32356789101112132343210111213[[#This Row],[Total]]</f>
        <v>0</v>
      </c>
      <c r="W259" s="12">
        <v>6</v>
      </c>
      <c r="X259" s="14">
        <f>Table32356789101112132343210111213[[#This Row],[Total % Minorities]]/Table32356789101112132343210111213[[#This Row],[Total]]</f>
        <v>6.8027210884353739E-3</v>
      </c>
      <c r="Y25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  <c r="Z25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4.7619047619047616E-2</v>
      </c>
    </row>
    <row r="260" spans="1:26" ht="20" customHeight="1">
      <c r="A260" s="1">
        <v>169798</v>
      </c>
      <c r="B260" s="1" t="s">
        <v>569</v>
      </c>
      <c r="C260" s="15" t="s">
        <v>347</v>
      </c>
      <c r="D260" s="1">
        <v>21</v>
      </c>
      <c r="E260" s="1">
        <v>19</v>
      </c>
      <c r="F260" s="8">
        <f>Table32356789101112132343210111213[[#This Row],[Men]]/Table32356789101112132343210111213[[#This Row],[Total]]</f>
        <v>0.90476190476190477</v>
      </c>
      <c r="G260" s="1">
        <v>2</v>
      </c>
      <c r="H260" s="8">
        <f>Table32356789101112132343210111213[[#This Row],[Women]]/Table32356789101112132343210111213[[#This Row],[Total]]</f>
        <v>9.5238095238095233E-2</v>
      </c>
      <c r="I260" s="1">
        <v>0</v>
      </c>
      <c r="J260" s="8">
        <f>Table32356789101112132343210111213[[#This Row],[Alaskan Native or Native American]]/Table32356789101112132343210111213[[#This Row],[Total]]</f>
        <v>0</v>
      </c>
      <c r="K260" s="1">
        <v>2</v>
      </c>
      <c r="L260" s="8">
        <f>Table32356789101112132343210111213[[#This Row],[Asian American]]/Table32356789101112132343210111213[[#This Row],[Total]]</f>
        <v>9.5238095238095233E-2</v>
      </c>
      <c r="M260" s="1">
        <v>0</v>
      </c>
      <c r="N260" s="8">
        <f>Table32356789101112132343210111213[[#This Row],[African American]]/Table32356789101112132343210111213[[#This Row],[Total]]</f>
        <v>0</v>
      </c>
      <c r="O260" s="1">
        <v>2</v>
      </c>
      <c r="P260" s="8">
        <f>Table32356789101112132343210111213[[#This Row],[Hispanic American]]/Table32356789101112132343210111213[[#This Row],[Total]]</f>
        <v>9.5238095238095233E-2</v>
      </c>
      <c r="Q260" s="1">
        <v>0</v>
      </c>
      <c r="R260" s="8">
        <f>Table32356789101112132343210111213[[#This Row],[Hawaiian or Pacific Islander]]/Table32356789101112132343210111213[[#This Row],[Total]]</f>
        <v>0</v>
      </c>
      <c r="S260" s="1">
        <v>15</v>
      </c>
      <c r="T260" s="8">
        <f>Table32356789101112132343210111213[[#This Row],[White]]/Table32356789101112132343210111213[[#This Row],[Total]]</f>
        <v>0.7142857142857143</v>
      </c>
      <c r="U260" s="1">
        <v>0</v>
      </c>
      <c r="V260" s="8">
        <f>Table32356789101112132343210111213[[#This Row],[Multi-racial]]/Table32356789101112132343210111213[[#This Row],[Total]]</f>
        <v>0</v>
      </c>
      <c r="W260" s="1">
        <v>1</v>
      </c>
      <c r="X260" s="8">
        <f>Table32356789101112132343210111213[[#This Row],[Total % Minorities]]/Table32356789101112132343210111213[[#This Row],[Total]]</f>
        <v>9.0702947845804991E-3</v>
      </c>
      <c r="Y26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0.19047619047619047</v>
      </c>
      <c r="Z26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9.5238095238095233E-2</v>
      </c>
    </row>
    <row r="261" spans="1:26" ht="20" customHeight="1">
      <c r="A261" s="12">
        <v>173045</v>
      </c>
      <c r="B261" s="12" t="s">
        <v>570</v>
      </c>
      <c r="C261" s="16" t="s">
        <v>347</v>
      </c>
      <c r="D261" s="12">
        <v>21</v>
      </c>
      <c r="E261" s="12">
        <v>15</v>
      </c>
      <c r="F261" s="14">
        <f>Table32356789101112132343210111213[[#This Row],[Men]]/Table32356789101112132343210111213[[#This Row],[Total]]</f>
        <v>0.7142857142857143</v>
      </c>
      <c r="G261" s="12">
        <v>6</v>
      </c>
      <c r="H261" s="14">
        <f>Table32356789101112132343210111213[[#This Row],[Women]]/Table32356789101112132343210111213[[#This Row],[Total]]</f>
        <v>0.2857142857142857</v>
      </c>
      <c r="I261" s="12">
        <v>0</v>
      </c>
      <c r="J261" s="14">
        <f>Table32356789101112132343210111213[[#This Row],[Alaskan Native or Native American]]/Table32356789101112132343210111213[[#This Row],[Total]]</f>
        <v>0</v>
      </c>
      <c r="K261" s="12">
        <v>3</v>
      </c>
      <c r="L261" s="14">
        <f>Table32356789101112132343210111213[[#This Row],[Asian American]]/Table32356789101112132343210111213[[#This Row],[Total]]</f>
        <v>0.14285714285714285</v>
      </c>
      <c r="M261" s="12">
        <v>2</v>
      </c>
      <c r="N261" s="14">
        <f>Table32356789101112132343210111213[[#This Row],[African American]]/Table32356789101112132343210111213[[#This Row],[Total]]</f>
        <v>9.5238095238095233E-2</v>
      </c>
      <c r="O261" s="12">
        <v>2</v>
      </c>
      <c r="P261" s="14">
        <f>Table32356789101112132343210111213[[#This Row],[Hispanic American]]/Table32356789101112132343210111213[[#This Row],[Total]]</f>
        <v>9.5238095238095233E-2</v>
      </c>
      <c r="Q261" s="12">
        <v>0</v>
      </c>
      <c r="R261" s="14">
        <f>Table32356789101112132343210111213[[#This Row],[Hawaiian or Pacific Islander]]/Table32356789101112132343210111213[[#This Row],[Total]]</f>
        <v>0</v>
      </c>
      <c r="S261" s="12">
        <v>8</v>
      </c>
      <c r="T261" s="14">
        <f>Table32356789101112132343210111213[[#This Row],[White]]/Table32356789101112132343210111213[[#This Row],[Total]]</f>
        <v>0.38095238095238093</v>
      </c>
      <c r="U261" s="12">
        <v>0</v>
      </c>
      <c r="V261" s="14">
        <f>Table32356789101112132343210111213[[#This Row],[Multi-racial]]/Table32356789101112132343210111213[[#This Row],[Total]]</f>
        <v>0</v>
      </c>
      <c r="W261" s="12">
        <v>1</v>
      </c>
      <c r="X261" s="14">
        <f>Table32356789101112132343210111213[[#This Row],[Total % Minorities]]/Table32356789101112132343210111213[[#This Row],[Total]]</f>
        <v>1.5873015873015872E-2</v>
      </c>
      <c r="Y26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26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0.19047619047619047</v>
      </c>
    </row>
    <row r="262" spans="1:26" ht="20" customHeight="1">
      <c r="A262" s="1">
        <v>217420</v>
      </c>
      <c r="B262" s="1" t="s">
        <v>571</v>
      </c>
      <c r="C262" s="15" t="s">
        <v>347</v>
      </c>
      <c r="D262" s="1">
        <v>21</v>
      </c>
      <c r="E262" s="1">
        <v>17</v>
      </c>
      <c r="F262" s="8">
        <f>Table32356789101112132343210111213[[#This Row],[Men]]/Table32356789101112132343210111213[[#This Row],[Total]]</f>
        <v>0.80952380952380953</v>
      </c>
      <c r="G262" s="1">
        <v>4</v>
      </c>
      <c r="H262" s="8">
        <f>Table32356789101112132343210111213[[#This Row],[Women]]/Table32356789101112132343210111213[[#This Row],[Total]]</f>
        <v>0.19047619047619047</v>
      </c>
      <c r="I262" s="1">
        <v>0</v>
      </c>
      <c r="J262" s="8">
        <f>Table32356789101112132343210111213[[#This Row],[Alaskan Native or Native American]]/Table32356789101112132343210111213[[#This Row],[Total]]</f>
        <v>0</v>
      </c>
      <c r="K262" s="1">
        <v>3</v>
      </c>
      <c r="L262" s="8">
        <f>Table32356789101112132343210111213[[#This Row],[Asian American]]/Table32356789101112132343210111213[[#This Row],[Total]]</f>
        <v>0.14285714285714285</v>
      </c>
      <c r="M262" s="1">
        <v>2</v>
      </c>
      <c r="N262" s="8">
        <f>Table32356789101112132343210111213[[#This Row],[African American]]/Table32356789101112132343210111213[[#This Row],[Total]]</f>
        <v>9.5238095238095233E-2</v>
      </c>
      <c r="O262" s="1">
        <v>2</v>
      </c>
      <c r="P262" s="8">
        <f>Table32356789101112132343210111213[[#This Row],[Hispanic American]]/Table32356789101112132343210111213[[#This Row],[Total]]</f>
        <v>9.5238095238095233E-2</v>
      </c>
      <c r="Q262" s="1">
        <v>0</v>
      </c>
      <c r="R262" s="8">
        <f>Table32356789101112132343210111213[[#This Row],[Hawaiian or Pacific Islander]]/Table32356789101112132343210111213[[#This Row],[Total]]</f>
        <v>0</v>
      </c>
      <c r="S262" s="1">
        <v>11</v>
      </c>
      <c r="T262" s="8">
        <f>Table32356789101112132343210111213[[#This Row],[White]]/Table32356789101112132343210111213[[#This Row],[Total]]</f>
        <v>0.52380952380952384</v>
      </c>
      <c r="U262" s="1">
        <v>0</v>
      </c>
      <c r="V262" s="8">
        <f>Table32356789101112132343210111213[[#This Row],[Multi-racial]]/Table32356789101112132343210111213[[#This Row],[Total]]</f>
        <v>0</v>
      </c>
      <c r="W262" s="1">
        <v>1</v>
      </c>
      <c r="X262" s="8">
        <f>Table32356789101112132343210111213[[#This Row],[Total % Minorities]]/Table32356789101112132343210111213[[#This Row],[Total]]</f>
        <v>1.5873015873015872E-2</v>
      </c>
      <c r="Y26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26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0.19047619047619047</v>
      </c>
    </row>
    <row r="263" spans="1:26" ht="20" customHeight="1">
      <c r="A263" s="12">
        <v>221351</v>
      </c>
      <c r="B263" s="12" t="s">
        <v>572</v>
      </c>
      <c r="C263" s="16" t="s">
        <v>347</v>
      </c>
      <c r="D263" s="12">
        <v>21</v>
      </c>
      <c r="E263" s="12">
        <v>16</v>
      </c>
      <c r="F263" s="14">
        <f>Table32356789101112132343210111213[[#This Row],[Men]]/Table32356789101112132343210111213[[#This Row],[Total]]</f>
        <v>0.76190476190476186</v>
      </c>
      <c r="G263" s="12">
        <v>5</v>
      </c>
      <c r="H263" s="14">
        <f>Table32356789101112132343210111213[[#This Row],[Women]]/Table32356789101112132343210111213[[#This Row],[Total]]</f>
        <v>0.23809523809523808</v>
      </c>
      <c r="I263" s="12">
        <v>0</v>
      </c>
      <c r="J263" s="14">
        <f>Table32356789101112132343210111213[[#This Row],[Alaskan Native or Native American]]/Table32356789101112132343210111213[[#This Row],[Total]]</f>
        <v>0</v>
      </c>
      <c r="K263" s="12">
        <v>1</v>
      </c>
      <c r="L263" s="14">
        <f>Table32356789101112132343210111213[[#This Row],[Asian American]]/Table32356789101112132343210111213[[#This Row],[Total]]</f>
        <v>4.7619047619047616E-2</v>
      </c>
      <c r="M263" s="12">
        <v>1</v>
      </c>
      <c r="N263" s="14">
        <f>Table32356789101112132343210111213[[#This Row],[African American]]/Table32356789101112132343210111213[[#This Row],[Total]]</f>
        <v>4.7619047619047616E-2</v>
      </c>
      <c r="O263" s="12">
        <v>0</v>
      </c>
      <c r="P263" s="14">
        <f>Table32356789101112132343210111213[[#This Row],[Hispanic American]]/Table32356789101112132343210111213[[#This Row],[Total]]</f>
        <v>0</v>
      </c>
      <c r="Q263" s="12">
        <v>0</v>
      </c>
      <c r="R263" s="14">
        <f>Table32356789101112132343210111213[[#This Row],[Hawaiian or Pacific Islander]]/Table32356789101112132343210111213[[#This Row],[Total]]</f>
        <v>0</v>
      </c>
      <c r="S263" s="12">
        <v>17</v>
      </c>
      <c r="T263" s="14">
        <f>Table32356789101112132343210111213[[#This Row],[White]]/Table32356789101112132343210111213[[#This Row],[Total]]</f>
        <v>0.80952380952380953</v>
      </c>
      <c r="U263" s="12">
        <v>0</v>
      </c>
      <c r="V263" s="14">
        <f>Table32356789101112132343210111213[[#This Row],[Multi-racial]]/Table32356789101112132343210111213[[#This Row],[Total]]</f>
        <v>0</v>
      </c>
      <c r="W263" s="12">
        <v>1</v>
      </c>
      <c r="X263" s="14">
        <f>Table32356789101112132343210111213[[#This Row],[Total % Minorities]]/Table32356789101112132343210111213[[#This Row],[Total]]</f>
        <v>4.5351473922902496E-3</v>
      </c>
      <c r="Y26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9.5238095238095233E-2</v>
      </c>
      <c r="Z26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4.7619047619047616E-2</v>
      </c>
    </row>
    <row r="264" spans="1:26" ht="20" customHeight="1">
      <c r="A264" s="1">
        <v>228529</v>
      </c>
      <c r="B264" s="1" t="s">
        <v>271</v>
      </c>
      <c r="C264" s="15" t="s">
        <v>347</v>
      </c>
      <c r="D264" s="1">
        <v>21</v>
      </c>
      <c r="E264" s="1">
        <v>19</v>
      </c>
      <c r="F264" s="8">
        <f>Table32356789101112132343210111213[[#This Row],[Men]]/Table32356789101112132343210111213[[#This Row],[Total]]</f>
        <v>0.90476190476190477</v>
      </c>
      <c r="G264" s="1">
        <v>2</v>
      </c>
      <c r="H264" s="8">
        <f>Table32356789101112132343210111213[[#This Row],[Women]]/Table32356789101112132343210111213[[#This Row],[Total]]</f>
        <v>9.5238095238095233E-2</v>
      </c>
      <c r="I264" s="1">
        <v>0</v>
      </c>
      <c r="J264" s="8">
        <f>Table32356789101112132343210111213[[#This Row],[Alaskan Native or Native American]]/Table32356789101112132343210111213[[#This Row],[Total]]</f>
        <v>0</v>
      </c>
      <c r="K264" s="1">
        <v>2</v>
      </c>
      <c r="L264" s="8">
        <f>Table32356789101112132343210111213[[#This Row],[Asian American]]/Table32356789101112132343210111213[[#This Row],[Total]]</f>
        <v>9.5238095238095233E-2</v>
      </c>
      <c r="M264" s="1">
        <v>0</v>
      </c>
      <c r="N264" s="8">
        <f>Table32356789101112132343210111213[[#This Row],[African American]]/Table32356789101112132343210111213[[#This Row],[Total]]</f>
        <v>0</v>
      </c>
      <c r="O264" s="1">
        <v>2</v>
      </c>
      <c r="P264" s="8">
        <f>Table32356789101112132343210111213[[#This Row],[Hispanic American]]/Table32356789101112132343210111213[[#This Row],[Total]]</f>
        <v>9.5238095238095233E-2</v>
      </c>
      <c r="Q264" s="1">
        <v>0</v>
      </c>
      <c r="R264" s="8">
        <f>Table32356789101112132343210111213[[#This Row],[Hawaiian or Pacific Islander]]/Table32356789101112132343210111213[[#This Row],[Total]]</f>
        <v>0</v>
      </c>
      <c r="S264" s="1">
        <v>16</v>
      </c>
      <c r="T264" s="8">
        <f>Table32356789101112132343210111213[[#This Row],[White]]/Table32356789101112132343210111213[[#This Row],[Total]]</f>
        <v>0.76190476190476186</v>
      </c>
      <c r="U264" s="1">
        <v>0</v>
      </c>
      <c r="V264" s="8">
        <f>Table32356789101112132343210111213[[#This Row],[Multi-racial]]/Table32356789101112132343210111213[[#This Row],[Total]]</f>
        <v>0</v>
      </c>
      <c r="W264" s="1">
        <v>0</v>
      </c>
      <c r="X264" s="8">
        <f>Table32356789101112132343210111213[[#This Row],[Total % Minorities]]/Table32356789101112132343210111213[[#This Row],[Total]]</f>
        <v>9.0702947845804991E-3</v>
      </c>
      <c r="Y26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0.19047619047619047</v>
      </c>
      <c r="Z26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9.5238095238095233E-2</v>
      </c>
    </row>
    <row r="265" spans="1:26" ht="20" customHeight="1">
      <c r="A265" s="12">
        <v>110097</v>
      </c>
      <c r="B265" s="12" t="s">
        <v>573</v>
      </c>
      <c r="C265" s="16" t="s">
        <v>347</v>
      </c>
      <c r="D265" s="12">
        <v>20</v>
      </c>
      <c r="E265" s="12">
        <v>19</v>
      </c>
      <c r="F265" s="14">
        <f>Table32356789101112132343210111213[[#This Row],[Men]]/Table32356789101112132343210111213[[#This Row],[Total]]</f>
        <v>0.95</v>
      </c>
      <c r="G265" s="12">
        <v>1</v>
      </c>
      <c r="H265" s="14">
        <f>Table32356789101112132343210111213[[#This Row],[Women]]/Table32356789101112132343210111213[[#This Row],[Total]]</f>
        <v>0.05</v>
      </c>
      <c r="I265" s="12">
        <v>0</v>
      </c>
      <c r="J265" s="14">
        <f>Table32356789101112132343210111213[[#This Row],[Alaskan Native or Native American]]/Table32356789101112132343210111213[[#This Row],[Total]]</f>
        <v>0</v>
      </c>
      <c r="K265" s="12">
        <v>7</v>
      </c>
      <c r="L265" s="14">
        <f>Table32356789101112132343210111213[[#This Row],[Asian American]]/Table32356789101112132343210111213[[#This Row],[Total]]</f>
        <v>0.35</v>
      </c>
      <c r="M265" s="12">
        <v>2</v>
      </c>
      <c r="N265" s="14">
        <f>Table32356789101112132343210111213[[#This Row],[African American]]/Table32356789101112132343210111213[[#This Row],[Total]]</f>
        <v>0.1</v>
      </c>
      <c r="O265" s="12">
        <v>1</v>
      </c>
      <c r="P265" s="14">
        <f>Table32356789101112132343210111213[[#This Row],[Hispanic American]]/Table32356789101112132343210111213[[#This Row],[Total]]</f>
        <v>0.05</v>
      </c>
      <c r="Q265" s="12">
        <v>0</v>
      </c>
      <c r="R265" s="14">
        <f>Table32356789101112132343210111213[[#This Row],[Hawaiian or Pacific Islander]]/Table32356789101112132343210111213[[#This Row],[Total]]</f>
        <v>0</v>
      </c>
      <c r="S265" s="12">
        <v>8</v>
      </c>
      <c r="T265" s="14">
        <f>Table32356789101112132343210111213[[#This Row],[White]]/Table32356789101112132343210111213[[#This Row],[Total]]</f>
        <v>0.4</v>
      </c>
      <c r="U265" s="12">
        <v>2</v>
      </c>
      <c r="V265" s="14">
        <f>Table32356789101112132343210111213[[#This Row],[Multi-racial]]/Table32356789101112132343210111213[[#This Row],[Total]]</f>
        <v>0.1</v>
      </c>
      <c r="W265" s="12">
        <v>0</v>
      </c>
      <c r="X265" s="14">
        <f>Table32356789101112132343210111213[[#This Row],[Total % Minorities]]/Table32356789101112132343210111213[[#This Row],[Total]]</f>
        <v>0.03</v>
      </c>
      <c r="Y26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</v>
      </c>
      <c r="Z26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266" spans="1:26" ht="20" customHeight="1">
      <c r="A266" s="1">
        <v>122436</v>
      </c>
      <c r="B266" s="1" t="s">
        <v>451</v>
      </c>
      <c r="C266" s="15" t="s">
        <v>347</v>
      </c>
      <c r="D266" s="1">
        <v>20</v>
      </c>
      <c r="E266" s="1">
        <v>12</v>
      </c>
      <c r="F266" s="8">
        <f>Table32356789101112132343210111213[[#This Row],[Men]]/Table32356789101112132343210111213[[#This Row],[Total]]</f>
        <v>0.6</v>
      </c>
      <c r="G266" s="1">
        <v>8</v>
      </c>
      <c r="H266" s="8">
        <f>Table32356789101112132343210111213[[#This Row],[Women]]/Table32356789101112132343210111213[[#This Row],[Total]]</f>
        <v>0.4</v>
      </c>
      <c r="I266" s="1">
        <v>0</v>
      </c>
      <c r="J266" s="8">
        <f>Table32356789101112132343210111213[[#This Row],[Alaskan Native or Native American]]/Table32356789101112132343210111213[[#This Row],[Total]]</f>
        <v>0</v>
      </c>
      <c r="K266" s="1">
        <v>1</v>
      </c>
      <c r="L266" s="8">
        <f>Table32356789101112132343210111213[[#This Row],[Asian American]]/Table32356789101112132343210111213[[#This Row],[Total]]</f>
        <v>0.05</v>
      </c>
      <c r="M266" s="1">
        <v>1</v>
      </c>
      <c r="N266" s="8">
        <f>Table32356789101112132343210111213[[#This Row],[African American]]/Table32356789101112132343210111213[[#This Row],[Total]]</f>
        <v>0.05</v>
      </c>
      <c r="O266" s="1">
        <v>4</v>
      </c>
      <c r="P266" s="8">
        <f>Table32356789101112132343210111213[[#This Row],[Hispanic American]]/Table32356789101112132343210111213[[#This Row],[Total]]</f>
        <v>0.2</v>
      </c>
      <c r="Q266" s="1">
        <v>0</v>
      </c>
      <c r="R266" s="8">
        <f>Table32356789101112132343210111213[[#This Row],[Hawaiian or Pacific Islander]]/Table32356789101112132343210111213[[#This Row],[Total]]</f>
        <v>0</v>
      </c>
      <c r="S266" s="1">
        <v>11</v>
      </c>
      <c r="T266" s="8">
        <f>Table32356789101112132343210111213[[#This Row],[White]]/Table32356789101112132343210111213[[#This Row],[Total]]</f>
        <v>0.55000000000000004</v>
      </c>
      <c r="U266" s="1">
        <v>2</v>
      </c>
      <c r="V266" s="8">
        <f>Table32356789101112132343210111213[[#This Row],[Multi-racial]]/Table32356789101112132343210111213[[#This Row],[Total]]</f>
        <v>0.1</v>
      </c>
      <c r="W266" s="1">
        <v>1</v>
      </c>
      <c r="X266" s="8">
        <f>Table32356789101112132343210111213[[#This Row],[Total % Minorities]]/Table32356789101112132343210111213[[#This Row],[Total]]</f>
        <v>0.02</v>
      </c>
      <c r="Y26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26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0.35</v>
      </c>
    </row>
    <row r="267" spans="1:26" ht="20" customHeight="1">
      <c r="A267" s="12">
        <v>126827</v>
      </c>
      <c r="B267" s="12" t="s">
        <v>399</v>
      </c>
      <c r="C267" s="16">
        <v>59500</v>
      </c>
      <c r="D267" s="12">
        <v>20</v>
      </c>
      <c r="E267" s="12">
        <v>18</v>
      </c>
      <c r="F267" s="14">
        <f>Table32356789101112132343210111213[[#This Row],[Men]]/Table32356789101112132343210111213[[#This Row],[Total]]</f>
        <v>0.9</v>
      </c>
      <c r="G267" s="12">
        <v>2</v>
      </c>
      <c r="H267" s="14">
        <f>Table32356789101112132343210111213[[#This Row],[Women]]/Table32356789101112132343210111213[[#This Row],[Total]]</f>
        <v>0.1</v>
      </c>
      <c r="I267" s="12">
        <v>0</v>
      </c>
      <c r="J267" s="14">
        <f>Table32356789101112132343210111213[[#This Row],[Alaskan Native or Native American]]/Table32356789101112132343210111213[[#This Row],[Total]]</f>
        <v>0</v>
      </c>
      <c r="K267" s="12">
        <v>1</v>
      </c>
      <c r="L267" s="14">
        <f>Table32356789101112132343210111213[[#This Row],[Asian American]]/Table32356789101112132343210111213[[#This Row],[Total]]</f>
        <v>0.05</v>
      </c>
      <c r="M267" s="12">
        <v>0</v>
      </c>
      <c r="N267" s="14">
        <f>Table32356789101112132343210111213[[#This Row],[African American]]/Table32356789101112132343210111213[[#This Row],[Total]]</f>
        <v>0</v>
      </c>
      <c r="O267" s="12">
        <v>0</v>
      </c>
      <c r="P267" s="14">
        <f>Table32356789101112132343210111213[[#This Row],[Hispanic American]]/Table32356789101112132343210111213[[#This Row],[Total]]</f>
        <v>0</v>
      </c>
      <c r="Q267" s="12">
        <v>0</v>
      </c>
      <c r="R267" s="14">
        <f>Table32356789101112132343210111213[[#This Row],[Hawaiian or Pacific Islander]]/Table32356789101112132343210111213[[#This Row],[Total]]</f>
        <v>0</v>
      </c>
      <c r="S267" s="12">
        <v>14</v>
      </c>
      <c r="T267" s="14">
        <f>Table32356789101112132343210111213[[#This Row],[White]]/Table32356789101112132343210111213[[#This Row],[Total]]</f>
        <v>0.7</v>
      </c>
      <c r="U267" s="12">
        <v>1</v>
      </c>
      <c r="V267" s="14">
        <f>Table32356789101112132343210111213[[#This Row],[Multi-racial]]/Table32356789101112132343210111213[[#This Row],[Total]]</f>
        <v>0.05</v>
      </c>
      <c r="W267" s="12">
        <v>0</v>
      </c>
      <c r="X267" s="14">
        <f>Table32356789101112132343210111213[[#This Row],[Total % Minorities]]/Table32356789101112132343210111213[[#This Row],[Total]]</f>
        <v>5.0000000000000001E-3</v>
      </c>
      <c r="Y26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  <c r="Z26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0.05</v>
      </c>
    </row>
    <row r="268" spans="1:26" ht="20" customHeight="1">
      <c r="A268" s="1">
        <v>139311</v>
      </c>
      <c r="B268" s="1" t="s">
        <v>574</v>
      </c>
      <c r="C268" s="15" t="s">
        <v>347</v>
      </c>
      <c r="D268" s="1">
        <v>20</v>
      </c>
      <c r="E268" s="1">
        <v>17</v>
      </c>
      <c r="F268" s="8">
        <f>Table32356789101112132343210111213[[#This Row],[Men]]/Table32356789101112132343210111213[[#This Row],[Total]]</f>
        <v>0.85</v>
      </c>
      <c r="G268" s="1">
        <v>3</v>
      </c>
      <c r="H268" s="8">
        <f>Table32356789101112132343210111213[[#This Row],[Women]]/Table32356789101112132343210111213[[#This Row],[Total]]</f>
        <v>0.15</v>
      </c>
      <c r="I268" s="1">
        <v>0</v>
      </c>
      <c r="J268" s="8">
        <f>Table32356789101112132343210111213[[#This Row],[Alaskan Native or Native American]]/Table32356789101112132343210111213[[#This Row],[Total]]</f>
        <v>0</v>
      </c>
      <c r="K268" s="1">
        <v>4</v>
      </c>
      <c r="L268" s="8">
        <f>Table32356789101112132343210111213[[#This Row],[Asian American]]/Table32356789101112132343210111213[[#This Row],[Total]]</f>
        <v>0.2</v>
      </c>
      <c r="M268" s="1">
        <v>9</v>
      </c>
      <c r="N268" s="8">
        <f>Table32356789101112132343210111213[[#This Row],[African American]]/Table32356789101112132343210111213[[#This Row],[Total]]</f>
        <v>0.45</v>
      </c>
      <c r="O268" s="1">
        <v>1</v>
      </c>
      <c r="P268" s="8">
        <f>Table32356789101112132343210111213[[#This Row],[Hispanic American]]/Table32356789101112132343210111213[[#This Row],[Total]]</f>
        <v>0.05</v>
      </c>
      <c r="Q268" s="1">
        <v>0</v>
      </c>
      <c r="R268" s="8">
        <f>Table32356789101112132343210111213[[#This Row],[Hawaiian or Pacific Islander]]/Table32356789101112132343210111213[[#This Row],[Total]]</f>
        <v>0</v>
      </c>
      <c r="S268" s="1">
        <v>4</v>
      </c>
      <c r="T268" s="8">
        <f>Table32356789101112132343210111213[[#This Row],[White]]/Table32356789101112132343210111213[[#This Row],[Total]]</f>
        <v>0.2</v>
      </c>
      <c r="U268" s="1">
        <v>1</v>
      </c>
      <c r="V268" s="8">
        <f>Table32356789101112132343210111213[[#This Row],[Multi-racial]]/Table32356789101112132343210111213[[#This Row],[Total]]</f>
        <v>0.05</v>
      </c>
      <c r="W268" s="1">
        <v>0</v>
      </c>
      <c r="X268" s="8">
        <f>Table32356789101112132343210111213[[#This Row],[Total % Minorities]]/Table32356789101112132343210111213[[#This Row],[Total]]</f>
        <v>3.7499999999999999E-2</v>
      </c>
      <c r="Y26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0.75</v>
      </c>
      <c r="Z26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0.55000000000000004</v>
      </c>
    </row>
    <row r="269" spans="1:26" ht="20" customHeight="1">
      <c r="A269" s="12">
        <v>157401</v>
      </c>
      <c r="B269" s="12" t="s">
        <v>575</v>
      </c>
      <c r="C269" s="16">
        <v>51000</v>
      </c>
      <c r="D269" s="12">
        <v>20</v>
      </c>
      <c r="E269" s="12">
        <v>18</v>
      </c>
      <c r="F269" s="14">
        <f>Table32356789101112132343210111213[[#This Row],[Men]]/Table32356789101112132343210111213[[#This Row],[Total]]</f>
        <v>0.9</v>
      </c>
      <c r="G269" s="12">
        <v>2</v>
      </c>
      <c r="H269" s="14">
        <f>Table32356789101112132343210111213[[#This Row],[Women]]/Table32356789101112132343210111213[[#This Row],[Total]]</f>
        <v>0.1</v>
      </c>
      <c r="I269" s="12">
        <v>0</v>
      </c>
      <c r="J269" s="14">
        <f>Table32356789101112132343210111213[[#This Row],[Alaskan Native or Native American]]/Table32356789101112132343210111213[[#This Row],[Total]]</f>
        <v>0</v>
      </c>
      <c r="K269" s="12">
        <v>0</v>
      </c>
      <c r="L269" s="14">
        <f>Table32356789101112132343210111213[[#This Row],[Asian American]]/Table32356789101112132343210111213[[#This Row],[Total]]</f>
        <v>0</v>
      </c>
      <c r="M269" s="12">
        <v>0</v>
      </c>
      <c r="N269" s="14">
        <f>Table32356789101112132343210111213[[#This Row],[African American]]/Table32356789101112132343210111213[[#This Row],[Total]]</f>
        <v>0</v>
      </c>
      <c r="O269" s="12">
        <v>0</v>
      </c>
      <c r="P269" s="14">
        <f>Table32356789101112132343210111213[[#This Row],[Hispanic American]]/Table32356789101112132343210111213[[#This Row],[Total]]</f>
        <v>0</v>
      </c>
      <c r="Q269" s="12">
        <v>0</v>
      </c>
      <c r="R269" s="14">
        <f>Table32356789101112132343210111213[[#This Row],[Hawaiian or Pacific Islander]]/Table32356789101112132343210111213[[#This Row],[Total]]</f>
        <v>0</v>
      </c>
      <c r="S269" s="12">
        <v>20</v>
      </c>
      <c r="T269" s="14">
        <f>Table32356789101112132343210111213[[#This Row],[White]]/Table32356789101112132343210111213[[#This Row],[Total]]</f>
        <v>1</v>
      </c>
      <c r="U269" s="12">
        <v>0</v>
      </c>
      <c r="V269" s="14">
        <f>Table32356789101112132343210111213[[#This Row],[Multi-racial]]/Table32356789101112132343210111213[[#This Row],[Total]]</f>
        <v>0</v>
      </c>
      <c r="W269" s="12">
        <v>0</v>
      </c>
      <c r="X269" s="14">
        <f>Table32356789101112132343210111213[[#This Row],[Total % Minorities]]/Table32356789101112132343210111213[[#This Row],[Total]]</f>
        <v>0</v>
      </c>
      <c r="Y26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26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270" spans="1:26" ht="20" customHeight="1">
      <c r="A270" s="1">
        <v>167729</v>
      </c>
      <c r="B270" s="1" t="s">
        <v>576</v>
      </c>
      <c r="C270" s="15" t="s">
        <v>347</v>
      </c>
      <c r="D270" s="1">
        <v>20</v>
      </c>
      <c r="E270" s="1">
        <v>19</v>
      </c>
      <c r="F270" s="8">
        <f>Table32356789101112132343210111213[[#This Row],[Men]]/Table32356789101112132343210111213[[#This Row],[Total]]</f>
        <v>0.95</v>
      </c>
      <c r="G270" s="1">
        <v>1</v>
      </c>
      <c r="H270" s="8">
        <f>Table32356789101112132343210111213[[#This Row],[Women]]/Table32356789101112132343210111213[[#This Row],[Total]]</f>
        <v>0.05</v>
      </c>
      <c r="I270" s="1">
        <v>0</v>
      </c>
      <c r="J270" s="8">
        <f>Table32356789101112132343210111213[[#This Row],[Alaskan Native or Native American]]/Table32356789101112132343210111213[[#This Row],[Total]]</f>
        <v>0</v>
      </c>
      <c r="K270" s="1">
        <v>4</v>
      </c>
      <c r="L270" s="8">
        <f>Table32356789101112132343210111213[[#This Row],[Asian American]]/Table32356789101112132343210111213[[#This Row],[Total]]</f>
        <v>0.2</v>
      </c>
      <c r="M270" s="1">
        <v>1</v>
      </c>
      <c r="N270" s="8">
        <f>Table32356789101112132343210111213[[#This Row],[African American]]/Table32356789101112132343210111213[[#This Row],[Total]]</f>
        <v>0.05</v>
      </c>
      <c r="O270" s="1">
        <v>1</v>
      </c>
      <c r="P270" s="8">
        <f>Table32356789101112132343210111213[[#This Row],[Hispanic American]]/Table32356789101112132343210111213[[#This Row],[Total]]</f>
        <v>0.05</v>
      </c>
      <c r="Q270" s="1">
        <v>0</v>
      </c>
      <c r="R270" s="8">
        <f>Table32356789101112132343210111213[[#This Row],[Hawaiian or Pacific Islander]]/Table32356789101112132343210111213[[#This Row],[Total]]</f>
        <v>0</v>
      </c>
      <c r="S270" s="1">
        <v>7</v>
      </c>
      <c r="T270" s="8">
        <f>Table32356789101112132343210111213[[#This Row],[White]]/Table32356789101112132343210111213[[#This Row],[Total]]</f>
        <v>0.35</v>
      </c>
      <c r="U270" s="1">
        <v>0</v>
      </c>
      <c r="V270" s="8">
        <f>Table32356789101112132343210111213[[#This Row],[Multi-racial]]/Table32356789101112132343210111213[[#This Row],[Total]]</f>
        <v>0</v>
      </c>
      <c r="W270" s="1">
        <v>7</v>
      </c>
      <c r="X270" s="8">
        <f>Table32356789101112132343210111213[[#This Row],[Total % Minorities]]/Table32356789101112132343210111213[[#This Row],[Total]]</f>
        <v>1.4999999999999999E-2</v>
      </c>
      <c r="Y27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</v>
      </c>
      <c r="Z27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</row>
    <row r="271" spans="1:26" ht="20" customHeight="1">
      <c r="A271" s="12">
        <v>168847</v>
      </c>
      <c r="B271" s="12" t="s">
        <v>456</v>
      </c>
      <c r="C271" s="16">
        <v>47500</v>
      </c>
      <c r="D271" s="12">
        <v>20</v>
      </c>
      <c r="E271" s="12">
        <v>16</v>
      </c>
      <c r="F271" s="14">
        <f>Table32356789101112132343210111213[[#This Row],[Men]]/Table32356789101112132343210111213[[#This Row],[Total]]</f>
        <v>0.8</v>
      </c>
      <c r="G271" s="12">
        <v>4</v>
      </c>
      <c r="H271" s="14">
        <f>Table32356789101112132343210111213[[#This Row],[Women]]/Table32356789101112132343210111213[[#This Row],[Total]]</f>
        <v>0.2</v>
      </c>
      <c r="I271" s="12">
        <v>0</v>
      </c>
      <c r="J271" s="14">
        <f>Table32356789101112132343210111213[[#This Row],[Alaskan Native or Native American]]/Table32356789101112132343210111213[[#This Row],[Total]]</f>
        <v>0</v>
      </c>
      <c r="K271" s="12">
        <v>0</v>
      </c>
      <c r="L271" s="14">
        <f>Table32356789101112132343210111213[[#This Row],[Asian American]]/Table32356789101112132343210111213[[#This Row],[Total]]</f>
        <v>0</v>
      </c>
      <c r="M271" s="12">
        <v>1</v>
      </c>
      <c r="N271" s="14">
        <f>Table32356789101112132343210111213[[#This Row],[African American]]/Table32356789101112132343210111213[[#This Row],[Total]]</f>
        <v>0.05</v>
      </c>
      <c r="O271" s="12">
        <v>0</v>
      </c>
      <c r="P271" s="14">
        <f>Table32356789101112132343210111213[[#This Row],[Hispanic American]]/Table32356789101112132343210111213[[#This Row],[Total]]</f>
        <v>0</v>
      </c>
      <c r="Q271" s="12">
        <v>0</v>
      </c>
      <c r="R271" s="14">
        <f>Table32356789101112132343210111213[[#This Row],[Hawaiian or Pacific Islander]]/Table32356789101112132343210111213[[#This Row],[Total]]</f>
        <v>0</v>
      </c>
      <c r="S271" s="12">
        <v>17</v>
      </c>
      <c r="T271" s="14">
        <f>Table32356789101112132343210111213[[#This Row],[White]]/Table32356789101112132343210111213[[#This Row],[Total]]</f>
        <v>0.85</v>
      </c>
      <c r="U271" s="12">
        <v>0</v>
      </c>
      <c r="V271" s="14">
        <f>Table32356789101112132343210111213[[#This Row],[Multi-racial]]/Table32356789101112132343210111213[[#This Row],[Total]]</f>
        <v>0</v>
      </c>
      <c r="W271" s="12">
        <v>0</v>
      </c>
      <c r="X271" s="14">
        <f>Table32356789101112132343210111213[[#This Row],[Total % Minorities]]/Table32356789101112132343210111213[[#This Row],[Total]]</f>
        <v>2.5000000000000001E-3</v>
      </c>
      <c r="Y27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0.05</v>
      </c>
      <c r="Z27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0.05</v>
      </c>
    </row>
    <row r="272" spans="1:26" ht="20" customHeight="1">
      <c r="A272" s="1">
        <v>174251</v>
      </c>
      <c r="B272" s="1" t="s">
        <v>577</v>
      </c>
      <c r="C272" s="15">
        <v>65100</v>
      </c>
      <c r="D272" s="1">
        <v>20</v>
      </c>
      <c r="E272" s="1">
        <v>16</v>
      </c>
      <c r="F272" s="8">
        <f>Table32356789101112132343210111213[[#This Row],[Men]]/Table32356789101112132343210111213[[#This Row],[Total]]</f>
        <v>0.8</v>
      </c>
      <c r="G272" s="1">
        <v>4</v>
      </c>
      <c r="H272" s="8">
        <f>Table32356789101112132343210111213[[#This Row],[Women]]/Table32356789101112132343210111213[[#This Row],[Total]]</f>
        <v>0.2</v>
      </c>
      <c r="I272" s="1">
        <v>1</v>
      </c>
      <c r="J272" s="8">
        <f>Table32356789101112132343210111213[[#This Row],[Alaskan Native or Native American]]/Table32356789101112132343210111213[[#This Row],[Total]]</f>
        <v>0.05</v>
      </c>
      <c r="K272" s="1">
        <v>0</v>
      </c>
      <c r="L272" s="8">
        <f>Table32356789101112132343210111213[[#This Row],[Asian American]]/Table32356789101112132343210111213[[#This Row],[Total]]</f>
        <v>0</v>
      </c>
      <c r="M272" s="1">
        <v>1</v>
      </c>
      <c r="N272" s="8">
        <f>Table32356789101112132343210111213[[#This Row],[African American]]/Table32356789101112132343210111213[[#This Row],[Total]]</f>
        <v>0.05</v>
      </c>
      <c r="O272" s="1">
        <v>2</v>
      </c>
      <c r="P272" s="8">
        <f>Table32356789101112132343210111213[[#This Row],[Hispanic American]]/Table32356789101112132343210111213[[#This Row],[Total]]</f>
        <v>0.1</v>
      </c>
      <c r="Q272" s="1">
        <v>0</v>
      </c>
      <c r="R272" s="8">
        <f>Table32356789101112132343210111213[[#This Row],[Hawaiian or Pacific Islander]]/Table32356789101112132343210111213[[#This Row],[Total]]</f>
        <v>0</v>
      </c>
      <c r="S272" s="1">
        <v>9</v>
      </c>
      <c r="T272" s="8">
        <f>Table32356789101112132343210111213[[#This Row],[White]]/Table32356789101112132343210111213[[#This Row],[Total]]</f>
        <v>0.45</v>
      </c>
      <c r="U272" s="1">
        <v>4</v>
      </c>
      <c r="V272" s="8">
        <f>Table32356789101112132343210111213[[#This Row],[Multi-racial]]/Table32356789101112132343210111213[[#This Row],[Total]]</f>
        <v>0.2</v>
      </c>
      <c r="W272" s="1">
        <v>3</v>
      </c>
      <c r="X272" s="8">
        <f>Table32356789101112132343210111213[[#This Row],[Total % Minorities]]/Table32356789101112132343210111213[[#This Row],[Total]]</f>
        <v>0.02</v>
      </c>
      <c r="Y27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27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</row>
    <row r="273" spans="1:26" ht="20" customHeight="1">
      <c r="A273" s="12">
        <v>202806</v>
      </c>
      <c r="B273" s="12" t="s">
        <v>578</v>
      </c>
      <c r="C273" s="16">
        <v>56900</v>
      </c>
      <c r="D273" s="12">
        <v>20</v>
      </c>
      <c r="E273" s="12">
        <v>17</v>
      </c>
      <c r="F273" s="14">
        <f>Table32356789101112132343210111213[[#This Row],[Men]]/Table32356789101112132343210111213[[#This Row],[Total]]</f>
        <v>0.85</v>
      </c>
      <c r="G273" s="12">
        <v>3</v>
      </c>
      <c r="H273" s="14">
        <f>Table32356789101112132343210111213[[#This Row],[Women]]/Table32356789101112132343210111213[[#This Row],[Total]]</f>
        <v>0.15</v>
      </c>
      <c r="I273" s="12">
        <v>0</v>
      </c>
      <c r="J273" s="14">
        <f>Table32356789101112132343210111213[[#This Row],[Alaskan Native or Native American]]/Table32356789101112132343210111213[[#This Row],[Total]]</f>
        <v>0</v>
      </c>
      <c r="K273" s="12">
        <v>1</v>
      </c>
      <c r="L273" s="14">
        <f>Table32356789101112132343210111213[[#This Row],[Asian American]]/Table32356789101112132343210111213[[#This Row],[Total]]</f>
        <v>0.05</v>
      </c>
      <c r="M273" s="12">
        <v>2</v>
      </c>
      <c r="N273" s="14">
        <f>Table32356789101112132343210111213[[#This Row],[African American]]/Table32356789101112132343210111213[[#This Row],[Total]]</f>
        <v>0.1</v>
      </c>
      <c r="O273" s="12">
        <v>1</v>
      </c>
      <c r="P273" s="14">
        <f>Table32356789101112132343210111213[[#This Row],[Hispanic American]]/Table32356789101112132343210111213[[#This Row],[Total]]</f>
        <v>0.05</v>
      </c>
      <c r="Q273" s="12">
        <v>0</v>
      </c>
      <c r="R273" s="14">
        <f>Table32356789101112132343210111213[[#This Row],[Hawaiian or Pacific Islander]]/Table32356789101112132343210111213[[#This Row],[Total]]</f>
        <v>0</v>
      </c>
      <c r="S273" s="12">
        <v>13</v>
      </c>
      <c r="T273" s="14">
        <f>Table32356789101112132343210111213[[#This Row],[White]]/Table32356789101112132343210111213[[#This Row],[Total]]</f>
        <v>0.65</v>
      </c>
      <c r="U273" s="12">
        <v>1</v>
      </c>
      <c r="V273" s="14">
        <f>Table32356789101112132343210111213[[#This Row],[Multi-racial]]/Table32356789101112132343210111213[[#This Row],[Total]]</f>
        <v>0.05</v>
      </c>
      <c r="W273" s="12">
        <v>0</v>
      </c>
      <c r="X273" s="14">
        <f>Table32356789101112132343210111213[[#This Row],[Total % Minorities]]/Table32356789101112132343210111213[[#This Row],[Total]]</f>
        <v>1.2500000000000001E-2</v>
      </c>
      <c r="Y27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  <c r="Z27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274" spans="1:26" ht="20" customHeight="1">
      <c r="A274" s="1">
        <v>131159</v>
      </c>
      <c r="B274" s="1" t="s">
        <v>579</v>
      </c>
      <c r="C274" s="15" t="s">
        <v>347</v>
      </c>
      <c r="D274" s="1">
        <v>19</v>
      </c>
      <c r="E274" s="1">
        <v>13</v>
      </c>
      <c r="F274" s="8">
        <f>Table32356789101112132343210111213[[#This Row],[Men]]/Table32356789101112132343210111213[[#This Row],[Total]]</f>
        <v>0.68421052631578949</v>
      </c>
      <c r="G274" s="1">
        <v>6</v>
      </c>
      <c r="H274" s="8">
        <f>Table32356789101112132343210111213[[#This Row],[Women]]/Table32356789101112132343210111213[[#This Row],[Total]]</f>
        <v>0.31578947368421051</v>
      </c>
      <c r="I274" s="1">
        <v>0</v>
      </c>
      <c r="J274" s="8">
        <f>Table32356789101112132343210111213[[#This Row],[Alaskan Native or Native American]]/Table32356789101112132343210111213[[#This Row],[Total]]</f>
        <v>0</v>
      </c>
      <c r="K274" s="1">
        <v>3</v>
      </c>
      <c r="L274" s="8">
        <f>Table32356789101112132343210111213[[#This Row],[Asian American]]/Table32356789101112132343210111213[[#This Row],[Total]]</f>
        <v>0.15789473684210525</v>
      </c>
      <c r="M274" s="1">
        <v>1</v>
      </c>
      <c r="N274" s="8">
        <f>Table32356789101112132343210111213[[#This Row],[African American]]/Table32356789101112132343210111213[[#This Row],[Total]]</f>
        <v>5.2631578947368418E-2</v>
      </c>
      <c r="O274" s="1">
        <v>4</v>
      </c>
      <c r="P274" s="8">
        <f>Table32356789101112132343210111213[[#This Row],[Hispanic American]]/Table32356789101112132343210111213[[#This Row],[Total]]</f>
        <v>0.21052631578947367</v>
      </c>
      <c r="Q274" s="1">
        <v>0</v>
      </c>
      <c r="R274" s="8">
        <f>Table32356789101112132343210111213[[#This Row],[Hawaiian or Pacific Islander]]/Table32356789101112132343210111213[[#This Row],[Total]]</f>
        <v>0</v>
      </c>
      <c r="S274" s="1">
        <v>7</v>
      </c>
      <c r="T274" s="8">
        <f>Table32356789101112132343210111213[[#This Row],[White]]/Table32356789101112132343210111213[[#This Row],[Total]]</f>
        <v>0.36842105263157893</v>
      </c>
      <c r="U274" s="1">
        <v>1</v>
      </c>
      <c r="V274" s="8">
        <f>Table32356789101112132343210111213[[#This Row],[Multi-racial]]/Table32356789101112132343210111213[[#This Row],[Total]]</f>
        <v>5.2631578947368418E-2</v>
      </c>
      <c r="W274" s="1">
        <v>3</v>
      </c>
      <c r="X274" s="8">
        <f>Table32356789101112132343210111213[[#This Row],[Total % Minorities]]/Table32356789101112132343210111213[[#This Row],[Total]]</f>
        <v>2.4930747922437671E-2</v>
      </c>
      <c r="Y27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0.47368421052631576</v>
      </c>
      <c r="Z27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0.31578947368421051</v>
      </c>
    </row>
    <row r="275" spans="1:26" ht="20" customHeight="1">
      <c r="A275" s="12">
        <v>142522</v>
      </c>
      <c r="B275" s="12" t="s">
        <v>317</v>
      </c>
      <c r="C275" s="16">
        <v>76600</v>
      </c>
      <c r="D275" s="12">
        <v>19</v>
      </c>
      <c r="E275" s="12">
        <v>19</v>
      </c>
      <c r="F275" s="14">
        <f>Table32356789101112132343210111213[[#This Row],[Men]]/Table32356789101112132343210111213[[#This Row],[Total]]</f>
        <v>1</v>
      </c>
      <c r="G275" s="12">
        <v>0</v>
      </c>
      <c r="H275" s="14">
        <f>Table32356789101112132343210111213[[#This Row],[Women]]/Table32356789101112132343210111213[[#This Row],[Total]]</f>
        <v>0</v>
      </c>
      <c r="I275" s="12">
        <v>0</v>
      </c>
      <c r="J275" s="14">
        <f>Table32356789101112132343210111213[[#This Row],[Alaskan Native or Native American]]/Table32356789101112132343210111213[[#This Row],[Total]]</f>
        <v>0</v>
      </c>
      <c r="K275" s="12">
        <v>1</v>
      </c>
      <c r="L275" s="14">
        <f>Table32356789101112132343210111213[[#This Row],[Asian American]]/Table32356789101112132343210111213[[#This Row],[Total]]</f>
        <v>5.2631578947368418E-2</v>
      </c>
      <c r="M275" s="12">
        <v>0</v>
      </c>
      <c r="N275" s="14">
        <f>Table32356789101112132343210111213[[#This Row],[African American]]/Table32356789101112132343210111213[[#This Row],[Total]]</f>
        <v>0</v>
      </c>
      <c r="O275" s="12">
        <v>0</v>
      </c>
      <c r="P275" s="14">
        <f>Table32356789101112132343210111213[[#This Row],[Hispanic American]]/Table32356789101112132343210111213[[#This Row],[Total]]</f>
        <v>0</v>
      </c>
      <c r="Q275" s="12">
        <v>0</v>
      </c>
      <c r="R275" s="14">
        <f>Table32356789101112132343210111213[[#This Row],[Hawaiian or Pacific Islander]]/Table32356789101112132343210111213[[#This Row],[Total]]</f>
        <v>0</v>
      </c>
      <c r="S275" s="12">
        <v>15</v>
      </c>
      <c r="T275" s="14">
        <f>Table32356789101112132343210111213[[#This Row],[White]]/Table32356789101112132343210111213[[#This Row],[Total]]</f>
        <v>0.78947368421052633</v>
      </c>
      <c r="U275" s="12">
        <v>1</v>
      </c>
      <c r="V275" s="14">
        <f>Table32356789101112132343210111213[[#This Row],[Multi-racial]]/Table32356789101112132343210111213[[#This Row],[Total]]</f>
        <v>5.2631578947368418E-2</v>
      </c>
      <c r="W275" s="12">
        <v>2</v>
      </c>
      <c r="X275" s="14">
        <f>Table32356789101112132343210111213[[#This Row],[Total % Minorities]]/Table32356789101112132343210111213[[#This Row],[Total]]</f>
        <v>5.5401662049861496E-3</v>
      </c>
      <c r="Y27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0.10526315789473684</v>
      </c>
      <c r="Z27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5.2631578947368418E-2</v>
      </c>
    </row>
    <row r="276" spans="1:26" ht="20" customHeight="1">
      <c r="A276" s="1">
        <v>151360</v>
      </c>
      <c r="B276" s="1" t="s">
        <v>580</v>
      </c>
      <c r="C276" s="15">
        <v>31000</v>
      </c>
      <c r="D276" s="1">
        <v>19</v>
      </c>
      <c r="E276" s="1">
        <v>13</v>
      </c>
      <c r="F276" s="8">
        <f>Table32356789101112132343210111213[[#This Row],[Men]]/Table32356789101112132343210111213[[#This Row],[Total]]</f>
        <v>0.68421052631578949</v>
      </c>
      <c r="G276" s="1">
        <v>6</v>
      </c>
      <c r="H276" s="8">
        <f>Table32356789101112132343210111213[[#This Row],[Women]]/Table32356789101112132343210111213[[#This Row],[Total]]</f>
        <v>0.31578947368421051</v>
      </c>
      <c r="I276" s="1">
        <v>0</v>
      </c>
      <c r="J276" s="8">
        <f>Table32356789101112132343210111213[[#This Row],[Alaskan Native or Native American]]/Table32356789101112132343210111213[[#This Row],[Total]]</f>
        <v>0</v>
      </c>
      <c r="K276" s="1">
        <v>1</v>
      </c>
      <c r="L276" s="8">
        <f>Table32356789101112132343210111213[[#This Row],[Asian American]]/Table32356789101112132343210111213[[#This Row],[Total]]</f>
        <v>5.2631578947368418E-2</v>
      </c>
      <c r="M276" s="1">
        <v>1</v>
      </c>
      <c r="N276" s="8">
        <f>Table32356789101112132343210111213[[#This Row],[African American]]/Table32356789101112132343210111213[[#This Row],[Total]]</f>
        <v>5.2631578947368418E-2</v>
      </c>
      <c r="O276" s="1">
        <v>3</v>
      </c>
      <c r="P276" s="8">
        <f>Table32356789101112132343210111213[[#This Row],[Hispanic American]]/Table32356789101112132343210111213[[#This Row],[Total]]</f>
        <v>0.15789473684210525</v>
      </c>
      <c r="Q276" s="1">
        <v>0</v>
      </c>
      <c r="R276" s="8">
        <f>Table32356789101112132343210111213[[#This Row],[Hawaiian or Pacific Islander]]/Table32356789101112132343210111213[[#This Row],[Total]]</f>
        <v>0</v>
      </c>
      <c r="S276" s="1">
        <v>13</v>
      </c>
      <c r="T276" s="8">
        <f>Table32356789101112132343210111213[[#This Row],[White]]/Table32356789101112132343210111213[[#This Row],[Total]]</f>
        <v>0.68421052631578949</v>
      </c>
      <c r="U276" s="1">
        <v>1</v>
      </c>
      <c r="V276" s="8">
        <f>Table32356789101112132343210111213[[#This Row],[Multi-racial]]/Table32356789101112132343210111213[[#This Row],[Total]]</f>
        <v>5.2631578947368418E-2</v>
      </c>
      <c r="W276" s="1">
        <v>0</v>
      </c>
      <c r="X276" s="8">
        <f>Table32356789101112132343210111213[[#This Row],[Total % Minorities]]/Table32356789101112132343210111213[[#This Row],[Total]]</f>
        <v>1.6620498614958446E-2</v>
      </c>
      <c r="Y27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0.31578947368421051</v>
      </c>
      <c r="Z27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0.26315789473684209</v>
      </c>
    </row>
    <row r="277" spans="1:26" ht="20" customHeight="1">
      <c r="A277" s="12">
        <v>174844</v>
      </c>
      <c r="B277" s="12" t="s">
        <v>581</v>
      </c>
      <c r="C277" s="16" t="s">
        <v>347</v>
      </c>
      <c r="D277" s="12">
        <v>19</v>
      </c>
      <c r="E277" s="12">
        <v>16</v>
      </c>
      <c r="F277" s="14">
        <f>Table32356789101112132343210111213[[#This Row],[Men]]/Table32356789101112132343210111213[[#This Row],[Total]]</f>
        <v>0.84210526315789469</v>
      </c>
      <c r="G277" s="12">
        <v>3</v>
      </c>
      <c r="H277" s="14">
        <f>Table32356789101112132343210111213[[#This Row],[Women]]/Table32356789101112132343210111213[[#This Row],[Total]]</f>
        <v>0.15789473684210525</v>
      </c>
      <c r="I277" s="12">
        <v>0</v>
      </c>
      <c r="J277" s="14">
        <f>Table32356789101112132343210111213[[#This Row],[Alaskan Native or Native American]]/Table32356789101112132343210111213[[#This Row],[Total]]</f>
        <v>0</v>
      </c>
      <c r="K277" s="12">
        <v>1</v>
      </c>
      <c r="L277" s="14">
        <f>Table32356789101112132343210111213[[#This Row],[Asian American]]/Table32356789101112132343210111213[[#This Row],[Total]]</f>
        <v>5.2631578947368418E-2</v>
      </c>
      <c r="M277" s="12">
        <v>1</v>
      </c>
      <c r="N277" s="14">
        <f>Table32356789101112132343210111213[[#This Row],[African American]]/Table32356789101112132343210111213[[#This Row],[Total]]</f>
        <v>5.2631578947368418E-2</v>
      </c>
      <c r="O277" s="12">
        <v>1</v>
      </c>
      <c r="P277" s="14">
        <f>Table32356789101112132343210111213[[#This Row],[Hispanic American]]/Table32356789101112132343210111213[[#This Row],[Total]]</f>
        <v>5.2631578947368418E-2</v>
      </c>
      <c r="Q277" s="12">
        <v>0</v>
      </c>
      <c r="R277" s="14">
        <f>Table32356789101112132343210111213[[#This Row],[Hawaiian or Pacific Islander]]/Table32356789101112132343210111213[[#This Row],[Total]]</f>
        <v>0</v>
      </c>
      <c r="S277" s="12">
        <v>12</v>
      </c>
      <c r="T277" s="14">
        <f>Table32356789101112132343210111213[[#This Row],[White]]/Table32356789101112132343210111213[[#This Row],[Total]]</f>
        <v>0.63157894736842102</v>
      </c>
      <c r="U277" s="12">
        <v>0</v>
      </c>
      <c r="V277" s="14">
        <f>Table32356789101112132343210111213[[#This Row],[Multi-racial]]/Table32356789101112132343210111213[[#This Row],[Total]]</f>
        <v>0</v>
      </c>
      <c r="W277" s="12">
        <v>4</v>
      </c>
      <c r="X277" s="14">
        <f>Table32356789101112132343210111213[[#This Row],[Total % Minorities]]/Table32356789101112132343210111213[[#This Row],[Total]]</f>
        <v>8.3102493074792231E-3</v>
      </c>
      <c r="Y27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0.15789473684210525</v>
      </c>
      <c r="Z27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0.10526315789473684</v>
      </c>
    </row>
    <row r="278" spans="1:26" ht="20" customHeight="1">
      <c r="A278" s="1">
        <v>198516</v>
      </c>
      <c r="B278" s="1" t="s">
        <v>207</v>
      </c>
      <c r="C278" s="15" t="s">
        <v>347</v>
      </c>
      <c r="D278" s="1">
        <v>19</v>
      </c>
      <c r="E278" s="1">
        <v>14</v>
      </c>
      <c r="F278" s="8">
        <f>Table32356789101112132343210111213[[#This Row],[Men]]/Table32356789101112132343210111213[[#This Row],[Total]]</f>
        <v>0.73684210526315785</v>
      </c>
      <c r="G278" s="1">
        <v>5</v>
      </c>
      <c r="H278" s="8">
        <f>Table32356789101112132343210111213[[#This Row],[Women]]/Table32356789101112132343210111213[[#This Row],[Total]]</f>
        <v>0.26315789473684209</v>
      </c>
      <c r="I278" s="1">
        <v>0</v>
      </c>
      <c r="J278" s="8">
        <f>Table32356789101112132343210111213[[#This Row],[Alaskan Native or Native American]]/Table32356789101112132343210111213[[#This Row],[Total]]</f>
        <v>0</v>
      </c>
      <c r="K278" s="1">
        <v>0</v>
      </c>
      <c r="L278" s="8">
        <f>Table32356789101112132343210111213[[#This Row],[Asian American]]/Table32356789101112132343210111213[[#This Row],[Total]]</f>
        <v>0</v>
      </c>
      <c r="M278" s="1">
        <v>1</v>
      </c>
      <c r="N278" s="8">
        <f>Table32356789101112132343210111213[[#This Row],[African American]]/Table32356789101112132343210111213[[#This Row],[Total]]</f>
        <v>5.2631578947368418E-2</v>
      </c>
      <c r="O278" s="1">
        <v>1</v>
      </c>
      <c r="P278" s="8">
        <f>Table32356789101112132343210111213[[#This Row],[Hispanic American]]/Table32356789101112132343210111213[[#This Row],[Total]]</f>
        <v>5.2631578947368418E-2</v>
      </c>
      <c r="Q278" s="1">
        <v>0</v>
      </c>
      <c r="R278" s="8">
        <f>Table32356789101112132343210111213[[#This Row],[Hawaiian or Pacific Islander]]/Table32356789101112132343210111213[[#This Row],[Total]]</f>
        <v>0</v>
      </c>
      <c r="S278" s="1">
        <v>17</v>
      </c>
      <c r="T278" s="8">
        <f>Table32356789101112132343210111213[[#This Row],[White]]/Table32356789101112132343210111213[[#This Row],[Total]]</f>
        <v>0.89473684210526316</v>
      </c>
      <c r="U278" s="1">
        <v>0</v>
      </c>
      <c r="V278" s="8">
        <f>Table32356789101112132343210111213[[#This Row],[Multi-racial]]/Table32356789101112132343210111213[[#This Row],[Total]]</f>
        <v>0</v>
      </c>
      <c r="W278" s="1">
        <v>0</v>
      </c>
      <c r="X278" s="8">
        <f>Table32356789101112132343210111213[[#This Row],[Total % Minorities]]/Table32356789101112132343210111213[[#This Row],[Total]]</f>
        <v>5.5401662049861496E-3</v>
      </c>
      <c r="Y27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0.10526315789473684</v>
      </c>
      <c r="Z27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0.10526315789473684</v>
      </c>
    </row>
    <row r="279" spans="1:26" ht="20" customHeight="1">
      <c r="A279" s="12">
        <v>222178</v>
      </c>
      <c r="B279" s="12" t="s">
        <v>259</v>
      </c>
      <c r="C279" s="16" t="s">
        <v>347</v>
      </c>
      <c r="D279" s="12">
        <v>19</v>
      </c>
      <c r="E279" s="12">
        <v>16</v>
      </c>
      <c r="F279" s="14">
        <f>Table32356789101112132343210111213[[#This Row],[Men]]/Table32356789101112132343210111213[[#This Row],[Total]]</f>
        <v>0.84210526315789469</v>
      </c>
      <c r="G279" s="12">
        <v>3</v>
      </c>
      <c r="H279" s="14">
        <f>Table32356789101112132343210111213[[#This Row],[Women]]/Table32356789101112132343210111213[[#This Row],[Total]]</f>
        <v>0.15789473684210525</v>
      </c>
      <c r="I279" s="12">
        <v>0</v>
      </c>
      <c r="J279" s="14">
        <f>Table32356789101112132343210111213[[#This Row],[Alaskan Native or Native American]]/Table32356789101112132343210111213[[#This Row],[Total]]</f>
        <v>0</v>
      </c>
      <c r="K279" s="12">
        <v>1</v>
      </c>
      <c r="L279" s="14">
        <f>Table32356789101112132343210111213[[#This Row],[Asian American]]/Table32356789101112132343210111213[[#This Row],[Total]]</f>
        <v>5.2631578947368418E-2</v>
      </c>
      <c r="M279" s="12">
        <v>4</v>
      </c>
      <c r="N279" s="14">
        <f>Table32356789101112132343210111213[[#This Row],[African American]]/Table32356789101112132343210111213[[#This Row],[Total]]</f>
        <v>0.21052631578947367</v>
      </c>
      <c r="O279" s="12">
        <v>0</v>
      </c>
      <c r="P279" s="14">
        <f>Table32356789101112132343210111213[[#This Row],[Hispanic American]]/Table32356789101112132343210111213[[#This Row],[Total]]</f>
        <v>0</v>
      </c>
      <c r="Q279" s="12">
        <v>0</v>
      </c>
      <c r="R279" s="14">
        <f>Table32356789101112132343210111213[[#This Row],[Hawaiian or Pacific Islander]]/Table32356789101112132343210111213[[#This Row],[Total]]</f>
        <v>0</v>
      </c>
      <c r="S279" s="12">
        <v>11</v>
      </c>
      <c r="T279" s="14">
        <f>Table32356789101112132343210111213[[#This Row],[White]]/Table32356789101112132343210111213[[#This Row],[Total]]</f>
        <v>0.57894736842105265</v>
      </c>
      <c r="U279" s="12">
        <v>2</v>
      </c>
      <c r="V279" s="14">
        <f>Table32356789101112132343210111213[[#This Row],[Multi-racial]]/Table32356789101112132343210111213[[#This Row],[Total]]</f>
        <v>0.10526315789473684</v>
      </c>
      <c r="W279" s="12">
        <v>1</v>
      </c>
      <c r="X279" s="14">
        <f>Table32356789101112132343210111213[[#This Row],[Total % Minorities]]/Table32356789101112132343210111213[[#This Row],[Total]]</f>
        <v>1.9390581717451522E-2</v>
      </c>
      <c r="Y27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0.36842105263157893</v>
      </c>
      <c r="Z27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0.31578947368421051</v>
      </c>
    </row>
    <row r="280" spans="1:26" ht="20" customHeight="1">
      <c r="A280" s="1">
        <v>229160</v>
      </c>
      <c r="B280" s="1" t="s">
        <v>582</v>
      </c>
      <c r="C280" s="15" t="s">
        <v>347</v>
      </c>
      <c r="D280" s="1">
        <v>19</v>
      </c>
      <c r="E280" s="1">
        <v>16</v>
      </c>
      <c r="F280" s="8">
        <f>Table32356789101112132343210111213[[#This Row],[Men]]/Table32356789101112132343210111213[[#This Row],[Total]]</f>
        <v>0.84210526315789469</v>
      </c>
      <c r="G280" s="1">
        <v>3</v>
      </c>
      <c r="H280" s="8">
        <f>Table32356789101112132343210111213[[#This Row],[Women]]/Table32356789101112132343210111213[[#This Row],[Total]]</f>
        <v>0.15789473684210525</v>
      </c>
      <c r="I280" s="1">
        <v>0</v>
      </c>
      <c r="J280" s="8">
        <f>Table32356789101112132343210111213[[#This Row],[Alaskan Native or Native American]]/Table32356789101112132343210111213[[#This Row],[Total]]</f>
        <v>0</v>
      </c>
      <c r="K280" s="1">
        <v>0</v>
      </c>
      <c r="L280" s="8">
        <f>Table32356789101112132343210111213[[#This Row],[Asian American]]/Table32356789101112132343210111213[[#This Row],[Total]]</f>
        <v>0</v>
      </c>
      <c r="M280" s="1">
        <v>2</v>
      </c>
      <c r="N280" s="8">
        <f>Table32356789101112132343210111213[[#This Row],[African American]]/Table32356789101112132343210111213[[#This Row],[Total]]</f>
        <v>0.10526315789473684</v>
      </c>
      <c r="O280" s="1">
        <v>2</v>
      </c>
      <c r="P280" s="8">
        <f>Table32356789101112132343210111213[[#This Row],[Hispanic American]]/Table32356789101112132343210111213[[#This Row],[Total]]</f>
        <v>0.10526315789473684</v>
      </c>
      <c r="Q280" s="1">
        <v>0</v>
      </c>
      <c r="R280" s="8">
        <f>Table32356789101112132343210111213[[#This Row],[Hawaiian or Pacific Islander]]/Table32356789101112132343210111213[[#This Row],[Total]]</f>
        <v>0</v>
      </c>
      <c r="S280" s="1">
        <v>1</v>
      </c>
      <c r="T280" s="8">
        <f>Table32356789101112132343210111213[[#This Row],[White]]/Table32356789101112132343210111213[[#This Row],[Total]]</f>
        <v>5.2631578947368418E-2</v>
      </c>
      <c r="U280" s="1">
        <v>0</v>
      </c>
      <c r="V280" s="8">
        <f>Table32356789101112132343210111213[[#This Row],[Multi-racial]]/Table32356789101112132343210111213[[#This Row],[Total]]</f>
        <v>0</v>
      </c>
      <c r="W280" s="1">
        <v>14</v>
      </c>
      <c r="X280" s="8">
        <f>Table32356789101112132343210111213[[#This Row],[Total % Minorities]]/Table32356789101112132343210111213[[#This Row],[Total]]</f>
        <v>1.1080332409972299E-2</v>
      </c>
      <c r="Y28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0.21052631578947367</v>
      </c>
      <c r="Z28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0.21052631578947367</v>
      </c>
    </row>
    <row r="281" spans="1:26" ht="20" customHeight="1">
      <c r="A281" s="12">
        <v>232566</v>
      </c>
      <c r="B281" s="12" t="s">
        <v>583</v>
      </c>
      <c r="C281" s="16" t="s">
        <v>347</v>
      </c>
      <c r="D281" s="12">
        <v>19</v>
      </c>
      <c r="E281" s="12">
        <v>14</v>
      </c>
      <c r="F281" s="14">
        <f>Table32356789101112132343210111213[[#This Row],[Men]]/Table32356789101112132343210111213[[#This Row],[Total]]</f>
        <v>0.73684210526315785</v>
      </c>
      <c r="G281" s="12">
        <v>5</v>
      </c>
      <c r="H281" s="14">
        <f>Table32356789101112132343210111213[[#This Row],[Women]]/Table32356789101112132343210111213[[#This Row],[Total]]</f>
        <v>0.26315789473684209</v>
      </c>
      <c r="I281" s="12">
        <v>0</v>
      </c>
      <c r="J281" s="14">
        <f>Table32356789101112132343210111213[[#This Row],[Alaskan Native or Native American]]/Table32356789101112132343210111213[[#This Row],[Total]]</f>
        <v>0</v>
      </c>
      <c r="K281" s="12">
        <v>0</v>
      </c>
      <c r="L281" s="14">
        <f>Table32356789101112132343210111213[[#This Row],[Asian American]]/Table32356789101112132343210111213[[#This Row],[Total]]</f>
        <v>0</v>
      </c>
      <c r="M281" s="12">
        <v>2</v>
      </c>
      <c r="N281" s="14">
        <f>Table32356789101112132343210111213[[#This Row],[African American]]/Table32356789101112132343210111213[[#This Row],[Total]]</f>
        <v>0.10526315789473684</v>
      </c>
      <c r="O281" s="12">
        <v>0</v>
      </c>
      <c r="P281" s="14">
        <f>Table32356789101112132343210111213[[#This Row],[Hispanic American]]/Table32356789101112132343210111213[[#This Row],[Total]]</f>
        <v>0</v>
      </c>
      <c r="Q281" s="12">
        <v>0</v>
      </c>
      <c r="R281" s="14">
        <f>Table32356789101112132343210111213[[#This Row],[Hawaiian or Pacific Islander]]/Table32356789101112132343210111213[[#This Row],[Total]]</f>
        <v>0</v>
      </c>
      <c r="S281" s="12">
        <v>12</v>
      </c>
      <c r="T281" s="14">
        <f>Table32356789101112132343210111213[[#This Row],[White]]/Table32356789101112132343210111213[[#This Row],[Total]]</f>
        <v>0.63157894736842102</v>
      </c>
      <c r="U281" s="12">
        <v>4</v>
      </c>
      <c r="V281" s="14">
        <f>Table32356789101112132343210111213[[#This Row],[Multi-racial]]/Table32356789101112132343210111213[[#This Row],[Total]]</f>
        <v>0.21052631578947367</v>
      </c>
      <c r="W281" s="12">
        <v>0</v>
      </c>
      <c r="X281" s="14">
        <f>Table32356789101112132343210111213[[#This Row],[Total % Minorities]]/Table32356789101112132343210111213[[#This Row],[Total]]</f>
        <v>1.6620498614958446E-2</v>
      </c>
      <c r="Y28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0.31578947368421051</v>
      </c>
      <c r="Z28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0.31578947368421051</v>
      </c>
    </row>
    <row r="282" spans="1:26" ht="20" customHeight="1">
      <c r="A282" s="1">
        <v>156408</v>
      </c>
      <c r="B282" s="1" t="s">
        <v>584</v>
      </c>
      <c r="C282" s="15" t="s">
        <v>347</v>
      </c>
      <c r="D282" s="1">
        <v>18</v>
      </c>
      <c r="E282" s="1">
        <v>12</v>
      </c>
      <c r="F282" s="8">
        <f>Table32356789101112132343210111213[[#This Row],[Men]]/Table32356789101112132343210111213[[#This Row],[Total]]</f>
        <v>0.66666666666666663</v>
      </c>
      <c r="G282" s="1">
        <v>6</v>
      </c>
      <c r="H282" s="8">
        <f>Table32356789101112132343210111213[[#This Row],[Women]]/Table32356789101112132343210111213[[#This Row],[Total]]</f>
        <v>0.33333333333333331</v>
      </c>
      <c r="I282" s="1">
        <v>0</v>
      </c>
      <c r="J282" s="8">
        <f>Table32356789101112132343210111213[[#This Row],[Alaskan Native or Native American]]/Table32356789101112132343210111213[[#This Row],[Total]]</f>
        <v>0</v>
      </c>
      <c r="K282" s="1">
        <v>1</v>
      </c>
      <c r="L282" s="8">
        <f>Table32356789101112132343210111213[[#This Row],[Asian American]]/Table32356789101112132343210111213[[#This Row],[Total]]</f>
        <v>5.5555555555555552E-2</v>
      </c>
      <c r="M282" s="1">
        <v>0</v>
      </c>
      <c r="N282" s="8">
        <f>Table32356789101112132343210111213[[#This Row],[African American]]/Table32356789101112132343210111213[[#This Row],[Total]]</f>
        <v>0</v>
      </c>
      <c r="O282" s="1">
        <v>0</v>
      </c>
      <c r="P282" s="8">
        <f>Table32356789101112132343210111213[[#This Row],[Hispanic American]]/Table32356789101112132343210111213[[#This Row],[Total]]</f>
        <v>0</v>
      </c>
      <c r="Q282" s="1">
        <v>0</v>
      </c>
      <c r="R282" s="8">
        <f>Table32356789101112132343210111213[[#This Row],[Hawaiian or Pacific Islander]]/Table32356789101112132343210111213[[#This Row],[Total]]</f>
        <v>0</v>
      </c>
      <c r="S282" s="1">
        <v>13</v>
      </c>
      <c r="T282" s="8">
        <f>Table32356789101112132343210111213[[#This Row],[White]]/Table32356789101112132343210111213[[#This Row],[Total]]</f>
        <v>0.72222222222222221</v>
      </c>
      <c r="U282" s="1">
        <v>0</v>
      </c>
      <c r="V282" s="8">
        <f>Table32356789101112132343210111213[[#This Row],[Multi-racial]]/Table32356789101112132343210111213[[#This Row],[Total]]</f>
        <v>0</v>
      </c>
      <c r="W282" s="1">
        <v>4</v>
      </c>
      <c r="X282" s="8">
        <f>Table32356789101112132343210111213[[#This Row],[Total % Minorities]]/Table32356789101112132343210111213[[#This Row],[Total]]</f>
        <v>3.0864197530864196E-3</v>
      </c>
      <c r="Y28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5.5555555555555552E-2</v>
      </c>
      <c r="Z28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283" spans="1:26" ht="20" customHeight="1">
      <c r="A283" s="12">
        <v>170675</v>
      </c>
      <c r="B283" s="12" t="s">
        <v>178</v>
      </c>
      <c r="C283" s="16" t="s">
        <v>347</v>
      </c>
      <c r="D283" s="12">
        <v>18</v>
      </c>
      <c r="E283" s="12">
        <v>17</v>
      </c>
      <c r="F283" s="14">
        <f>Table32356789101112132343210111213[[#This Row],[Men]]/Table32356789101112132343210111213[[#This Row],[Total]]</f>
        <v>0.94444444444444442</v>
      </c>
      <c r="G283" s="12">
        <v>1</v>
      </c>
      <c r="H283" s="14">
        <f>Table32356789101112132343210111213[[#This Row],[Women]]/Table32356789101112132343210111213[[#This Row],[Total]]</f>
        <v>5.5555555555555552E-2</v>
      </c>
      <c r="I283" s="12">
        <v>0</v>
      </c>
      <c r="J283" s="14">
        <f>Table32356789101112132343210111213[[#This Row],[Alaskan Native or Native American]]/Table32356789101112132343210111213[[#This Row],[Total]]</f>
        <v>0</v>
      </c>
      <c r="K283" s="12">
        <v>0</v>
      </c>
      <c r="L283" s="14">
        <f>Table32356789101112132343210111213[[#This Row],[Asian American]]/Table32356789101112132343210111213[[#This Row],[Total]]</f>
        <v>0</v>
      </c>
      <c r="M283" s="12">
        <v>1</v>
      </c>
      <c r="N283" s="14">
        <f>Table32356789101112132343210111213[[#This Row],[African American]]/Table32356789101112132343210111213[[#This Row],[Total]]</f>
        <v>5.5555555555555552E-2</v>
      </c>
      <c r="O283" s="12">
        <v>0</v>
      </c>
      <c r="P283" s="14">
        <f>Table32356789101112132343210111213[[#This Row],[Hispanic American]]/Table32356789101112132343210111213[[#This Row],[Total]]</f>
        <v>0</v>
      </c>
      <c r="Q283" s="12">
        <v>0</v>
      </c>
      <c r="R283" s="14">
        <f>Table32356789101112132343210111213[[#This Row],[Hawaiian or Pacific Islander]]/Table32356789101112132343210111213[[#This Row],[Total]]</f>
        <v>0</v>
      </c>
      <c r="S283" s="12">
        <v>13</v>
      </c>
      <c r="T283" s="14">
        <f>Table32356789101112132343210111213[[#This Row],[White]]/Table32356789101112132343210111213[[#This Row],[Total]]</f>
        <v>0.72222222222222221</v>
      </c>
      <c r="U283" s="12">
        <v>0</v>
      </c>
      <c r="V283" s="14">
        <f>Table32356789101112132343210111213[[#This Row],[Multi-racial]]/Table32356789101112132343210111213[[#This Row],[Total]]</f>
        <v>0</v>
      </c>
      <c r="W283" s="12">
        <v>4</v>
      </c>
      <c r="X283" s="14">
        <f>Table32356789101112132343210111213[[#This Row],[Total % Minorities]]/Table32356789101112132343210111213[[#This Row],[Total]]</f>
        <v>3.0864197530864196E-3</v>
      </c>
      <c r="Y28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5.5555555555555552E-2</v>
      </c>
      <c r="Z28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5.5555555555555552E-2</v>
      </c>
    </row>
    <row r="284" spans="1:26" ht="20" customHeight="1">
      <c r="A284" s="1">
        <v>177065</v>
      </c>
      <c r="B284" s="1" t="s">
        <v>585</v>
      </c>
      <c r="C284" s="15" t="s">
        <v>347</v>
      </c>
      <c r="D284" s="1">
        <v>18</v>
      </c>
      <c r="E284" s="1">
        <v>16</v>
      </c>
      <c r="F284" s="8">
        <f>Table32356789101112132343210111213[[#This Row],[Men]]/Table32356789101112132343210111213[[#This Row],[Total]]</f>
        <v>0.88888888888888884</v>
      </c>
      <c r="G284" s="1">
        <v>2</v>
      </c>
      <c r="H284" s="8">
        <f>Table32356789101112132343210111213[[#This Row],[Women]]/Table32356789101112132343210111213[[#This Row],[Total]]</f>
        <v>0.1111111111111111</v>
      </c>
      <c r="I284" s="1">
        <v>0</v>
      </c>
      <c r="J284" s="8">
        <f>Table32356789101112132343210111213[[#This Row],[Alaskan Native or Native American]]/Table32356789101112132343210111213[[#This Row],[Total]]</f>
        <v>0</v>
      </c>
      <c r="K284" s="1">
        <v>1</v>
      </c>
      <c r="L284" s="8">
        <f>Table32356789101112132343210111213[[#This Row],[Asian American]]/Table32356789101112132343210111213[[#This Row],[Total]]</f>
        <v>5.5555555555555552E-2</v>
      </c>
      <c r="M284" s="1">
        <v>1</v>
      </c>
      <c r="N284" s="8">
        <f>Table32356789101112132343210111213[[#This Row],[African American]]/Table32356789101112132343210111213[[#This Row],[Total]]</f>
        <v>5.5555555555555552E-2</v>
      </c>
      <c r="O284" s="1">
        <v>0</v>
      </c>
      <c r="P284" s="8">
        <f>Table32356789101112132343210111213[[#This Row],[Hispanic American]]/Table32356789101112132343210111213[[#This Row],[Total]]</f>
        <v>0</v>
      </c>
      <c r="Q284" s="1">
        <v>0</v>
      </c>
      <c r="R284" s="8">
        <f>Table32356789101112132343210111213[[#This Row],[Hawaiian or Pacific Islander]]/Table32356789101112132343210111213[[#This Row],[Total]]</f>
        <v>0</v>
      </c>
      <c r="S284" s="1">
        <v>13</v>
      </c>
      <c r="T284" s="8">
        <f>Table32356789101112132343210111213[[#This Row],[White]]/Table32356789101112132343210111213[[#This Row],[Total]]</f>
        <v>0.72222222222222221</v>
      </c>
      <c r="U284" s="1">
        <v>2</v>
      </c>
      <c r="V284" s="8">
        <f>Table32356789101112132343210111213[[#This Row],[Multi-racial]]/Table32356789101112132343210111213[[#This Row],[Total]]</f>
        <v>0.1111111111111111</v>
      </c>
      <c r="W284" s="1">
        <v>1</v>
      </c>
      <c r="X284" s="8">
        <f>Table32356789101112132343210111213[[#This Row],[Total % Minorities]]/Table32356789101112132343210111213[[#This Row],[Total]]</f>
        <v>1.2345679012345678E-2</v>
      </c>
      <c r="Y28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  <c r="Z28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</row>
    <row r="285" spans="1:26" ht="20" customHeight="1">
      <c r="A285" s="12">
        <v>212805</v>
      </c>
      <c r="B285" s="12" t="s">
        <v>464</v>
      </c>
      <c r="C285" s="16" t="s">
        <v>347</v>
      </c>
      <c r="D285" s="12">
        <v>18</v>
      </c>
      <c r="E285" s="12">
        <v>17</v>
      </c>
      <c r="F285" s="14">
        <f>Table32356789101112132343210111213[[#This Row],[Men]]/Table32356789101112132343210111213[[#This Row],[Total]]</f>
        <v>0.94444444444444442</v>
      </c>
      <c r="G285" s="12">
        <v>1</v>
      </c>
      <c r="H285" s="14">
        <f>Table32356789101112132343210111213[[#This Row],[Women]]/Table32356789101112132343210111213[[#This Row],[Total]]</f>
        <v>5.5555555555555552E-2</v>
      </c>
      <c r="I285" s="12">
        <v>0</v>
      </c>
      <c r="J285" s="14">
        <f>Table32356789101112132343210111213[[#This Row],[Alaskan Native or Native American]]/Table32356789101112132343210111213[[#This Row],[Total]]</f>
        <v>0</v>
      </c>
      <c r="K285" s="12">
        <v>0</v>
      </c>
      <c r="L285" s="14">
        <f>Table32356789101112132343210111213[[#This Row],[Asian American]]/Table32356789101112132343210111213[[#This Row],[Total]]</f>
        <v>0</v>
      </c>
      <c r="M285" s="12">
        <v>0</v>
      </c>
      <c r="N285" s="14">
        <f>Table32356789101112132343210111213[[#This Row],[African American]]/Table32356789101112132343210111213[[#This Row],[Total]]</f>
        <v>0</v>
      </c>
      <c r="O285" s="12">
        <v>1</v>
      </c>
      <c r="P285" s="14">
        <f>Table32356789101112132343210111213[[#This Row],[Hispanic American]]/Table32356789101112132343210111213[[#This Row],[Total]]</f>
        <v>5.5555555555555552E-2</v>
      </c>
      <c r="Q285" s="12">
        <v>0</v>
      </c>
      <c r="R285" s="14">
        <f>Table32356789101112132343210111213[[#This Row],[Hawaiian or Pacific Islander]]/Table32356789101112132343210111213[[#This Row],[Total]]</f>
        <v>0</v>
      </c>
      <c r="S285" s="12">
        <v>16</v>
      </c>
      <c r="T285" s="14">
        <f>Table32356789101112132343210111213[[#This Row],[White]]/Table32356789101112132343210111213[[#This Row],[Total]]</f>
        <v>0.88888888888888884</v>
      </c>
      <c r="U285" s="12">
        <v>0</v>
      </c>
      <c r="V285" s="14">
        <f>Table32356789101112132343210111213[[#This Row],[Multi-racial]]/Table32356789101112132343210111213[[#This Row],[Total]]</f>
        <v>0</v>
      </c>
      <c r="W285" s="12">
        <v>1</v>
      </c>
      <c r="X285" s="14">
        <f>Table32356789101112132343210111213[[#This Row],[Total % Minorities]]/Table32356789101112132343210111213[[#This Row],[Total]]</f>
        <v>3.0864197530864196E-3</v>
      </c>
      <c r="Y28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5.5555555555555552E-2</v>
      </c>
      <c r="Z28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5.5555555555555552E-2</v>
      </c>
    </row>
    <row r="286" spans="1:26" ht="20" customHeight="1">
      <c r="A286" s="1">
        <v>213358</v>
      </c>
      <c r="B286" s="1" t="s">
        <v>586</v>
      </c>
      <c r="C286" s="15" t="s">
        <v>347</v>
      </c>
      <c r="D286" s="1">
        <v>18</v>
      </c>
      <c r="E286" s="1">
        <v>16</v>
      </c>
      <c r="F286" s="8">
        <f>Table32356789101112132343210111213[[#This Row],[Men]]/Table32356789101112132343210111213[[#This Row],[Total]]</f>
        <v>0.88888888888888884</v>
      </c>
      <c r="G286" s="1">
        <v>2</v>
      </c>
      <c r="H286" s="8">
        <f>Table32356789101112132343210111213[[#This Row],[Women]]/Table32356789101112132343210111213[[#This Row],[Total]]</f>
        <v>0.1111111111111111</v>
      </c>
      <c r="I286" s="1">
        <v>1</v>
      </c>
      <c r="J286" s="8">
        <f>Table32356789101112132343210111213[[#This Row],[Alaskan Native or Native American]]/Table32356789101112132343210111213[[#This Row],[Total]]</f>
        <v>5.5555555555555552E-2</v>
      </c>
      <c r="K286" s="1">
        <v>1</v>
      </c>
      <c r="L286" s="8">
        <f>Table32356789101112132343210111213[[#This Row],[Asian American]]/Table32356789101112132343210111213[[#This Row],[Total]]</f>
        <v>5.5555555555555552E-2</v>
      </c>
      <c r="M286" s="1">
        <v>0</v>
      </c>
      <c r="N286" s="8">
        <f>Table32356789101112132343210111213[[#This Row],[African American]]/Table32356789101112132343210111213[[#This Row],[Total]]</f>
        <v>0</v>
      </c>
      <c r="O286" s="1">
        <v>1</v>
      </c>
      <c r="P286" s="8">
        <f>Table32356789101112132343210111213[[#This Row],[Hispanic American]]/Table32356789101112132343210111213[[#This Row],[Total]]</f>
        <v>5.5555555555555552E-2</v>
      </c>
      <c r="Q286" s="1">
        <v>0</v>
      </c>
      <c r="R286" s="8">
        <f>Table32356789101112132343210111213[[#This Row],[Hawaiian or Pacific Islander]]/Table32356789101112132343210111213[[#This Row],[Total]]</f>
        <v>0</v>
      </c>
      <c r="S286" s="1">
        <v>11</v>
      </c>
      <c r="T286" s="8">
        <f>Table32356789101112132343210111213[[#This Row],[White]]/Table32356789101112132343210111213[[#This Row],[Total]]</f>
        <v>0.61111111111111116</v>
      </c>
      <c r="U286" s="1">
        <v>0</v>
      </c>
      <c r="V286" s="8">
        <f>Table32356789101112132343210111213[[#This Row],[Multi-racial]]/Table32356789101112132343210111213[[#This Row],[Total]]</f>
        <v>0</v>
      </c>
      <c r="W286" s="1">
        <v>4</v>
      </c>
      <c r="X286" s="8">
        <f>Table32356789101112132343210111213[[#This Row],[Total % Minorities]]/Table32356789101112132343210111213[[#This Row],[Total]]</f>
        <v>9.2592592592592587E-3</v>
      </c>
      <c r="Y28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28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</row>
    <row r="287" spans="1:26" ht="20" customHeight="1">
      <c r="A287" s="12">
        <v>213367</v>
      </c>
      <c r="B287" s="12" t="s">
        <v>587</v>
      </c>
      <c r="C287" s="16" t="s">
        <v>347</v>
      </c>
      <c r="D287" s="12">
        <v>18</v>
      </c>
      <c r="E287" s="12">
        <v>16</v>
      </c>
      <c r="F287" s="14">
        <f>Table32356789101112132343210111213[[#This Row],[Men]]/Table32356789101112132343210111213[[#This Row],[Total]]</f>
        <v>0.88888888888888884</v>
      </c>
      <c r="G287" s="12">
        <v>2</v>
      </c>
      <c r="H287" s="14">
        <f>Table32356789101112132343210111213[[#This Row],[Women]]/Table32356789101112132343210111213[[#This Row],[Total]]</f>
        <v>0.1111111111111111</v>
      </c>
      <c r="I287" s="12">
        <v>0</v>
      </c>
      <c r="J287" s="14">
        <f>Table32356789101112132343210111213[[#This Row],[Alaskan Native or Native American]]/Table32356789101112132343210111213[[#This Row],[Total]]</f>
        <v>0</v>
      </c>
      <c r="K287" s="12">
        <v>3</v>
      </c>
      <c r="L287" s="14">
        <f>Table32356789101112132343210111213[[#This Row],[Asian American]]/Table32356789101112132343210111213[[#This Row],[Total]]</f>
        <v>0.16666666666666666</v>
      </c>
      <c r="M287" s="12">
        <v>1</v>
      </c>
      <c r="N287" s="14">
        <f>Table32356789101112132343210111213[[#This Row],[African American]]/Table32356789101112132343210111213[[#This Row],[Total]]</f>
        <v>5.5555555555555552E-2</v>
      </c>
      <c r="O287" s="12">
        <v>1</v>
      </c>
      <c r="P287" s="14">
        <f>Table32356789101112132343210111213[[#This Row],[Hispanic American]]/Table32356789101112132343210111213[[#This Row],[Total]]</f>
        <v>5.5555555555555552E-2</v>
      </c>
      <c r="Q287" s="12">
        <v>0</v>
      </c>
      <c r="R287" s="14">
        <f>Table32356789101112132343210111213[[#This Row],[Hawaiian or Pacific Islander]]/Table32356789101112132343210111213[[#This Row],[Total]]</f>
        <v>0</v>
      </c>
      <c r="S287" s="12">
        <v>8</v>
      </c>
      <c r="T287" s="14">
        <f>Table32356789101112132343210111213[[#This Row],[White]]/Table32356789101112132343210111213[[#This Row],[Total]]</f>
        <v>0.44444444444444442</v>
      </c>
      <c r="U287" s="12">
        <v>2</v>
      </c>
      <c r="V287" s="14">
        <f>Table32356789101112132343210111213[[#This Row],[Multi-racial]]/Table32356789101112132343210111213[[#This Row],[Total]]</f>
        <v>0.1111111111111111</v>
      </c>
      <c r="W287" s="12">
        <v>1</v>
      </c>
      <c r="X287" s="14">
        <f>Table32356789101112132343210111213[[#This Row],[Total % Minorities]]/Table32356789101112132343210111213[[#This Row],[Total]]</f>
        <v>2.1604938271604937E-2</v>
      </c>
      <c r="Y28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0.3888888888888889</v>
      </c>
      <c r="Z28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</row>
    <row r="288" spans="1:26" ht="20" customHeight="1">
      <c r="A288" s="1">
        <v>213996</v>
      </c>
      <c r="B288" s="1" t="s">
        <v>237</v>
      </c>
      <c r="C288" s="15" t="s">
        <v>347</v>
      </c>
      <c r="D288" s="1">
        <v>18</v>
      </c>
      <c r="E288" s="1">
        <v>14</v>
      </c>
      <c r="F288" s="8">
        <f>Table32356789101112132343210111213[[#This Row],[Men]]/Table32356789101112132343210111213[[#This Row],[Total]]</f>
        <v>0.77777777777777779</v>
      </c>
      <c r="G288" s="1">
        <v>4</v>
      </c>
      <c r="H288" s="8">
        <f>Table32356789101112132343210111213[[#This Row],[Women]]/Table32356789101112132343210111213[[#This Row],[Total]]</f>
        <v>0.22222222222222221</v>
      </c>
      <c r="I288" s="1">
        <v>0</v>
      </c>
      <c r="J288" s="8">
        <f>Table32356789101112132343210111213[[#This Row],[Alaskan Native or Native American]]/Table32356789101112132343210111213[[#This Row],[Total]]</f>
        <v>0</v>
      </c>
      <c r="K288" s="1">
        <v>0</v>
      </c>
      <c r="L288" s="8">
        <f>Table32356789101112132343210111213[[#This Row],[Asian American]]/Table32356789101112132343210111213[[#This Row],[Total]]</f>
        <v>0</v>
      </c>
      <c r="M288" s="1">
        <v>2</v>
      </c>
      <c r="N288" s="8">
        <f>Table32356789101112132343210111213[[#This Row],[African American]]/Table32356789101112132343210111213[[#This Row],[Total]]</f>
        <v>0.1111111111111111</v>
      </c>
      <c r="O288" s="1">
        <v>1</v>
      </c>
      <c r="P288" s="8">
        <f>Table32356789101112132343210111213[[#This Row],[Hispanic American]]/Table32356789101112132343210111213[[#This Row],[Total]]</f>
        <v>5.5555555555555552E-2</v>
      </c>
      <c r="Q288" s="1">
        <v>0</v>
      </c>
      <c r="R288" s="8">
        <f>Table32356789101112132343210111213[[#This Row],[Hawaiian or Pacific Islander]]/Table32356789101112132343210111213[[#This Row],[Total]]</f>
        <v>0</v>
      </c>
      <c r="S288" s="1">
        <v>10</v>
      </c>
      <c r="T288" s="8">
        <f>Table32356789101112132343210111213[[#This Row],[White]]/Table32356789101112132343210111213[[#This Row],[Total]]</f>
        <v>0.55555555555555558</v>
      </c>
      <c r="U288" s="1">
        <v>2</v>
      </c>
      <c r="V288" s="8">
        <f>Table32356789101112132343210111213[[#This Row],[Multi-racial]]/Table32356789101112132343210111213[[#This Row],[Total]]</f>
        <v>0.1111111111111111</v>
      </c>
      <c r="W288" s="1">
        <v>3</v>
      </c>
      <c r="X288" s="8">
        <f>Table32356789101112132343210111213[[#This Row],[Total % Minorities]]/Table32356789101112132343210111213[[#This Row],[Total]]</f>
        <v>1.54320987654321E-2</v>
      </c>
      <c r="Y28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0.27777777777777779</v>
      </c>
      <c r="Z28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0.27777777777777779</v>
      </c>
    </row>
    <row r="289" spans="1:26" ht="20" customHeight="1">
      <c r="A289" s="12">
        <v>232186</v>
      </c>
      <c r="B289" s="12" t="s">
        <v>289</v>
      </c>
      <c r="C289" s="16">
        <v>69400</v>
      </c>
      <c r="D289" s="12">
        <v>18</v>
      </c>
      <c r="E289" s="12">
        <v>14</v>
      </c>
      <c r="F289" s="14">
        <f>Table32356789101112132343210111213[[#This Row],[Men]]/Table32356789101112132343210111213[[#This Row],[Total]]</f>
        <v>0.77777777777777779</v>
      </c>
      <c r="G289" s="12">
        <v>4</v>
      </c>
      <c r="H289" s="14">
        <f>Table32356789101112132343210111213[[#This Row],[Women]]/Table32356789101112132343210111213[[#This Row],[Total]]</f>
        <v>0.22222222222222221</v>
      </c>
      <c r="I289" s="12">
        <v>0</v>
      </c>
      <c r="J289" s="14">
        <f>Table32356789101112132343210111213[[#This Row],[Alaskan Native or Native American]]/Table32356789101112132343210111213[[#This Row],[Total]]</f>
        <v>0</v>
      </c>
      <c r="K289" s="12">
        <v>2</v>
      </c>
      <c r="L289" s="14">
        <f>Table32356789101112132343210111213[[#This Row],[Asian American]]/Table32356789101112132343210111213[[#This Row],[Total]]</f>
        <v>0.1111111111111111</v>
      </c>
      <c r="M289" s="12">
        <v>0</v>
      </c>
      <c r="N289" s="14">
        <f>Table32356789101112132343210111213[[#This Row],[African American]]/Table32356789101112132343210111213[[#This Row],[Total]]</f>
        <v>0</v>
      </c>
      <c r="O289" s="12">
        <v>1</v>
      </c>
      <c r="P289" s="14">
        <f>Table32356789101112132343210111213[[#This Row],[Hispanic American]]/Table32356789101112132343210111213[[#This Row],[Total]]</f>
        <v>5.5555555555555552E-2</v>
      </c>
      <c r="Q289" s="12">
        <v>0</v>
      </c>
      <c r="R289" s="14">
        <f>Table32356789101112132343210111213[[#This Row],[Hawaiian or Pacific Islander]]/Table32356789101112132343210111213[[#This Row],[Total]]</f>
        <v>0</v>
      </c>
      <c r="S289" s="12">
        <v>13</v>
      </c>
      <c r="T289" s="14">
        <f>Table32356789101112132343210111213[[#This Row],[White]]/Table32356789101112132343210111213[[#This Row],[Total]]</f>
        <v>0.72222222222222221</v>
      </c>
      <c r="U289" s="12">
        <v>0</v>
      </c>
      <c r="V289" s="14">
        <f>Table32356789101112132343210111213[[#This Row],[Multi-racial]]/Table32356789101112132343210111213[[#This Row],[Total]]</f>
        <v>0</v>
      </c>
      <c r="W289" s="12">
        <v>2</v>
      </c>
      <c r="X289" s="14">
        <f>Table32356789101112132343210111213[[#This Row],[Total % Minorities]]/Table32356789101112132343210111213[[#This Row],[Total]]</f>
        <v>9.2592592592592587E-3</v>
      </c>
      <c r="Y28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28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5.5555555555555552E-2</v>
      </c>
    </row>
    <row r="290" spans="1:26" ht="20" customHeight="1">
      <c r="A290" s="1">
        <v>147660</v>
      </c>
      <c r="B290" s="1" t="s">
        <v>588</v>
      </c>
      <c r="C290" s="15">
        <v>59800</v>
      </c>
      <c r="D290" s="1">
        <v>17</v>
      </c>
      <c r="E290" s="1">
        <v>15</v>
      </c>
      <c r="F290" s="8">
        <f>Table32356789101112132343210111213[[#This Row],[Men]]/Table32356789101112132343210111213[[#This Row],[Total]]</f>
        <v>0.88235294117647056</v>
      </c>
      <c r="G290" s="1">
        <v>2</v>
      </c>
      <c r="H290" s="8">
        <f>Table32356789101112132343210111213[[#This Row],[Women]]/Table32356789101112132343210111213[[#This Row],[Total]]</f>
        <v>0.11764705882352941</v>
      </c>
      <c r="I290" s="1">
        <v>0</v>
      </c>
      <c r="J290" s="8">
        <f>Table32356789101112132343210111213[[#This Row],[Alaskan Native or Native American]]/Table32356789101112132343210111213[[#This Row],[Total]]</f>
        <v>0</v>
      </c>
      <c r="K290" s="1">
        <v>0</v>
      </c>
      <c r="L290" s="8">
        <f>Table32356789101112132343210111213[[#This Row],[Asian American]]/Table32356789101112132343210111213[[#This Row],[Total]]</f>
        <v>0</v>
      </c>
      <c r="M290" s="1">
        <v>0</v>
      </c>
      <c r="N290" s="8">
        <f>Table32356789101112132343210111213[[#This Row],[African American]]/Table32356789101112132343210111213[[#This Row],[Total]]</f>
        <v>0</v>
      </c>
      <c r="O290" s="1">
        <v>2</v>
      </c>
      <c r="P290" s="8">
        <f>Table32356789101112132343210111213[[#This Row],[Hispanic American]]/Table32356789101112132343210111213[[#This Row],[Total]]</f>
        <v>0.11764705882352941</v>
      </c>
      <c r="Q290" s="1">
        <v>0</v>
      </c>
      <c r="R290" s="8">
        <f>Table32356789101112132343210111213[[#This Row],[Hawaiian or Pacific Islander]]/Table32356789101112132343210111213[[#This Row],[Total]]</f>
        <v>0</v>
      </c>
      <c r="S290" s="1">
        <v>13</v>
      </c>
      <c r="T290" s="8">
        <f>Table32356789101112132343210111213[[#This Row],[White]]/Table32356789101112132343210111213[[#This Row],[Total]]</f>
        <v>0.76470588235294112</v>
      </c>
      <c r="U290" s="1">
        <v>0</v>
      </c>
      <c r="V290" s="8">
        <f>Table32356789101112132343210111213[[#This Row],[Multi-racial]]/Table32356789101112132343210111213[[#This Row],[Total]]</f>
        <v>0</v>
      </c>
      <c r="W290" s="1">
        <v>0</v>
      </c>
      <c r="X290" s="8">
        <f>Table32356789101112132343210111213[[#This Row],[Total % Minorities]]/Table32356789101112132343210111213[[#This Row],[Total]]</f>
        <v>6.920415224913495E-3</v>
      </c>
      <c r="Y29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  <c r="Z29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</row>
    <row r="291" spans="1:26" ht="20" customHeight="1">
      <c r="A291" s="12">
        <v>173647</v>
      </c>
      <c r="B291" s="12" t="s">
        <v>589</v>
      </c>
      <c r="C291" s="16" t="s">
        <v>347</v>
      </c>
      <c r="D291" s="12">
        <v>17</v>
      </c>
      <c r="E291" s="12">
        <v>14</v>
      </c>
      <c r="F291" s="14">
        <f>Table32356789101112132343210111213[[#This Row],[Men]]/Table32356789101112132343210111213[[#This Row],[Total]]</f>
        <v>0.82352941176470584</v>
      </c>
      <c r="G291" s="12">
        <v>3</v>
      </c>
      <c r="H291" s="14">
        <f>Table32356789101112132343210111213[[#This Row],[Women]]/Table32356789101112132343210111213[[#This Row],[Total]]</f>
        <v>0.17647058823529413</v>
      </c>
      <c r="I291" s="12">
        <v>0</v>
      </c>
      <c r="J291" s="14">
        <f>Table32356789101112132343210111213[[#This Row],[Alaskan Native or Native American]]/Table32356789101112132343210111213[[#This Row],[Total]]</f>
        <v>0</v>
      </c>
      <c r="K291" s="12">
        <v>0</v>
      </c>
      <c r="L291" s="14">
        <f>Table32356789101112132343210111213[[#This Row],[Asian American]]/Table32356789101112132343210111213[[#This Row],[Total]]</f>
        <v>0</v>
      </c>
      <c r="M291" s="12">
        <v>0</v>
      </c>
      <c r="N291" s="14">
        <f>Table32356789101112132343210111213[[#This Row],[African American]]/Table32356789101112132343210111213[[#This Row],[Total]]</f>
        <v>0</v>
      </c>
      <c r="O291" s="12">
        <v>2</v>
      </c>
      <c r="P291" s="14">
        <f>Table32356789101112132343210111213[[#This Row],[Hispanic American]]/Table32356789101112132343210111213[[#This Row],[Total]]</f>
        <v>0.11764705882352941</v>
      </c>
      <c r="Q291" s="12">
        <v>0</v>
      </c>
      <c r="R291" s="14">
        <f>Table32356789101112132343210111213[[#This Row],[Hawaiian or Pacific Islander]]/Table32356789101112132343210111213[[#This Row],[Total]]</f>
        <v>0</v>
      </c>
      <c r="S291" s="12">
        <v>12</v>
      </c>
      <c r="T291" s="14">
        <f>Table32356789101112132343210111213[[#This Row],[White]]/Table32356789101112132343210111213[[#This Row],[Total]]</f>
        <v>0.70588235294117652</v>
      </c>
      <c r="U291" s="12">
        <v>0</v>
      </c>
      <c r="V291" s="14">
        <f>Table32356789101112132343210111213[[#This Row],[Multi-racial]]/Table32356789101112132343210111213[[#This Row],[Total]]</f>
        <v>0</v>
      </c>
      <c r="W291" s="12">
        <v>3</v>
      </c>
      <c r="X291" s="14">
        <f>Table32356789101112132343210111213[[#This Row],[Total % Minorities]]/Table32356789101112132343210111213[[#This Row],[Total]]</f>
        <v>6.920415224913495E-3</v>
      </c>
      <c r="Y29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  <c r="Z29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</row>
    <row r="292" spans="1:26" ht="20" customHeight="1">
      <c r="A292" s="1">
        <v>202523</v>
      </c>
      <c r="B292" s="1" t="s">
        <v>590</v>
      </c>
      <c r="C292" s="15" t="s">
        <v>347</v>
      </c>
      <c r="D292" s="1">
        <v>17</v>
      </c>
      <c r="E292" s="1">
        <v>12</v>
      </c>
      <c r="F292" s="8">
        <f>Table32356789101112132343210111213[[#This Row],[Men]]/Table32356789101112132343210111213[[#This Row],[Total]]</f>
        <v>0.70588235294117652</v>
      </c>
      <c r="G292" s="1">
        <v>5</v>
      </c>
      <c r="H292" s="8">
        <f>Table32356789101112132343210111213[[#This Row],[Women]]/Table32356789101112132343210111213[[#This Row],[Total]]</f>
        <v>0.29411764705882354</v>
      </c>
      <c r="I292" s="1">
        <v>0</v>
      </c>
      <c r="J292" s="8">
        <f>Table32356789101112132343210111213[[#This Row],[Alaskan Native or Native American]]/Table32356789101112132343210111213[[#This Row],[Total]]</f>
        <v>0</v>
      </c>
      <c r="K292" s="1">
        <v>0</v>
      </c>
      <c r="L292" s="8">
        <f>Table32356789101112132343210111213[[#This Row],[Asian American]]/Table32356789101112132343210111213[[#This Row],[Total]]</f>
        <v>0</v>
      </c>
      <c r="M292" s="1">
        <v>0</v>
      </c>
      <c r="N292" s="8">
        <f>Table32356789101112132343210111213[[#This Row],[African American]]/Table32356789101112132343210111213[[#This Row],[Total]]</f>
        <v>0</v>
      </c>
      <c r="O292" s="1">
        <v>2</v>
      </c>
      <c r="P292" s="8">
        <f>Table32356789101112132343210111213[[#This Row],[Hispanic American]]/Table32356789101112132343210111213[[#This Row],[Total]]</f>
        <v>0.11764705882352941</v>
      </c>
      <c r="Q292" s="1">
        <v>0</v>
      </c>
      <c r="R292" s="8">
        <f>Table32356789101112132343210111213[[#This Row],[Hawaiian or Pacific Islander]]/Table32356789101112132343210111213[[#This Row],[Total]]</f>
        <v>0</v>
      </c>
      <c r="S292" s="1">
        <v>11</v>
      </c>
      <c r="T292" s="8">
        <f>Table32356789101112132343210111213[[#This Row],[White]]/Table32356789101112132343210111213[[#This Row],[Total]]</f>
        <v>0.6470588235294118</v>
      </c>
      <c r="U292" s="1">
        <v>0</v>
      </c>
      <c r="V292" s="8">
        <f>Table32356789101112132343210111213[[#This Row],[Multi-racial]]/Table32356789101112132343210111213[[#This Row],[Total]]</f>
        <v>0</v>
      </c>
      <c r="W292" s="1">
        <v>4</v>
      </c>
      <c r="X292" s="8">
        <f>Table32356789101112132343210111213[[#This Row],[Total % Minorities]]/Table32356789101112132343210111213[[#This Row],[Total]]</f>
        <v>6.920415224913495E-3</v>
      </c>
      <c r="Y29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  <c r="Z29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</row>
    <row r="293" spans="1:26" ht="20" customHeight="1">
      <c r="A293" s="12">
        <v>206695</v>
      </c>
      <c r="B293" s="12" t="s">
        <v>225</v>
      </c>
      <c r="C293" s="16" t="s">
        <v>347</v>
      </c>
      <c r="D293" s="12">
        <v>17</v>
      </c>
      <c r="E293" s="12">
        <v>15</v>
      </c>
      <c r="F293" s="14">
        <f>Table32356789101112132343210111213[[#This Row],[Men]]/Table32356789101112132343210111213[[#This Row],[Total]]</f>
        <v>0.88235294117647056</v>
      </c>
      <c r="G293" s="12">
        <v>2</v>
      </c>
      <c r="H293" s="14">
        <f>Table32356789101112132343210111213[[#This Row],[Women]]/Table32356789101112132343210111213[[#This Row],[Total]]</f>
        <v>0.11764705882352941</v>
      </c>
      <c r="I293" s="12">
        <v>0</v>
      </c>
      <c r="J293" s="14">
        <f>Table32356789101112132343210111213[[#This Row],[Alaskan Native or Native American]]/Table32356789101112132343210111213[[#This Row],[Total]]</f>
        <v>0</v>
      </c>
      <c r="K293" s="12">
        <v>0</v>
      </c>
      <c r="L293" s="14">
        <f>Table32356789101112132343210111213[[#This Row],[Asian American]]/Table32356789101112132343210111213[[#This Row],[Total]]</f>
        <v>0</v>
      </c>
      <c r="M293" s="12">
        <v>0</v>
      </c>
      <c r="N293" s="14">
        <f>Table32356789101112132343210111213[[#This Row],[African American]]/Table32356789101112132343210111213[[#This Row],[Total]]</f>
        <v>0</v>
      </c>
      <c r="O293" s="12">
        <v>0</v>
      </c>
      <c r="P293" s="14">
        <f>Table32356789101112132343210111213[[#This Row],[Hispanic American]]/Table32356789101112132343210111213[[#This Row],[Total]]</f>
        <v>0</v>
      </c>
      <c r="Q293" s="12">
        <v>0</v>
      </c>
      <c r="R293" s="14">
        <f>Table32356789101112132343210111213[[#This Row],[Hawaiian or Pacific Islander]]/Table32356789101112132343210111213[[#This Row],[Total]]</f>
        <v>0</v>
      </c>
      <c r="S293" s="12">
        <v>17</v>
      </c>
      <c r="T293" s="14">
        <f>Table32356789101112132343210111213[[#This Row],[White]]/Table32356789101112132343210111213[[#This Row],[Total]]</f>
        <v>1</v>
      </c>
      <c r="U293" s="12">
        <v>0</v>
      </c>
      <c r="V293" s="14">
        <f>Table32356789101112132343210111213[[#This Row],[Multi-racial]]/Table32356789101112132343210111213[[#This Row],[Total]]</f>
        <v>0</v>
      </c>
      <c r="W293" s="12">
        <v>0</v>
      </c>
      <c r="X293" s="14">
        <f>Table32356789101112132343210111213[[#This Row],[Total % Minorities]]/Table32356789101112132343210111213[[#This Row],[Total]]</f>
        <v>0</v>
      </c>
      <c r="Y29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29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294" spans="1:26" ht="20" customHeight="1">
      <c r="A294" s="1">
        <v>211273</v>
      </c>
      <c r="B294" s="1" t="s">
        <v>591</v>
      </c>
      <c r="C294" s="15" t="s">
        <v>347</v>
      </c>
      <c r="D294" s="1">
        <v>17</v>
      </c>
      <c r="E294" s="1">
        <v>0</v>
      </c>
      <c r="F294" s="8">
        <f>Table32356789101112132343210111213[[#This Row],[Men]]/Table32356789101112132343210111213[[#This Row],[Total]]</f>
        <v>0</v>
      </c>
      <c r="G294" s="1">
        <v>17</v>
      </c>
      <c r="H294" s="8">
        <f>Table32356789101112132343210111213[[#This Row],[Women]]/Table32356789101112132343210111213[[#This Row],[Total]]</f>
        <v>1</v>
      </c>
      <c r="I294" s="1">
        <v>0</v>
      </c>
      <c r="J294" s="8">
        <f>Table32356789101112132343210111213[[#This Row],[Alaskan Native or Native American]]/Table32356789101112132343210111213[[#This Row],[Total]]</f>
        <v>0</v>
      </c>
      <c r="K294" s="1">
        <v>2</v>
      </c>
      <c r="L294" s="8">
        <f>Table32356789101112132343210111213[[#This Row],[Asian American]]/Table32356789101112132343210111213[[#This Row],[Total]]</f>
        <v>0.11764705882352941</v>
      </c>
      <c r="M294" s="1">
        <v>0</v>
      </c>
      <c r="N294" s="8">
        <f>Table32356789101112132343210111213[[#This Row],[African American]]/Table32356789101112132343210111213[[#This Row],[Total]]</f>
        <v>0</v>
      </c>
      <c r="O294" s="1">
        <v>0</v>
      </c>
      <c r="P294" s="8">
        <f>Table32356789101112132343210111213[[#This Row],[Hispanic American]]/Table32356789101112132343210111213[[#This Row],[Total]]</f>
        <v>0</v>
      </c>
      <c r="Q294" s="1">
        <v>0</v>
      </c>
      <c r="R294" s="8">
        <f>Table32356789101112132343210111213[[#This Row],[Hawaiian or Pacific Islander]]/Table32356789101112132343210111213[[#This Row],[Total]]</f>
        <v>0</v>
      </c>
      <c r="S294" s="1">
        <v>3</v>
      </c>
      <c r="T294" s="8">
        <f>Table32356789101112132343210111213[[#This Row],[White]]/Table32356789101112132343210111213[[#This Row],[Total]]</f>
        <v>0.17647058823529413</v>
      </c>
      <c r="U294" s="1">
        <v>3</v>
      </c>
      <c r="V294" s="8">
        <f>Table32356789101112132343210111213[[#This Row],[Multi-racial]]/Table32356789101112132343210111213[[#This Row],[Total]]</f>
        <v>0.17647058823529413</v>
      </c>
      <c r="W294" s="1">
        <v>8</v>
      </c>
      <c r="X294" s="8">
        <f>Table32356789101112132343210111213[[#This Row],[Total % Minorities]]/Table32356789101112132343210111213[[#This Row],[Total]]</f>
        <v>1.7301038062283738E-2</v>
      </c>
      <c r="Y29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0.29411764705882354</v>
      </c>
      <c r="Z29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0.17647058823529413</v>
      </c>
    </row>
    <row r="295" spans="1:26" ht="20" customHeight="1">
      <c r="A295" s="12">
        <v>214591</v>
      </c>
      <c r="B295" s="12" t="s">
        <v>430</v>
      </c>
      <c r="C295" s="16" t="s">
        <v>347</v>
      </c>
      <c r="D295" s="12">
        <v>17</v>
      </c>
      <c r="E295" s="12">
        <v>16</v>
      </c>
      <c r="F295" s="14">
        <f>Table32356789101112132343210111213[[#This Row],[Men]]/Table32356789101112132343210111213[[#This Row],[Total]]</f>
        <v>0.94117647058823528</v>
      </c>
      <c r="G295" s="12">
        <v>1</v>
      </c>
      <c r="H295" s="14">
        <f>Table32356789101112132343210111213[[#This Row],[Women]]/Table32356789101112132343210111213[[#This Row],[Total]]</f>
        <v>5.8823529411764705E-2</v>
      </c>
      <c r="I295" s="12">
        <v>0</v>
      </c>
      <c r="J295" s="14">
        <f>Table32356789101112132343210111213[[#This Row],[Alaskan Native or Native American]]/Table32356789101112132343210111213[[#This Row],[Total]]</f>
        <v>0</v>
      </c>
      <c r="K295" s="12">
        <v>1</v>
      </c>
      <c r="L295" s="14">
        <f>Table32356789101112132343210111213[[#This Row],[Asian American]]/Table32356789101112132343210111213[[#This Row],[Total]]</f>
        <v>5.8823529411764705E-2</v>
      </c>
      <c r="M295" s="12">
        <v>0</v>
      </c>
      <c r="N295" s="14">
        <f>Table32356789101112132343210111213[[#This Row],[African American]]/Table32356789101112132343210111213[[#This Row],[Total]]</f>
        <v>0</v>
      </c>
      <c r="O295" s="12">
        <v>1</v>
      </c>
      <c r="P295" s="14">
        <f>Table32356789101112132343210111213[[#This Row],[Hispanic American]]/Table32356789101112132343210111213[[#This Row],[Total]]</f>
        <v>5.8823529411764705E-2</v>
      </c>
      <c r="Q295" s="12">
        <v>0</v>
      </c>
      <c r="R295" s="14">
        <f>Table32356789101112132343210111213[[#This Row],[Hawaiian or Pacific Islander]]/Table32356789101112132343210111213[[#This Row],[Total]]</f>
        <v>0</v>
      </c>
      <c r="S295" s="12">
        <v>13</v>
      </c>
      <c r="T295" s="14">
        <f>Table32356789101112132343210111213[[#This Row],[White]]/Table32356789101112132343210111213[[#This Row],[Total]]</f>
        <v>0.76470588235294112</v>
      </c>
      <c r="U295" s="12">
        <v>0</v>
      </c>
      <c r="V295" s="14">
        <f>Table32356789101112132343210111213[[#This Row],[Multi-racial]]/Table32356789101112132343210111213[[#This Row],[Total]]</f>
        <v>0</v>
      </c>
      <c r="W295" s="12">
        <v>1</v>
      </c>
      <c r="X295" s="14">
        <f>Table32356789101112132343210111213[[#This Row],[Total % Minorities]]/Table32356789101112132343210111213[[#This Row],[Total]]</f>
        <v>6.920415224913495E-3</v>
      </c>
      <c r="Y29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  <c r="Z29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5.8823529411764705E-2</v>
      </c>
    </row>
    <row r="296" spans="1:26" ht="20" customHeight="1">
      <c r="A296" s="1">
        <v>217059</v>
      </c>
      <c r="B296" s="1" t="s">
        <v>433</v>
      </c>
      <c r="C296" s="15" t="s">
        <v>347</v>
      </c>
      <c r="D296" s="1">
        <v>17</v>
      </c>
      <c r="E296" s="1">
        <v>16</v>
      </c>
      <c r="F296" s="8">
        <f>Table32356789101112132343210111213[[#This Row],[Men]]/Table32356789101112132343210111213[[#This Row],[Total]]</f>
        <v>0.94117647058823528</v>
      </c>
      <c r="G296" s="1">
        <v>1</v>
      </c>
      <c r="H296" s="8">
        <f>Table32356789101112132343210111213[[#This Row],[Women]]/Table32356789101112132343210111213[[#This Row],[Total]]</f>
        <v>5.8823529411764705E-2</v>
      </c>
      <c r="I296" s="1">
        <v>0</v>
      </c>
      <c r="J296" s="8">
        <f>Table32356789101112132343210111213[[#This Row],[Alaskan Native or Native American]]/Table32356789101112132343210111213[[#This Row],[Total]]</f>
        <v>0</v>
      </c>
      <c r="K296" s="1">
        <v>0</v>
      </c>
      <c r="L296" s="8">
        <f>Table32356789101112132343210111213[[#This Row],[Asian American]]/Table32356789101112132343210111213[[#This Row],[Total]]</f>
        <v>0</v>
      </c>
      <c r="M296" s="1">
        <v>1</v>
      </c>
      <c r="N296" s="8">
        <f>Table32356789101112132343210111213[[#This Row],[African American]]/Table32356789101112132343210111213[[#This Row],[Total]]</f>
        <v>5.8823529411764705E-2</v>
      </c>
      <c r="O296" s="1">
        <v>0</v>
      </c>
      <c r="P296" s="8">
        <f>Table32356789101112132343210111213[[#This Row],[Hispanic American]]/Table32356789101112132343210111213[[#This Row],[Total]]</f>
        <v>0</v>
      </c>
      <c r="Q296" s="1">
        <v>0</v>
      </c>
      <c r="R296" s="8">
        <f>Table32356789101112132343210111213[[#This Row],[Hawaiian or Pacific Islander]]/Table32356789101112132343210111213[[#This Row],[Total]]</f>
        <v>0</v>
      </c>
      <c r="S296" s="1">
        <v>14</v>
      </c>
      <c r="T296" s="8">
        <f>Table32356789101112132343210111213[[#This Row],[White]]/Table32356789101112132343210111213[[#This Row],[Total]]</f>
        <v>0.82352941176470584</v>
      </c>
      <c r="U296" s="1">
        <v>1</v>
      </c>
      <c r="V296" s="8">
        <f>Table32356789101112132343210111213[[#This Row],[Multi-racial]]/Table32356789101112132343210111213[[#This Row],[Total]]</f>
        <v>5.8823529411764705E-2</v>
      </c>
      <c r="W296" s="1">
        <v>0</v>
      </c>
      <c r="X296" s="8">
        <f>Table32356789101112132343210111213[[#This Row],[Total % Minorities]]/Table32356789101112132343210111213[[#This Row],[Total]]</f>
        <v>6.920415224913495E-3</v>
      </c>
      <c r="Y29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  <c r="Z29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</row>
    <row r="297" spans="1:26" ht="20" customHeight="1">
      <c r="A297" s="12">
        <v>221768</v>
      </c>
      <c r="B297" s="12" t="s">
        <v>256</v>
      </c>
      <c r="C297" s="16">
        <v>42900</v>
      </c>
      <c r="D297" s="12">
        <v>17</v>
      </c>
      <c r="E297" s="12">
        <v>15</v>
      </c>
      <c r="F297" s="14">
        <f>Table32356789101112132343210111213[[#This Row],[Men]]/Table32356789101112132343210111213[[#This Row],[Total]]</f>
        <v>0.88235294117647056</v>
      </c>
      <c r="G297" s="12">
        <v>2</v>
      </c>
      <c r="H297" s="14">
        <f>Table32356789101112132343210111213[[#This Row],[Women]]/Table32356789101112132343210111213[[#This Row],[Total]]</f>
        <v>0.11764705882352941</v>
      </c>
      <c r="I297" s="12">
        <v>0</v>
      </c>
      <c r="J297" s="14">
        <f>Table32356789101112132343210111213[[#This Row],[Alaskan Native or Native American]]/Table32356789101112132343210111213[[#This Row],[Total]]</f>
        <v>0</v>
      </c>
      <c r="K297" s="12">
        <v>0</v>
      </c>
      <c r="L297" s="14">
        <f>Table32356789101112132343210111213[[#This Row],[Asian American]]/Table32356789101112132343210111213[[#This Row],[Total]]</f>
        <v>0</v>
      </c>
      <c r="M297" s="12">
        <v>0</v>
      </c>
      <c r="N297" s="14">
        <f>Table32356789101112132343210111213[[#This Row],[African American]]/Table32356789101112132343210111213[[#This Row],[Total]]</f>
        <v>0</v>
      </c>
      <c r="O297" s="12">
        <v>0</v>
      </c>
      <c r="P297" s="14">
        <f>Table32356789101112132343210111213[[#This Row],[Hispanic American]]/Table32356789101112132343210111213[[#This Row],[Total]]</f>
        <v>0</v>
      </c>
      <c r="Q297" s="12">
        <v>0</v>
      </c>
      <c r="R297" s="14">
        <f>Table32356789101112132343210111213[[#This Row],[Hawaiian or Pacific Islander]]/Table32356789101112132343210111213[[#This Row],[Total]]</f>
        <v>0</v>
      </c>
      <c r="S297" s="12">
        <v>14</v>
      </c>
      <c r="T297" s="14">
        <f>Table32356789101112132343210111213[[#This Row],[White]]/Table32356789101112132343210111213[[#This Row],[Total]]</f>
        <v>0.82352941176470584</v>
      </c>
      <c r="U297" s="12">
        <v>2</v>
      </c>
      <c r="V297" s="14">
        <f>Table32356789101112132343210111213[[#This Row],[Multi-racial]]/Table32356789101112132343210111213[[#This Row],[Total]]</f>
        <v>0.11764705882352941</v>
      </c>
      <c r="W297" s="12">
        <v>1</v>
      </c>
      <c r="X297" s="14">
        <f>Table32356789101112132343210111213[[#This Row],[Total % Minorities]]/Table32356789101112132343210111213[[#This Row],[Total]]</f>
        <v>6.920415224913495E-3</v>
      </c>
      <c r="Y29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  <c r="Z29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</row>
    <row r="298" spans="1:26" ht="20" customHeight="1">
      <c r="A298" s="1">
        <v>230807</v>
      </c>
      <c r="B298" s="1" t="s">
        <v>592</v>
      </c>
      <c r="C298" s="15" t="s">
        <v>347</v>
      </c>
      <c r="D298" s="1">
        <v>17</v>
      </c>
      <c r="E298" s="1">
        <v>13</v>
      </c>
      <c r="F298" s="8">
        <f>Table32356789101112132343210111213[[#This Row],[Men]]/Table32356789101112132343210111213[[#This Row],[Total]]</f>
        <v>0.76470588235294112</v>
      </c>
      <c r="G298" s="1">
        <v>4</v>
      </c>
      <c r="H298" s="8">
        <f>Table32356789101112132343210111213[[#This Row],[Women]]/Table32356789101112132343210111213[[#This Row],[Total]]</f>
        <v>0.23529411764705882</v>
      </c>
      <c r="I298" s="1">
        <v>0</v>
      </c>
      <c r="J298" s="8">
        <f>Table32356789101112132343210111213[[#This Row],[Alaskan Native or Native American]]/Table32356789101112132343210111213[[#This Row],[Total]]</f>
        <v>0</v>
      </c>
      <c r="K298" s="1">
        <v>0</v>
      </c>
      <c r="L298" s="8">
        <f>Table32356789101112132343210111213[[#This Row],[Asian American]]/Table32356789101112132343210111213[[#This Row],[Total]]</f>
        <v>0</v>
      </c>
      <c r="M298" s="1">
        <v>0</v>
      </c>
      <c r="N298" s="8">
        <f>Table32356789101112132343210111213[[#This Row],[African American]]/Table32356789101112132343210111213[[#This Row],[Total]]</f>
        <v>0</v>
      </c>
      <c r="O298" s="1">
        <v>0</v>
      </c>
      <c r="P298" s="8">
        <f>Table32356789101112132343210111213[[#This Row],[Hispanic American]]/Table32356789101112132343210111213[[#This Row],[Total]]</f>
        <v>0</v>
      </c>
      <c r="Q298" s="1">
        <v>0</v>
      </c>
      <c r="R298" s="8">
        <f>Table32356789101112132343210111213[[#This Row],[Hawaiian or Pacific Islander]]/Table32356789101112132343210111213[[#This Row],[Total]]</f>
        <v>0</v>
      </c>
      <c r="S298" s="1">
        <v>11</v>
      </c>
      <c r="T298" s="8">
        <f>Table32356789101112132343210111213[[#This Row],[White]]/Table32356789101112132343210111213[[#This Row],[Total]]</f>
        <v>0.6470588235294118</v>
      </c>
      <c r="U298" s="1">
        <v>2</v>
      </c>
      <c r="V298" s="8">
        <f>Table32356789101112132343210111213[[#This Row],[Multi-racial]]/Table32356789101112132343210111213[[#This Row],[Total]]</f>
        <v>0.11764705882352941</v>
      </c>
      <c r="W298" s="1">
        <v>4</v>
      </c>
      <c r="X298" s="8">
        <f>Table32356789101112132343210111213[[#This Row],[Total % Minorities]]/Table32356789101112132343210111213[[#This Row],[Total]]</f>
        <v>6.920415224913495E-3</v>
      </c>
      <c r="Y29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  <c r="Z29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0.11764705882352941</v>
      </c>
    </row>
    <row r="299" spans="1:26" ht="20" customHeight="1">
      <c r="A299" s="12">
        <v>238458</v>
      </c>
      <c r="B299" s="12" t="s">
        <v>593</v>
      </c>
      <c r="C299" s="16" t="s">
        <v>347</v>
      </c>
      <c r="D299" s="12">
        <v>17</v>
      </c>
      <c r="E299" s="12">
        <v>14</v>
      </c>
      <c r="F299" s="14">
        <f>Table32356789101112132343210111213[[#This Row],[Men]]/Table32356789101112132343210111213[[#This Row],[Total]]</f>
        <v>0.82352941176470584</v>
      </c>
      <c r="G299" s="12">
        <v>3</v>
      </c>
      <c r="H299" s="14">
        <f>Table32356789101112132343210111213[[#This Row],[Women]]/Table32356789101112132343210111213[[#This Row],[Total]]</f>
        <v>0.17647058823529413</v>
      </c>
      <c r="I299" s="12">
        <v>0</v>
      </c>
      <c r="J299" s="14">
        <f>Table32356789101112132343210111213[[#This Row],[Alaskan Native or Native American]]/Table32356789101112132343210111213[[#This Row],[Total]]</f>
        <v>0</v>
      </c>
      <c r="K299" s="12">
        <v>0</v>
      </c>
      <c r="L299" s="14">
        <f>Table32356789101112132343210111213[[#This Row],[Asian American]]/Table32356789101112132343210111213[[#This Row],[Total]]</f>
        <v>0</v>
      </c>
      <c r="M299" s="12">
        <v>0</v>
      </c>
      <c r="N299" s="14">
        <f>Table32356789101112132343210111213[[#This Row],[African American]]/Table32356789101112132343210111213[[#This Row],[Total]]</f>
        <v>0</v>
      </c>
      <c r="O299" s="12">
        <v>0</v>
      </c>
      <c r="P299" s="14">
        <f>Table32356789101112132343210111213[[#This Row],[Hispanic American]]/Table32356789101112132343210111213[[#This Row],[Total]]</f>
        <v>0</v>
      </c>
      <c r="Q299" s="12">
        <v>0</v>
      </c>
      <c r="R299" s="14">
        <f>Table32356789101112132343210111213[[#This Row],[Hawaiian or Pacific Islander]]/Table32356789101112132343210111213[[#This Row],[Total]]</f>
        <v>0</v>
      </c>
      <c r="S299" s="12">
        <v>15</v>
      </c>
      <c r="T299" s="14">
        <f>Table32356789101112132343210111213[[#This Row],[White]]/Table32356789101112132343210111213[[#This Row],[Total]]</f>
        <v>0.88235294117647056</v>
      </c>
      <c r="U299" s="12">
        <v>0</v>
      </c>
      <c r="V299" s="14">
        <f>Table32356789101112132343210111213[[#This Row],[Multi-racial]]/Table32356789101112132343210111213[[#This Row],[Total]]</f>
        <v>0</v>
      </c>
      <c r="W299" s="12">
        <v>2</v>
      </c>
      <c r="X299" s="14">
        <f>Table32356789101112132343210111213[[#This Row],[Total % Minorities]]/Table32356789101112132343210111213[[#This Row],[Total]]</f>
        <v>0</v>
      </c>
      <c r="Y29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29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00" spans="1:26" ht="20" customHeight="1">
      <c r="A300" s="1">
        <v>490805</v>
      </c>
      <c r="B300" s="1" t="s">
        <v>308</v>
      </c>
      <c r="C300" s="15" t="s">
        <v>347</v>
      </c>
      <c r="D300" s="1">
        <v>17</v>
      </c>
      <c r="E300" s="1">
        <v>17</v>
      </c>
      <c r="F300" s="8">
        <f>Table32356789101112132343210111213[[#This Row],[Men]]/Table32356789101112132343210111213[[#This Row],[Total]]</f>
        <v>1</v>
      </c>
      <c r="G300" s="1">
        <v>0</v>
      </c>
      <c r="H300" s="8">
        <f>Table32356789101112132343210111213[[#This Row],[Women]]/Table32356789101112132343210111213[[#This Row],[Total]]</f>
        <v>0</v>
      </c>
      <c r="I300" s="1">
        <v>0</v>
      </c>
      <c r="J300" s="8">
        <f>Table32356789101112132343210111213[[#This Row],[Alaskan Native or Native American]]/Table32356789101112132343210111213[[#This Row],[Total]]</f>
        <v>0</v>
      </c>
      <c r="K300" s="1">
        <v>1</v>
      </c>
      <c r="L300" s="8">
        <f>Table32356789101112132343210111213[[#This Row],[Asian American]]/Table32356789101112132343210111213[[#This Row],[Total]]</f>
        <v>5.8823529411764705E-2</v>
      </c>
      <c r="M300" s="1">
        <v>0</v>
      </c>
      <c r="N300" s="8">
        <f>Table32356789101112132343210111213[[#This Row],[African American]]/Table32356789101112132343210111213[[#This Row],[Total]]</f>
        <v>0</v>
      </c>
      <c r="O300" s="1">
        <v>0</v>
      </c>
      <c r="P300" s="8">
        <f>Table32356789101112132343210111213[[#This Row],[Hispanic American]]/Table32356789101112132343210111213[[#This Row],[Total]]</f>
        <v>0</v>
      </c>
      <c r="Q300" s="1">
        <v>0</v>
      </c>
      <c r="R300" s="8">
        <f>Table32356789101112132343210111213[[#This Row],[Hawaiian or Pacific Islander]]/Table32356789101112132343210111213[[#This Row],[Total]]</f>
        <v>0</v>
      </c>
      <c r="S300" s="1">
        <v>15</v>
      </c>
      <c r="T300" s="8">
        <f>Table32356789101112132343210111213[[#This Row],[White]]/Table32356789101112132343210111213[[#This Row],[Total]]</f>
        <v>0.88235294117647056</v>
      </c>
      <c r="U300" s="1">
        <v>0</v>
      </c>
      <c r="V300" s="8">
        <f>Table32356789101112132343210111213[[#This Row],[Multi-racial]]/Table32356789101112132343210111213[[#This Row],[Total]]</f>
        <v>0</v>
      </c>
      <c r="W300" s="1">
        <v>0</v>
      </c>
      <c r="X300" s="8">
        <f>Table32356789101112132343210111213[[#This Row],[Total % Minorities]]/Table32356789101112132343210111213[[#This Row],[Total]]</f>
        <v>3.4602076124567475E-3</v>
      </c>
      <c r="Y30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5.8823529411764705E-2</v>
      </c>
      <c r="Z30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01" spans="1:26" ht="20" customHeight="1">
      <c r="A301" s="12">
        <v>110413</v>
      </c>
      <c r="B301" s="12" t="s">
        <v>88</v>
      </c>
      <c r="C301" s="16">
        <v>55600</v>
      </c>
      <c r="D301" s="12">
        <v>16</v>
      </c>
      <c r="E301" s="12">
        <v>13</v>
      </c>
      <c r="F301" s="14">
        <f>Table32356789101112132343210111213[[#This Row],[Men]]/Table32356789101112132343210111213[[#This Row],[Total]]</f>
        <v>0.8125</v>
      </c>
      <c r="G301" s="12">
        <v>3</v>
      </c>
      <c r="H301" s="14">
        <f>Table32356789101112132343210111213[[#This Row],[Women]]/Table32356789101112132343210111213[[#This Row],[Total]]</f>
        <v>0.1875</v>
      </c>
      <c r="I301" s="12">
        <v>0</v>
      </c>
      <c r="J301" s="14">
        <f>Table32356789101112132343210111213[[#This Row],[Alaskan Native or Native American]]/Table32356789101112132343210111213[[#This Row],[Total]]</f>
        <v>0</v>
      </c>
      <c r="K301" s="12">
        <v>0</v>
      </c>
      <c r="L301" s="14">
        <f>Table32356789101112132343210111213[[#This Row],[Asian American]]/Table32356789101112132343210111213[[#This Row],[Total]]</f>
        <v>0</v>
      </c>
      <c r="M301" s="12">
        <v>0</v>
      </c>
      <c r="N301" s="14">
        <f>Table32356789101112132343210111213[[#This Row],[African American]]/Table32356789101112132343210111213[[#This Row],[Total]]</f>
        <v>0</v>
      </c>
      <c r="O301" s="12">
        <v>3</v>
      </c>
      <c r="P301" s="14">
        <f>Table32356789101112132343210111213[[#This Row],[Hispanic American]]/Table32356789101112132343210111213[[#This Row],[Total]]</f>
        <v>0.1875</v>
      </c>
      <c r="Q301" s="12">
        <v>0</v>
      </c>
      <c r="R301" s="14">
        <f>Table32356789101112132343210111213[[#This Row],[Hawaiian or Pacific Islander]]/Table32356789101112132343210111213[[#This Row],[Total]]</f>
        <v>0</v>
      </c>
      <c r="S301" s="12">
        <v>9</v>
      </c>
      <c r="T301" s="14">
        <f>Table32356789101112132343210111213[[#This Row],[White]]/Table32356789101112132343210111213[[#This Row],[Total]]</f>
        <v>0.5625</v>
      </c>
      <c r="U301" s="12">
        <v>2</v>
      </c>
      <c r="V301" s="14">
        <f>Table32356789101112132343210111213[[#This Row],[Multi-racial]]/Table32356789101112132343210111213[[#This Row],[Total]]</f>
        <v>0.125</v>
      </c>
      <c r="W301" s="12">
        <v>2</v>
      </c>
      <c r="X301" s="14">
        <f>Table32356789101112132343210111213[[#This Row],[Total % Minorities]]/Table32356789101112132343210111213[[#This Row],[Total]]</f>
        <v>1.953125E-2</v>
      </c>
      <c r="Y30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0.3125</v>
      </c>
      <c r="Z30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0.3125</v>
      </c>
    </row>
    <row r="302" spans="1:26" ht="20" customHeight="1">
      <c r="A302" s="1">
        <v>128328</v>
      </c>
      <c r="B302" s="1" t="s">
        <v>316</v>
      </c>
      <c r="C302" s="15" t="s">
        <v>347</v>
      </c>
      <c r="D302" s="1">
        <v>16</v>
      </c>
      <c r="E302" s="1">
        <v>14</v>
      </c>
      <c r="F302" s="8">
        <f>Table32356789101112132343210111213[[#This Row],[Men]]/Table32356789101112132343210111213[[#This Row],[Total]]</f>
        <v>0.875</v>
      </c>
      <c r="G302" s="1">
        <v>2</v>
      </c>
      <c r="H302" s="8">
        <f>Table32356789101112132343210111213[[#This Row],[Women]]/Table32356789101112132343210111213[[#This Row],[Total]]</f>
        <v>0.125</v>
      </c>
      <c r="I302" s="1">
        <v>0</v>
      </c>
      <c r="J302" s="8">
        <f>Table32356789101112132343210111213[[#This Row],[Alaskan Native or Native American]]/Table32356789101112132343210111213[[#This Row],[Total]]</f>
        <v>0</v>
      </c>
      <c r="K302" s="1">
        <v>0</v>
      </c>
      <c r="L302" s="8">
        <f>Table32356789101112132343210111213[[#This Row],[Asian American]]/Table32356789101112132343210111213[[#This Row],[Total]]</f>
        <v>0</v>
      </c>
      <c r="M302" s="1">
        <v>1</v>
      </c>
      <c r="N302" s="8">
        <f>Table32356789101112132343210111213[[#This Row],[African American]]/Table32356789101112132343210111213[[#This Row],[Total]]</f>
        <v>6.25E-2</v>
      </c>
      <c r="O302" s="1">
        <v>3</v>
      </c>
      <c r="P302" s="8">
        <f>Table32356789101112132343210111213[[#This Row],[Hispanic American]]/Table32356789101112132343210111213[[#This Row],[Total]]</f>
        <v>0.1875</v>
      </c>
      <c r="Q302" s="1">
        <v>0</v>
      </c>
      <c r="R302" s="8">
        <f>Table32356789101112132343210111213[[#This Row],[Hawaiian or Pacific Islander]]/Table32356789101112132343210111213[[#This Row],[Total]]</f>
        <v>0</v>
      </c>
      <c r="S302" s="1">
        <v>8</v>
      </c>
      <c r="T302" s="8">
        <f>Table32356789101112132343210111213[[#This Row],[White]]/Table32356789101112132343210111213[[#This Row],[Total]]</f>
        <v>0.5</v>
      </c>
      <c r="U302" s="1">
        <v>1</v>
      </c>
      <c r="V302" s="8">
        <f>Table32356789101112132343210111213[[#This Row],[Multi-racial]]/Table32356789101112132343210111213[[#This Row],[Total]]</f>
        <v>6.25E-2</v>
      </c>
      <c r="W302" s="1">
        <v>1</v>
      </c>
      <c r="X302" s="8">
        <f>Table32356789101112132343210111213[[#This Row],[Total % Minorities]]/Table32356789101112132343210111213[[#This Row],[Total]]</f>
        <v>1.953125E-2</v>
      </c>
      <c r="Y30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0.3125</v>
      </c>
      <c r="Z30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0.3125</v>
      </c>
    </row>
    <row r="303" spans="1:26" ht="20" customHeight="1">
      <c r="A303" s="12">
        <v>128902</v>
      </c>
      <c r="B303" s="12" t="s">
        <v>594</v>
      </c>
      <c r="C303" s="16" t="s">
        <v>347</v>
      </c>
      <c r="D303" s="12">
        <v>16</v>
      </c>
      <c r="E303" s="12">
        <v>13</v>
      </c>
      <c r="F303" s="14">
        <f>Table32356789101112132343210111213[[#This Row],[Men]]/Table32356789101112132343210111213[[#This Row],[Total]]</f>
        <v>0.8125</v>
      </c>
      <c r="G303" s="12">
        <v>3</v>
      </c>
      <c r="H303" s="14">
        <f>Table32356789101112132343210111213[[#This Row],[Women]]/Table32356789101112132343210111213[[#This Row],[Total]]</f>
        <v>0.1875</v>
      </c>
      <c r="I303" s="12">
        <v>0</v>
      </c>
      <c r="J303" s="14">
        <f>Table32356789101112132343210111213[[#This Row],[Alaskan Native or Native American]]/Table32356789101112132343210111213[[#This Row],[Total]]</f>
        <v>0</v>
      </c>
      <c r="K303" s="12">
        <v>1</v>
      </c>
      <c r="L303" s="14">
        <f>Table32356789101112132343210111213[[#This Row],[Asian American]]/Table32356789101112132343210111213[[#This Row],[Total]]</f>
        <v>6.25E-2</v>
      </c>
      <c r="M303" s="12">
        <v>2</v>
      </c>
      <c r="N303" s="14">
        <f>Table32356789101112132343210111213[[#This Row],[African American]]/Table32356789101112132343210111213[[#This Row],[Total]]</f>
        <v>0.125</v>
      </c>
      <c r="O303" s="12">
        <v>1</v>
      </c>
      <c r="P303" s="14">
        <f>Table32356789101112132343210111213[[#This Row],[Hispanic American]]/Table32356789101112132343210111213[[#This Row],[Total]]</f>
        <v>6.25E-2</v>
      </c>
      <c r="Q303" s="12">
        <v>0</v>
      </c>
      <c r="R303" s="14">
        <f>Table32356789101112132343210111213[[#This Row],[Hawaiian or Pacific Islander]]/Table32356789101112132343210111213[[#This Row],[Total]]</f>
        <v>0</v>
      </c>
      <c r="S303" s="12">
        <v>10</v>
      </c>
      <c r="T303" s="14">
        <f>Table32356789101112132343210111213[[#This Row],[White]]/Table32356789101112132343210111213[[#This Row],[Total]]</f>
        <v>0.625</v>
      </c>
      <c r="U303" s="12">
        <v>1</v>
      </c>
      <c r="V303" s="14">
        <f>Table32356789101112132343210111213[[#This Row],[Multi-racial]]/Table32356789101112132343210111213[[#This Row],[Total]]</f>
        <v>6.25E-2</v>
      </c>
      <c r="W303" s="12">
        <v>1</v>
      </c>
      <c r="X303" s="14">
        <f>Table32356789101112132343210111213[[#This Row],[Total % Minorities]]/Table32356789101112132343210111213[[#This Row],[Total]]</f>
        <v>1.953125E-2</v>
      </c>
      <c r="Y30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0.3125</v>
      </c>
      <c r="Z30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304" spans="1:26" ht="20" customHeight="1">
      <c r="A304" s="1">
        <v>130934</v>
      </c>
      <c r="B304" s="1" t="s">
        <v>595</v>
      </c>
      <c r="C304" s="15" t="s">
        <v>347</v>
      </c>
      <c r="D304" s="1">
        <v>16</v>
      </c>
      <c r="E304" s="1">
        <v>12</v>
      </c>
      <c r="F304" s="8">
        <f>Table32356789101112132343210111213[[#This Row],[Men]]/Table32356789101112132343210111213[[#This Row],[Total]]</f>
        <v>0.75</v>
      </c>
      <c r="G304" s="1">
        <v>4</v>
      </c>
      <c r="H304" s="8">
        <f>Table32356789101112132343210111213[[#This Row],[Women]]/Table32356789101112132343210111213[[#This Row],[Total]]</f>
        <v>0.25</v>
      </c>
      <c r="I304" s="1">
        <v>0</v>
      </c>
      <c r="J304" s="8">
        <f>Table32356789101112132343210111213[[#This Row],[Alaskan Native or Native American]]/Table32356789101112132343210111213[[#This Row],[Total]]</f>
        <v>0</v>
      </c>
      <c r="K304" s="1">
        <v>2</v>
      </c>
      <c r="L304" s="8">
        <f>Table32356789101112132343210111213[[#This Row],[Asian American]]/Table32356789101112132343210111213[[#This Row],[Total]]</f>
        <v>0.125</v>
      </c>
      <c r="M304" s="1">
        <v>11</v>
      </c>
      <c r="N304" s="8">
        <f>Table32356789101112132343210111213[[#This Row],[African American]]/Table32356789101112132343210111213[[#This Row],[Total]]</f>
        <v>0.6875</v>
      </c>
      <c r="O304" s="1">
        <v>0</v>
      </c>
      <c r="P304" s="8">
        <f>Table32356789101112132343210111213[[#This Row],[Hispanic American]]/Table32356789101112132343210111213[[#This Row],[Total]]</f>
        <v>0</v>
      </c>
      <c r="Q304" s="1">
        <v>0</v>
      </c>
      <c r="R304" s="8">
        <f>Table32356789101112132343210111213[[#This Row],[Hawaiian or Pacific Islander]]/Table32356789101112132343210111213[[#This Row],[Total]]</f>
        <v>0</v>
      </c>
      <c r="S304" s="1">
        <v>2</v>
      </c>
      <c r="T304" s="8">
        <f>Table32356789101112132343210111213[[#This Row],[White]]/Table32356789101112132343210111213[[#This Row],[Total]]</f>
        <v>0.125</v>
      </c>
      <c r="U304" s="1">
        <v>1</v>
      </c>
      <c r="V304" s="8">
        <f>Table32356789101112132343210111213[[#This Row],[Multi-racial]]/Table32356789101112132343210111213[[#This Row],[Total]]</f>
        <v>6.25E-2</v>
      </c>
      <c r="W304" s="1">
        <v>0</v>
      </c>
      <c r="X304" s="8">
        <f>Table32356789101112132343210111213[[#This Row],[Total % Minorities]]/Table32356789101112132343210111213[[#This Row],[Total]]</f>
        <v>5.46875E-2</v>
      </c>
      <c r="Y30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0.875</v>
      </c>
      <c r="Z30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0.75</v>
      </c>
    </row>
    <row r="305" spans="1:26" ht="20" customHeight="1">
      <c r="A305" s="12">
        <v>141565</v>
      </c>
      <c r="B305" s="12" t="s">
        <v>596</v>
      </c>
      <c r="C305" s="16" t="s">
        <v>347</v>
      </c>
      <c r="D305" s="12">
        <v>16</v>
      </c>
      <c r="E305" s="12">
        <v>13</v>
      </c>
      <c r="F305" s="14">
        <f>Table32356789101112132343210111213[[#This Row],[Men]]/Table32356789101112132343210111213[[#This Row],[Total]]</f>
        <v>0.8125</v>
      </c>
      <c r="G305" s="12">
        <v>3</v>
      </c>
      <c r="H305" s="14">
        <f>Table32356789101112132343210111213[[#This Row],[Women]]/Table32356789101112132343210111213[[#This Row],[Total]]</f>
        <v>0.1875</v>
      </c>
      <c r="I305" s="12">
        <v>0</v>
      </c>
      <c r="J305" s="14">
        <f>Table32356789101112132343210111213[[#This Row],[Alaskan Native or Native American]]/Table32356789101112132343210111213[[#This Row],[Total]]</f>
        <v>0</v>
      </c>
      <c r="K305" s="12">
        <v>2</v>
      </c>
      <c r="L305" s="14">
        <f>Table32356789101112132343210111213[[#This Row],[Asian American]]/Table32356789101112132343210111213[[#This Row],[Total]]</f>
        <v>0.125</v>
      </c>
      <c r="M305" s="12">
        <v>0</v>
      </c>
      <c r="N305" s="14">
        <f>Table32356789101112132343210111213[[#This Row],[African American]]/Table32356789101112132343210111213[[#This Row],[Total]]</f>
        <v>0</v>
      </c>
      <c r="O305" s="12">
        <v>1</v>
      </c>
      <c r="P305" s="14">
        <f>Table32356789101112132343210111213[[#This Row],[Hispanic American]]/Table32356789101112132343210111213[[#This Row],[Total]]</f>
        <v>6.25E-2</v>
      </c>
      <c r="Q305" s="12">
        <v>1</v>
      </c>
      <c r="R305" s="14">
        <f>Table32356789101112132343210111213[[#This Row],[Hawaiian or Pacific Islander]]/Table32356789101112132343210111213[[#This Row],[Total]]</f>
        <v>6.25E-2</v>
      </c>
      <c r="S305" s="12">
        <v>4</v>
      </c>
      <c r="T305" s="14">
        <f>Table32356789101112132343210111213[[#This Row],[White]]/Table32356789101112132343210111213[[#This Row],[Total]]</f>
        <v>0.25</v>
      </c>
      <c r="U305" s="12">
        <v>6</v>
      </c>
      <c r="V305" s="14">
        <f>Table32356789101112132343210111213[[#This Row],[Multi-racial]]/Table32356789101112132343210111213[[#This Row],[Total]]</f>
        <v>0.375</v>
      </c>
      <c r="W305" s="12">
        <v>2</v>
      </c>
      <c r="X305" s="14">
        <f>Table32356789101112132343210111213[[#This Row],[Total % Minorities]]/Table32356789101112132343210111213[[#This Row],[Total]]</f>
        <v>3.90625E-2</v>
      </c>
      <c r="Y30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0.625</v>
      </c>
      <c r="Z30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306" spans="1:26" ht="20" customHeight="1">
      <c r="A306" s="1">
        <v>173124</v>
      </c>
      <c r="B306" s="1" t="s">
        <v>597</v>
      </c>
      <c r="C306" s="15">
        <v>55400</v>
      </c>
      <c r="D306" s="1">
        <v>16</v>
      </c>
      <c r="E306" s="1">
        <v>14</v>
      </c>
      <c r="F306" s="8">
        <f>Table32356789101112132343210111213[[#This Row],[Men]]/Table32356789101112132343210111213[[#This Row],[Total]]</f>
        <v>0.875</v>
      </c>
      <c r="G306" s="1">
        <v>2</v>
      </c>
      <c r="H306" s="8">
        <f>Table32356789101112132343210111213[[#This Row],[Women]]/Table32356789101112132343210111213[[#This Row],[Total]]</f>
        <v>0.125</v>
      </c>
      <c r="I306" s="1">
        <v>0</v>
      </c>
      <c r="J306" s="8">
        <f>Table32356789101112132343210111213[[#This Row],[Alaskan Native or Native American]]/Table32356789101112132343210111213[[#This Row],[Total]]</f>
        <v>0</v>
      </c>
      <c r="K306" s="1">
        <v>0</v>
      </c>
      <c r="L306" s="8">
        <f>Table32356789101112132343210111213[[#This Row],[Asian American]]/Table32356789101112132343210111213[[#This Row],[Total]]</f>
        <v>0</v>
      </c>
      <c r="M306" s="1">
        <v>0</v>
      </c>
      <c r="N306" s="8">
        <f>Table32356789101112132343210111213[[#This Row],[African American]]/Table32356789101112132343210111213[[#This Row],[Total]]</f>
        <v>0</v>
      </c>
      <c r="O306" s="1">
        <v>0</v>
      </c>
      <c r="P306" s="8">
        <f>Table32356789101112132343210111213[[#This Row],[Hispanic American]]/Table32356789101112132343210111213[[#This Row],[Total]]</f>
        <v>0</v>
      </c>
      <c r="Q306" s="1">
        <v>0</v>
      </c>
      <c r="R306" s="8">
        <f>Table32356789101112132343210111213[[#This Row],[Hawaiian or Pacific Islander]]/Table32356789101112132343210111213[[#This Row],[Total]]</f>
        <v>0</v>
      </c>
      <c r="S306" s="1">
        <v>14</v>
      </c>
      <c r="T306" s="8">
        <f>Table32356789101112132343210111213[[#This Row],[White]]/Table32356789101112132343210111213[[#This Row],[Total]]</f>
        <v>0.875</v>
      </c>
      <c r="U306" s="1">
        <v>0</v>
      </c>
      <c r="V306" s="8">
        <f>Table32356789101112132343210111213[[#This Row],[Multi-racial]]/Table32356789101112132343210111213[[#This Row],[Total]]</f>
        <v>0</v>
      </c>
      <c r="W306" s="1">
        <v>1</v>
      </c>
      <c r="X306" s="8">
        <f>Table32356789101112132343210111213[[#This Row],[Total % Minorities]]/Table32356789101112132343210111213[[#This Row],[Total]]</f>
        <v>0</v>
      </c>
      <c r="Y30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0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07" spans="1:26" ht="20" customHeight="1">
      <c r="A307" s="12">
        <v>181002</v>
      </c>
      <c r="B307" s="12" t="s">
        <v>598</v>
      </c>
      <c r="C307" s="16" t="s">
        <v>347</v>
      </c>
      <c r="D307" s="12">
        <v>16</v>
      </c>
      <c r="E307" s="12">
        <v>8</v>
      </c>
      <c r="F307" s="14">
        <f>Table32356789101112132343210111213[[#This Row],[Men]]/Table32356789101112132343210111213[[#This Row],[Total]]</f>
        <v>0.5</v>
      </c>
      <c r="G307" s="12">
        <v>8</v>
      </c>
      <c r="H307" s="14">
        <f>Table32356789101112132343210111213[[#This Row],[Women]]/Table32356789101112132343210111213[[#This Row],[Total]]</f>
        <v>0.5</v>
      </c>
      <c r="I307" s="12">
        <v>0</v>
      </c>
      <c r="J307" s="14">
        <f>Table32356789101112132343210111213[[#This Row],[Alaskan Native or Native American]]/Table32356789101112132343210111213[[#This Row],[Total]]</f>
        <v>0</v>
      </c>
      <c r="K307" s="12">
        <v>3</v>
      </c>
      <c r="L307" s="14">
        <f>Table32356789101112132343210111213[[#This Row],[Asian American]]/Table32356789101112132343210111213[[#This Row],[Total]]</f>
        <v>0.1875</v>
      </c>
      <c r="M307" s="12">
        <v>0</v>
      </c>
      <c r="N307" s="14">
        <f>Table32356789101112132343210111213[[#This Row],[African American]]/Table32356789101112132343210111213[[#This Row],[Total]]</f>
        <v>0</v>
      </c>
      <c r="O307" s="12">
        <v>2</v>
      </c>
      <c r="P307" s="14">
        <f>Table32356789101112132343210111213[[#This Row],[Hispanic American]]/Table32356789101112132343210111213[[#This Row],[Total]]</f>
        <v>0.125</v>
      </c>
      <c r="Q307" s="12">
        <v>0</v>
      </c>
      <c r="R307" s="14">
        <f>Table32356789101112132343210111213[[#This Row],[Hawaiian or Pacific Islander]]/Table32356789101112132343210111213[[#This Row],[Total]]</f>
        <v>0</v>
      </c>
      <c r="S307" s="12">
        <v>9</v>
      </c>
      <c r="T307" s="14">
        <f>Table32356789101112132343210111213[[#This Row],[White]]/Table32356789101112132343210111213[[#This Row],[Total]]</f>
        <v>0.5625</v>
      </c>
      <c r="U307" s="12">
        <v>0</v>
      </c>
      <c r="V307" s="14">
        <f>Table32356789101112132343210111213[[#This Row],[Multi-racial]]/Table32356789101112132343210111213[[#This Row],[Total]]</f>
        <v>0</v>
      </c>
      <c r="W307" s="12">
        <v>2</v>
      </c>
      <c r="X307" s="14">
        <f>Table32356789101112132343210111213[[#This Row],[Total % Minorities]]/Table32356789101112132343210111213[[#This Row],[Total]]</f>
        <v>1.953125E-2</v>
      </c>
      <c r="Y30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0.3125</v>
      </c>
      <c r="Z30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308" spans="1:26" ht="20" customHeight="1">
      <c r="A308" s="1">
        <v>183080</v>
      </c>
      <c r="B308" s="1" t="s">
        <v>599</v>
      </c>
      <c r="C308" s="15" t="s">
        <v>347</v>
      </c>
      <c r="D308" s="1">
        <v>16</v>
      </c>
      <c r="E308" s="1">
        <v>13</v>
      </c>
      <c r="F308" s="8">
        <f>Table32356789101112132343210111213[[#This Row],[Men]]/Table32356789101112132343210111213[[#This Row],[Total]]</f>
        <v>0.8125</v>
      </c>
      <c r="G308" s="1">
        <v>3</v>
      </c>
      <c r="H308" s="8">
        <f>Table32356789101112132343210111213[[#This Row],[Women]]/Table32356789101112132343210111213[[#This Row],[Total]]</f>
        <v>0.1875</v>
      </c>
      <c r="I308" s="1">
        <v>0</v>
      </c>
      <c r="J308" s="8">
        <f>Table32356789101112132343210111213[[#This Row],[Alaskan Native or Native American]]/Table32356789101112132343210111213[[#This Row],[Total]]</f>
        <v>0</v>
      </c>
      <c r="K308" s="1">
        <v>0</v>
      </c>
      <c r="L308" s="8">
        <f>Table32356789101112132343210111213[[#This Row],[Asian American]]/Table32356789101112132343210111213[[#This Row],[Total]]</f>
        <v>0</v>
      </c>
      <c r="M308" s="1">
        <v>1</v>
      </c>
      <c r="N308" s="8">
        <f>Table32356789101112132343210111213[[#This Row],[African American]]/Table32356789101112132343210111213[[#This Row],[Total]]</f>
        <v>6.25E-2</v>
      </c>
      <c r="O308" s="1">
        <v>0</v>
      </c>
      <c r="P308" s="8">
        <f>Table32356789101112132343210111213[[#This Row],[Hispanic American]]/Table32356789101112132343210111213[[#This Row],[Total]]</f>
        <v>0</v>
      </c>
      <c r="Q308" s="1">
        <v>0</v>
      </c>
      <c r="R308" s="8">
        <f>Table32356789101112132343210111213[[#This Row],[Hawaiian or Pacific Islander]]/Table32356789101112132343210111213[[#This Row],[Total]]</f>
        <v>0</v>
      </c>
      <c r="S308" s="1">
        <v>14</v>
      </c>
      <c r="T308" s="8">
        <f>Table32356789101112132343210111213[[#This Row],[White]]/Table32356789101112132343210111213[[#This Row],[Total]]</f>
        <v>0.875</v>
      </c>
      <c r="U308" s="1">
        <v>0</v>
      </c>
      <c r="V308" s="8">
        <f>Table32356789101112132343210111213[[#This Row],[Multi-racial]]/Table32356789101112132343210111213[[#This Row],[Total]]</f>
        <v>0</v>
      </c>
      <c r="W308" s="1">
        <v>0</v>
      </c>
      <c r="X308" s="8">
        <f>Table32356789101112132343210111213[[#This Row],[Total % Minorities]]/Table32356789101112132343210111213[[#This Row],[Total]]</f>
        <v>3.90625E-3</v>
      </c>
      <c r="Y30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6.25E-2</v>
      </c>
      <c r="Z30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6.25E-2</v>
      </c>
    </row>
    <row r="309" spans="1:26" ht="20" customHeight="1">
      <c r="A309" s="12">
        <v>192703</v>
      </c>
      <c r="B309" s="12" t="s">
        <v>332</v>
      </c>
      <c r="C309" s="16" t="s">
        <v>347</v>
      </c>
      <c r="D309" s="12">
        <v>16</v>
      </c>
      <c r="E309" s="12">
        <v>11</v>
      </c>
      <c r="F309" s="14">
        <f>Table32356789101112132343210111213[[#This Row],[Men]]/Table32356789101112132343210111213[[#This Row],[Total]]</f>
        <v>0.6875</v>
      </c>
      <c r="G309" s="12">
        <v>5</v>
      </c>
      <c r="H309" s="14">
        <f>Table32356789101112132343210111213[[#This Row],[Women]]/Table32356789101112132343210111213[[#This Row],[Total]]</f>
        <v>0.3125</v>
      </c>
      <c r="I309" s="12">
        <v>0</v>
      </c>
      <c r="J309" s="14">
        <f>Table32356789101112132343210111213[[#This Row],[Alaskan Native or Native American]]/Table32356789101112132343210111213[[#This Row],[Total]]</f>
        <v>0</v>
      </c>
      <c r="K309" s="12">
        <v>0</v>
      </c>
      <c r="L309" s="14">
        <f>Table32356789101112132343210111213[[#This Row],[Asian American]]/Table32356789101112132343210111213[[#This Row],[Total]]</f>
        <v>0</v>
      </c>
      <c r="M309" s="12">
        <v>1</v>
      </c>
      <c r="N309" s="14">
        <f>Table32356789101112132343210111213[[#This Row],[African American]]/Table32356789101112132343210111213[[#This Row],[Total]]</f>
        <v>6.25E-2</v>
      </c>
      <c r="O309" s="12">
        <v>4</v>
      </c>
      <c r="P309" s="14">
        <f>Table32356789101112132343210111213[[#This Row],[Hispanic American]]/Table32356789101112132343210111213[[#This Row],[Total]]</f>
        <v>0.25</v>
      </c>
      <c r="Q309" s="12">
        <v>0</v>
      </c>
      <c r="R309" s="14">
        <f>Table32356789101112132343210111213[[#This Row],[Hawaiian or Pacific Islander]]/Table32356789101112132343210111213[[#This Row],[Total]]</f>
        <v>0</v>
      </c>
      <c r="S309" s="12">
        <v>8</v>
      </c>
      <c r="T309" s="14">
        <f>Table32356789101112132343210111213[[#This Row],[White]]/Table32356789101112132343210111213[[#This Row],[Total]]</f>
        <v>0.5</v>
      </c>
      <c r="U309" s="12">
        <v>0</v>
      </c>
      <c r="V309" s="14">
        <f>Table32356789101112132343210111213[[#This Row],[Multi-racial]]/Table32356789101112132343210111213[[#This Row],[Total]]</f>
        <v>0</v>
      </c>
      <c r="W309" s="12">
        <v>0</v>
      </c>
      <c r="X309" s="14">
        <f>Table32356789101112132343210111213[[#This Row],[Total % Minorities]]/Table32356789101112132343210111213[[#This Row],[Total]]</f>
        <v>1.953125E-2</v>
      </c>
      <c r="Y30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0.3125</v>
      </c>
      <c r="Z30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0.3125</v>
      </c>
    </row>
    <row r="310" spans="1:26" ht="20" customHeight="1">
      <c r="A310" s="1">
        <v>211158</v>
      </c>
      <c r="B310" s="1" t="s">
        <v>463</v>
      </c>
      <c r="C310" s="15">
        <v>54700</v>
      </c>
      <c r="D310" s="1">
        <v>16</v>
      </c>
      <c r="E310" s="1">
        <v>16</v>
      </c>
      <c r="F310" s="8">
        <f>Table32356789101112132343210111213[[#This Row],[Men]]/Table32356789101112132343210111213[[#This Row],[Total]]</f>
        <v>1</v>
      </c>
      <c r="G310" s="1">
        <v>0</v>
      </c>
      <c r="H310" s="8">
        <f>Table32356789101112132343210111213[[#This Row],[Women]]/Table32356789101112132343210111213[[#This Row],[Total]]</f>
        <v>0</v>
      </c>
      <c r="I310" s="1">
        <v>0</v>
      </c>
      <c r="J310" s="8">
        <f>Table32356789101112132343210111213[[#This Row],[Alaskan Native or Native American]]/Table32356789101112132343210111213[[#This Row],[Total]]</f>
        <v>0</v>
      </c>
      <c r="K310" s="1">
        <v>0</v>
      </c>
      <c r="L310" s="8">
        <f>Table32356789101112132343210111213[[#This Row],[Asian American]]/Table32356789101112132343210111213[[#This Row],[Total]]</f>
        <v>0</v>
      </c>
      <c r="M310" s="1">
        <v>2</v>
      </c>
      <c r="N310" s="8">
        <f>Table32356789101112132343210111213[[#This Row],[African American]]/Table32356789101112132343210111213[[#This Row],[Total]]</f>
        <v>0.125</v>
      </c>
      <c r="O310" s="1">
        <v>0</v>
      </c>
      <c r="P310" s="8">
        <f>Table32356789101112132343210111213[[#This Row],[Hispanic American]]/Table32356789101112132343210111213[[#This Row],[Total]]</f>
        <v>0</v>
      </c>
      <c r="Q310" s="1">
        <v>0</v>
      </c>
      <c r="R310" s="8">
        <f>Table32356789101112132343210111213[[#This Row],[Hawaiian or Pacific Islander]]/Table32356789101112132343210111213[[#This Row],[Total]]</f>
        <v>0</v>
      </c>
      <c r="S310" s="1">
        <v>14</v>
      </c>
      <c r="T310" s="8">
        <f>Table32356789101112132343210111213[[#This Row],[White]]/Table32356789101112132343210111213[[#This Row],[Total]]</f>
        <v>0.875</v>
      </c>
      <c r="U310" s="1">
        <v>0</v>
      </c>
      <c r="V310" s="8">
        <f>Table32356789101112132343210111213[[#This Row],[Multi-racial]]/Table32356789101112132343210111213[[#This Row],[Total]]</f>
        <v>0</v>
      </c>
      <c r="W310" s="1">
        <v>0</v>
      </c>
      <c r="X310" s="8">
        <f>Table32356789101112132343210111213[[#This Row],[Total % Minorities]]/Table32356789101112132343210111213[[#This Row],[Total]]</f>
        <v>7.8125E-3</v>
      </c>
      <c r="Y31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31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311" spans="1:26" ht="20" customHeight="1">
      <c r="A311" s="12">
        <v>238616</v>
      </c>
      <c r="B311" s="12" t="s">
        <v>600</v>
      </c>
      <c r="C311" s="16">
        <v>46600</v>
      </c>
      <c r="D311" s="12">
        <v>16</v>
      </c>
      <c r="E311" s="12">
        <v>13</v>
      </c>
      <c r="F311" s="14">
        <f>Table32356789101112132343210111213[[#This Row],[Men]]/Table32356789101112132343210111213[[#This Row],[Total]]</f>
        <v>0.8125</v>
      </c>
      <c r="G311" s="12">
        <v>3</v>
      </c>
      <c r="H311" s="14">
        <f>Table32356789101112132343210111213[[#This Row],[Women]]/Table32356789101112132343210111213[[#This Row],[Total]]</f>
        <v>0.1875</v>
      </c>
      <c r="I311" s="12">
        <v>0</v>
      </c>
      <c r="J311" s="14">
        <f>Table32356789101112132343210111213[[#This Row],[Alaskan Native or Native American]]/Table32356789101112132343210111213[[#This Row],[Total]]</f>
        <v>0</v>
      </c>
      <c r="K311" s="12">
        <v>1</v>
      </c>
      <c r="L311" s="14">
        <f>Table32356789101112132343210111213[[#This Row],[Asian American]]/Table32356789101112132343210111213[[#This Row],[Total]]</f>
        <v>6.25E-2</v>
      </c>
      <c r="M311" s="12">
        <v>0</v>
      </c>
      <c r="N311" s="14">
        <f>Table32356789101112132343210111213[[#This Row],[African American]]/Table32356789101112132343210111213[[#This Row],[Total]]</f>
        <v>0</v>
      </c>
      <c r="O311" s="12">
        <v>0</v>
      </c>
      <c r="P311" s="14">
        <f>Table32356789101112132343210111213[[#This Row],[Hispanic American]]/Table32356789101112132343210111213[[#This Row],[Total]]</f>
        <v>0</v>
      </c>
      <c r="Q311" s="12">
        <v>0</v>
      </c>
      <c r="R311" s="14">
        <f>Table32356789101112132343210111213[[#This Row],[Hawaiian or Pacific Islander]]/Table32356789101112132343210111213[[#This Row],[Total]]</f>
        <v>0</v>
      </c>
      <c r="S311" s="12">
        <v>13</v>
      </c>
      <c r="T311" s="14">
        <f>Table32356789101112132343210111213[[#This Row],[White]]/Table32356789101112132343210111213[[#This Row],[Total]]</f>
        <v>0.8125</v>
      </c>
      <c r="U311" s="12">
        <v>0</v>
      </c>
      <c r="V311" s="14">
        <f>Table32356789101112132343210111213[[#This Row],[Multi-racial]]/Table32356789101112132343210111213[[#This Row],[Total]]</f>
        <v>0</v>
      </c>
      <c r="W311" s="12">
        <v>2</v>
      </c>
      <c r="X311" s="14">
        <f>Table32356789101112132343210111213[[#This Row],[Total % Minorities]]/Table32356789101112132343210111213[[#This Row],[Total]]</f>
        <v>3.90625E-3</v>
      </c>
      <c r="Y31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6.25E-2</v>
      </c>
      <c r="Z31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12" spans="1:26" ht="20" customHeight="1">
      <c r="A312" s="1">
        <v>142276</v>
      </c>
      <c r="B312" s="1" t="s">
        <v>131</v>
      </c>
      <c r="C312" s="15" t="s">
        <v>347</v>
      </c>
      <c r="D312" s="1">
        <v>15</v>
      </c>
      <c r="E312" s="1">
        <v>15</v>
      </c>
      <c r="F312" s="8">
        <f>Table32356789101112132343210111213[[#This Row],[Men]]/Table32356789101112132343210111213[[#This Row],[Total]]</f>
        <v>1</v>
      </c>
      <c r="G312" s="1">
        <v>0</v>
      </c>
      <c r="H312" s="8">
        <f>Table32356789101112132343210111213[[#This Row],[Women]]/Table32356789101112132343210111213[[#This Row],[Total]]</f>
        <v>0</v>
      </c>
      <c r="I312" s="1">
        <v>0</v>
      </c>
      <c r="J312" s="8">
        <f>Table32356789101112132343210111213[[#This Row],[Alaskan Native or Native American]]/Table32356789101112132343210111213[[#This Row],[Total]]</f>
        <v>0</v>
      </c>
      <c r="K312" s="1">
        <v>0</v>
      </c>
      <c r="L312" s="8">
        <f>Table32356789101112132343210111213[[#This Row],[Asian American]]/Table32356789101112132343210111213[[#This Row],[Total]]</f>
        <v>0</v>
      </c>
      <c r="M312" s="1">
        <v>0</v>
      </c>
      <c r="N312" s="8">
        <f>Table32356789101112132343210111213[[#This Row],[African American]]/Table32356789101112132343210111213[[#This Row],[Total]]</f>
        <v>0</v>
      </c>
      <c r="O312" s="1">
        <v>2</v>
      </c>
      <c r="P312" s="8">
        <f>Table32356789101112132343210111213[[#This Row],[Hispanic American]]/Table32356789101112132343210111213[[#This Row],[Total]]</f>
        <v>0.13333333333333333</v>
      </c>
      <c r="Q312" s="1">
        <v>0</v>
      </c>
      <c r="R312" s="8">
        <f>Table32356789101112132343210111213[[#This Row],[Hawaiian or Pacific Islander]]/Table32356789101112132343210111213[[#This Row],[Total]]</f>
        <v>0</v>
      </c>
      <c r="S312" s="1">
        <v>11</v>
      </c>
      <c r="T312" s="8">
        <f>Table32356789101112132343210111213[[#This Row],[White]]/Table32356789101112132343210111213[[#This Row],[Total]]</f>
        <v>0.73333333333333328</v>
      </c>
      <c r="U312" s="1">
        <v>0</v>
      </c>
      <c r="V312" s="8">
        <f>Table32356789101112132343210111213[[#This Row],[Multi-racial]]/Table32356789101112132343210111213[[#This Row],[Total]]</f>
        <v>0</v>
      </c>
      <c r="W312" s="1">
        <v>0</v>
      </c>
      <c r="X312" s="8">
        <f>Table32356789101112132343210111213[[#This Row],[Total % Minorities]]/Table32356789101112132343210111213[[#This Row],[Total]]</f>
        <v>8.8888888888888889E-3</v>
      </c>
      <c r="Y31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0.13333333333333333</v>
      </c>
      <c r="Z31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0.13333333333333333</v>
      </c>
    </row>
    <row r="313" spans="1:26" ht="20" customHeight="1">
      <c r="A313" s="12">
        <v>167996</v>
      </c>
      <c r="B313" s="12" t="s">
        <v>601</v>
      </c>
      <c r="C313" s="16" t="s">
        <v>347</v>
      </c>
      <c r="D313" s="12">
        <v>15</v>
      </c>
      <c r="E313" s="12">
        <v>14</v>
      </c>
      <c r="F313" s="14">
        <f>Table32356789101112132343210111213[[#This Row],[Men]]/Table32356789101112132343210111213[[#This Row],[Total]]</f>
        <v>0.93333333333333335</v>
      </c>
      <c r="G313" s="12">
        <v>1</v>
      </c>
      <c r="H313" s="14">
        <f>Table32356789101112132343210111213[[#This Row],[Women]]/Table32356789101112132343210111213[[#This Row],[Total]]</f>
        <v>6.6666666666666666E-2</v>
      </c>
      <c r="I313" s="12">
        <v>0</v>
      </c>
      <c r="J313" s="14">
        <f>Table32356789101112132343210111213[[#This Row],[Alaskan Native or Native American]]/Table32356789101112132343210111213[[#This Row],[Total]]</f>
        <v>0</v>
      </c>
      <c r="K313" s="12">
        <v>1</v>
      </c>
      <c r="L313" s="14">
        <f>Table32356789101112132343210111213[[#This Row],[Asian American]]/Table32356789101112132343210111213[[#This Row],[Total]]</f>
        <v>6.6666666666666666E-2</v>
      </c>
      <c r="M313" s="12">
        <v>0</v>
      </c>
      <c r="N313" s="14">
        <f>Table32356789101112132343210111213[[#This Row],[African American]]/Table32356789101112132343210111213[[#This Row],[Total]]</f>
        <v>0</v>
      </c>
      <c r="O313" s="12">
        <v>0</v>
      </c>
      <c r="P313" s="14">
        <f>Table32356789101112132343210111213[[#This Row],[Hispanic American]]/Table32356789101112132343210111213[[#This Row],[Total]]</f>
        <v>0</v>
      </c>
      <c r="Q313" s="12">
        <v>0</v>
      </c>
      <c r="R313" s="14">
        <f>Table32356789101112132343210111213[[#This Row],[Hawaiian or Pacific Islander]]/Table32356789101112132343210111213[[#This Row],[Total]]</f>
        <v>0</v>
      </c>
      <c r="S313" s="12">
        <v>12</v>
      </c>
      <c r="T313" s="14">
        <f>Table32356789101112132343210111213[[#This Row],[White]]/Table32356789101112132343210111213[[#This Row],[Total]]</f>
        <v>0.8</v>
      </c>
      <c r="U313" s="12">
        <v>1</v>
      </c>
      <c r="V313" s="14">
        <f>Table32356789101112132343210111213[[#This Row],[Multi-racial]]/Table32356789101112132343210111213[[#This Row],[Total]]</f>
        <v>6.6666666666666666E-2</v>
      </c>
      <c r="W313" s="12">
        <v>0</v>
      </c>
      <c r="X313" s="14">
        <f>Table32356789101112132343210111213[[#This Row],[Total % Minorities]]/Table32356789101112132343210111213[[#This Row],[Total]]</f>
        <v>8.8888888888888889E-3</v>
      </c>
      <c r="Y31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0.13333333333333333</v>
      </c>
      <c r="Z31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6.6666666666666666E-2</v>
      </c>
    </row>
    <row r="314" spans="1:26" ht="20" customHeight="1">
      <c r="A314" s="1">
        <v>168263</v>
      </c>
      <c r="B314" s="1" t="s">
        <v>602</v>
      </c>
      <c r="C314" s="15" t="s">
        <v>347</v>
      </c>
      <c r="D314" s="1">
        <v>15</v>
      </c>
      <c r="E314" s="1">
        <v>13</v>
      </c>
      <c r="F314" s="8">
        <f>Table32356789101112132343210111213[[#This Row],[Men]]/Table32356789101112132343210111213[[#This Row],[Total]]</f>
        <v>0.8666666666666667</v>
      </c>
      <c r="G314" s="1">
        <v>2</v>
      </c>
      <c r="H314" s="8">
        <f>Table32356789101112132343210111213[[#This Row],[Women]]/Table32356789101112132343210111213[[#This Row],[Total]]</f>
        <v>0.13333333333333333</v>
      </c>
      <c r="I314" s="1">
        <v>0</v>
      </c>
      <c r="J314" s="8">
        <f>Table32356789101112132343210111213[[#This Row],[Alaskan Native or Native American]]/Table32356789101112132343210111213[[#This Row],[Total]]</f>
        <v>0</v>
      </c>
      <c r="K314" s="1">
        <v>0</v>
      </c>
      <c r="L314" s="8">
        <f>Table32356789101112132343210111213[[#This Row],[Asian American]]/Table32356789101112132343210111213[[#This Row],[Total]]</f>
        <v>0</v>
      </c>
      <c r="M314" s="1">
        <v>0</v>
      </c>
      <c r="N314" s="8">
        <f>Table32356789101112132343210111213[[#This Row],[African American]]/Table32356789101112132343210111213[[#This Row],[Total]]</f>
        <v>0</v>
      </c>
      <c r="O314" s="1">
        <v>2</v>
      </c>
      <c r="P314" s="8">
        <f>Table32356789101112132343210111213[[#This Row],[Hispanic American]]/Table32356789101112132343210111213[[#This Row],[Total]]</f>
        <v>0.13333333333333333</v>
      </c>
      <c r="Q314" s="1">
        <v>0</v>
      </c>
      <c r="R314" s="8">
        <f>Table32356789101112132343210111213[[#This Row],[Hawaiian or Pacific Islander]]/Table32356789101112132343210111213[[#This Row],[Total]]</f>
        <v>0</v>
      </c>
      <c r="S314" s="1">
        <v>12</v>
      </c>
      <c r="T314" s="8">
        <f>Table32356789101112132343210111213[[#This Row],[White]]/Table32356789101112132343210111213[[#This Row],[Total]]</f>
        <v>0.8</v>
      </c>
      <c r="U314" s="1">
        <v>1</v>
      </c>
      <c r="V314" s="8">
        <f>Table32356789101112132343210111213[[#This Row],[Multi-racial]]/Table32356789101112132343210111213[[#This Row],[Total]]</f>
        <v>6.6666666666666666E-2</v>
      </c>
      <c r="W314" s="1">
        <v>0</v>
      </c>
      <c r="X314" s="8">
        <f>Table32356789101112132343210111213[[#This Row],[Total % Minorities]]/Table32356789101112132343210111213[[#This Row],[Total]]</f>
        <v>1.3333333333333334E-2</v>
      </c>
      <c r="Y31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31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315" spans="1:26" ht="20" customHeight="1">
      <c r="A315" s="12">
        <v>174792</v>
      </c>
      <c r="B315" s="12" t="s">
        <v>603</v>
      </c>
      <c r="C315" s="16">
        <v>66200</v>
      </c>
      <c r="D315" s="12">
        <v>15</v>
      </c>
      <c r="E315" s="12">
        <v>15</v>
      </c>
      <c r="F315" s="14">
        <f>Table32356789101112132343210111213[[#This Row],[Men]]/Table32356789101112132343210111213[[#This Row],[Total]]</f>
        <v>1</v>
      </c>
      <c r="G315" s="12">
        <v>0</v>
      </c>
      <c r="H315" s="14">
        <f>Table32356789101112132343210111213[[#This Row],[Women]]/Table32356789101112132343210111213[[#This Row],[Total]]</f>
        <v>0</v>
      </c>
      <c r="I315" s="12">
        <v>0</v>
      </c>
      <c r="J315" s="14">
        <f>Table32356789101112132343210111213[[#This Row],[Alaskan Native or Native American]]/Table32356789101112132343210111213[[#This Row],[Total]]</f>
        <v>0</v>
      </c>
      <c r="K315" s="12">
        <v>0</v>
      </c>
      <c r="L315" s="14">
        <f>Table32356789101112132343210111213[[#This Row],[Asian American]]/Table32356789101112132343210111213[[#This Row],[Total]]</f>
        <v>0</v>
      </c>
      <c r="M315" s="12">
        <v>0</v>
      </c>
      <c r="N315" s="14">
        <f>Table32356789101112132343210111213[[#This Row],[African American]]/Table32356789101112132343210111213[[#This Row],[Total]]</f>
        <v>0</v>
      </c>
      <c r="O315" s="12">
        <v>1</v>
      </c>
      <c r="P315" s="14">
        <f>Table32356789101112132343210111213[[#This Row],[Hispanic American]]/Table32356789101112132343210111213[[#This Row],[Total]]</f>
        <v>6.6666666666666666E-2</v>
      </c>
      <c r="Q315" s="12">
        <v>0</v>
      </c>
      <c r="R315" s="14">
        <f>Table32356789101112132343210111213[[#This Row],[Hawaiian or Pacific Islander]]/Table32356789101112132343210111213[[#This Row],[Total]]</f>
        <v>0</v>
      </c>
      <c r="S315" s="12">
        <v>13</v>
      </c>
      <c r="T315" s="14">
        <f>Table32356789101112132343210111213[[#This Row],[White]]/Table32356789101112132343210111213[[#This Row],[Total]]</f>
        <v>0.8666666666666667</v>
      </c>
      <c r="U315" s="12">
        <v>0</v>
      </c>
      <c r="V315" s="14">
        <f>Table32356789101112132343210111213[[#This Row],[Multi-racial]]/Table32356789101112132343210111213[[#This Row],[Total]]</f>
        <v>0</v>
      </c>
      <c r="W315" s="12">
        <v>1</v>
      </c>
      <c r="X315" s="14">
        <f>Table32356789101112132343210111213[[#This Row],[Total % Minorities]]/Table32356789101112132343210111213[[#This Row],[Total]]</f>
        <v>4.4444444444444444E-3</v>
      </c>
      <c r="Y31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6.6666666666666666E-2</v>
      </c>
      <c r="Z31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6.6666666666666666E-2</v>
      </c>
    </row>
    <row r="316" spans="1:26" ht="20" customHeight="1">
      <c r="A316" s="1">
        <v>195562</v>
      </c>
      <c r="B316" s="1" t="s">
        <v>604</v>
      </c>
      <c r="C316" s="15" t="s">
        <v>605</v>
      </c>
      <c r="D316" s="1">
        <v>15</v>
      </c>
      <c r="E316" s="1">
        <v>13</v>
      </c>
      <c r="F316" s="8">
        <f>Table32356789101112132343210111213[[#This Row],[Men]]/Table32356789101112132343210111213[[#This Row],[Total]]</f>
        <v>0.8666666666666667</v>
      </c>
      <c r="G316" s="1">
        <v>2</v>
      </c>
      <c r="H316" s="8">
        <f>Table32356789101112132343210111213[[#This Row],[Women]]/Table32356789101112132343210111213[[#This Row],[Total]]</f>
        <v>0.13333333333333333</v>
      </c>
      <c r="I316" s="1">
        <v>0</v>
      </c>
      <c r="J316" s="8">
        <f>Table32356789101112132343210111213[[#This Row],[Alaskan Native or Native American]]/Table32356789101112132343210111213[[#This Row],[Total]]</f>
        <v>0</v>
      </c>
      <c r="K316" s="1">
        <v>0</v>
      </c>
      <c r="L316" s="8">
        <f>Table32356789101112132343210111213[[#This Row],[Asian American]]/Table32356789101112132343210111213[[#This Row],[Total]]</f>
        <v>0</v>
      </c>
      <c r="M316" s="1">
        <v>0</v>
      </c>
      <c r="N316" s="8">
        <f>Table32356789101112132343210111213[[#This Row],[African American]]/Table32356789101112132343210111213[[#This Row],[Total]]</f>
        <v>0</v>
      </c>
      <c r="O316" s="1">
        <v>1</v>
      </c>
      <c r="P316" s="8">
        <f>Table32356789101112132343210111213[[#This Row],[Hispanic American]]/Table32356789101112132343210111213[[#This Row],[Total]]</f>
        <v>6.6666666666666666E-2</v>
      </c>
      <c r="Q316" s="1">
        <v>0</v>
      </c>
      <c r="R316" s="8">
        <f>Table32356789101112132343210111213[[#This Row],[Hawaiian or Pacific Islander]]/Table32356789101112132343210111213[[#This Row],[Total]]</f>
        <v>0</v>
      </c>
      <c r="S316" s="1">
        <v>11</v>
      </c>
      <c r="T316" s="8">
        <f>Table32356789101112132343210111213[[#This Row],[White]]/Table32356789101112132343210111213[[#This Row],[Total]]</f>
        <v>0.73333333333333328</v>
      </c>
      <c r="U316" s="1">
        <v>0</v>
      </c>
      <c r="V316" s="8">
        <f>Table32356789101112132343210111213[[#This Row],[Multi-racial]]/Table32356789101112132343210111213[[#This Row],[Total]]</f>
        <v>0</v>
      </c>
      <c r="W316" s="1">
        <v>0</v>
      </c>
      <c r="X316" s="8">
        <f>Table32356789101112132343210111213[[#This Row],[Total % Minorities]]/Table32356789101112132343210111213[[#This Row],[Total]]</f>
        <v>4.4444444444444444E-3</v>
      </c>
      <c r="Y31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6.6666666666666666E-2</v>
      </c>
      <c r="Z31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6.6666666666666666E-2</v>
      </c>
    </row>
    <row r="317" spans="1:26" ht="20" customHeight="1">
      <c r="A317" s="12">
        <v>199281</v>
      </c>
      <c r="B317" s="12" t="s">
        <v>606</v>
      </c>
      <c r="C317" s="16">
        <v>46400</v>
      </c>
      <c r="D317" s="12">
        <v>15</v>
      </c>
      <c r="E317" s="12">
        <v>13</v>
      </c>
      <c r="F317" s="14">
        <f>Table32356789101112132343210111213[[#This Row],[Men]]/Table32356789101112132343210111213[[#This Row],[Total]]</f>
        <v>0.8666666666666667</v>
      </c>
      <c r="G317" s="12">
        <v>2</v>
      </c>
      <c r="H317" s="14">
        <f>Table32356789101112132343210111213[[#This Row],[Women]]/Table32356789101112132343210111213[[#This Row],[Total]]</f>
        <v>0.13333333333333333</v>
      </c>
      <c r="I317" s="12">
        <v>1</v>
      </c>
      <c r="J317" s="14">
        <f>Table32356789101112132343210111213[[#This Row],[Alaskan Native or Native American]]/Table32356789101112132343210111213[[#This Row],[Total]]</f>
        <v>6.6666666666666666E-2</v>
      </c>
      <c r="K317" s="12">
        <v>1</v>
      </c>
      <c r="L317" s="14">
        <f>Table32356789101112132343210111213[[#This Row],[Asian American]]/Table32356789101112132343210111213[[#This Row],[Total]]</f>
        <v>6.6666666666666666E-2</v>
      </c>
      <c r="M317" s="12">
        <v>3</v>
      </c>
      <c r="N317" s="14">
        <f>Table32356789101112132343210111213[[#This Row],[African American]]/Table32356789101112132343210111213[[#This Row],[Total]]</f>
        <v>0.2</v>
      </c>
      <c r="O317" s="12">
        <v>2</v>
      </c>
      <c r="P317" s="14">
        <f>Table32356789101112132343210111213[[#This Row],[Hispanic American]]/Table32356789101112132343210111213[[#This Row],[Total]]</f>
        <v>0.13333333333333333</v>
      </c>
      <c r="Q317" s="12">
        <v>0</v>
      </c>
      <c r="R317" s="14">
        <f>Table32356789101112132343210111213[[#This Row],[Hawaiian or Pacific Islander]]/Table32356789101112132343210111213[[#This Row],[Total]]</f>
        <v>0</v>
      </c>
      <c r="S317" s="12">
        <v>6</v>
      </c>
      <c r="T317" s="14">
        <f>Table32356789101112132343210111213[[#This Row],[White]]/Table32356789101112132343210111213[[#This Row],[Total]]</f>
        <v>0.4</v>
      </c>
      <c r="U317" s="12">
        <v>0</v>
      </c>
      <c r="V317" s="14">
        <f>Table32356789101112132343210111213[[#This Row],[Multi-racial]]/Table32356789101112132343210111213[[#This Row],[Total]]</f>
        <v>0</v>
      </c>
      <c r="W317" s="12">
        <v>0</v>
      </c>
      <c r="X317" s="14">
        <f>Table32356789101112132343210111213[[#This Row],[Total % Minorities]]/Table32356789101112132343210111213[[#This Row],[Total]]</f>
        <v>3.111111111111111E-2</v>
      </c>
      <c r="Y31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0.46666666666666667</v>
      </c>
      <c r="Z31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</row>
    <row r="318" spans="1:26" ht="20" customHeight="1">
      <c r="A318" s="1">
        <v>202480</v>
      </c>
      <c r="B318" s="1" t="s">
        <v>219</v>
      </c>
      <c r="C318" s="15" t="s">
        <v>347</v>
      </c>
      <c r="D318" s="1">
        <v>15</v>
      </c>
      <c r="E318" s="1">
        <v>14</v>
      </c>
      <c r="F318" s="8">
        <f>Table32356789101112132343210111213[[#This Row],[Men]]/Table32356789101112132343210111213[[#This Row],[Total]]</f>
        <v>0.93333333333333335</v>
      </c>
      <c r="G318" s="1">
        <v>1</v>
      </c>
      <c r="H318" s="8">
        <f>Table32356789101112132343210111213[[#This Row],[Women]]/Table32356789101112132343210111213[[#This Row],[Total]]</f>
        <v>6.6666666666666666E-2</v>
      </c>
      <c r="I318" s="1">
        <v>0</v>
      </c>
      <c r="J318" s="8">
        <f>Table32356789101112132343210111213[[#This Row],[Alaskan Native or Native American]]/Table32356789101112132343210111213[[#This Row],[Total]]</f>
        <v>0</v>
      </c>
      <c r="K318" s="1">
        <v>0</v>
      </c>
      <c r="L318" s="8">
        <f>Table32356789101112132343210111213[[#This Row],[Asian American]]/Table32356789101112132343210111213[[#This Row],[Total]]</f>
        <v>0</v>
      </c>
      <c r="M318" s="1">
        <v>0</v>
      </c>
      <c r="N318" s="8">
        <f>Table32356789101112132343210111213[[#This Row],[African American]]/Table32356789101112132343210111213[[#This Row],[Total]]</f>
        <v>0</v>
      </c>
      <c r="O318" s="1">
        <v>0</v>
      </c>
      <c r="P318" s="8">
        <f>Table32356789101112132343210111213[[#This Row],[Hispanic American]]/Table32356789101112132343210111213[[#This Row],[Total]]</f>
        <v>0</v>
      </c>
      <c r="Q318" s="1">
        <v>0</v>
      </c>
      <c r="R318" s="8">
        <f>Table32356789101112132343210111213[[#This Row],[Hawaiian or Pacific Islander]]/Table32356789101112132343210111213[[#This Row],[Total]]</f>
        <v>0</v>
      </c>
      <c r="S318" s="1">
        <v>13</v>
      </c>
      <c r="T318" s="8">
        <f>Table32356789101112132343210111213[[#This Row],[White]]/Table32356789101112132343210111213[[#This Row],[Total]]</f>
        <v>0.8666666666666667</v>
      </c>
      <c r="U318" s="1">
        <v>0</v>
      </c>
      <c r="V318" s="8">
        <f>Table32356789101112132343210111213[[#This Row],[Multi-racial]]/Table32356789101112132343210111213[[#This Row],[Total]]</f>
        <v>0</v>
      </c>
      <c r="W318" s="1">
        <v>2</v>
      </c>
      <c r="X318" s="8">
        <f>Table32356789101112132343210111213[[#This Row],[Total % Minorities]]/Table32356789101112132343210111213[[#This Row],[Total]]</f>
        <v>0</v>
      </c>
      <c r="Y31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1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19" spans="1:26" ht="20" customHeight="1">
      <c r="A319" s="12">
        <v>203368</v>
      </c>
      <c r="B319" s="12" t="s">
        <v>607</v>
      </c>
      <c r="C319" s="16" t="s">
        <v>347</v>
      </c>
      <c r="D319" s="12">
        <v>15</v>
      </c>
      <c r="E319" s="12">
        <v>12</v>
      </c>
      <c r="F319" s="14">
        <f>Table32356789101112132343210111213[[#This Row],[Men]]/Table32356789101112132343210111213[[#This Row],[Total]]</f>
        <v>0.8</v>
      </c>
      <c r="G319" s="12">
        <v>3</v>
      </c>
      <c r="H319" s="14">
        <f>Table32356789101112132343210111213[[#This Row],[Women]]/Table32356789101112132343210111213[[#This Row],[Total]]</f>
        <v>0.2</v>
      </c>
      <c r="I319" s="12">
        <v>0</v>
      </c>
      <c r="J319" s="14">
        <f>Table32356789101112132343210111213[[#This Row],[Alaskan Native or Native American]]/Table32356789101112132343210111213[[#This Row],[Total]]</f>
        <v>0</v>
      </c>
      <c r="K319" s="12">
        <v>3</v>
      </c>
      <c r="L319" s="14">
        <f>Table32356789101112132343210111213[[#This Row],[Asian American]]/Table32356789101112132343210111213[[#This Row],[Total]]</f>
        <v>0.2</v>
      </c>
      <c r="M319" s="12">
        <v>0</v>
      </c>
      <c r="N319" s="14">
        <f>Table32356789101112132343210111213[[#This Row],[African American]]/Table32356789101112132343210111213[[#This Row],[Total]]</f>
        <v>0</v>
      </c>
      <c r="O319" s="12">
        <v>2</v>
      </c>
      <c r="P319" s="14">
        <f>Table32356789101112132343210111213[[#This Row],[Hispanic American]]/Table32356789101112132343210111213[[#This Row],[Total]]</f>
        <v>0.13333333333333333</v>
      </c>
      <c r="Q319" s="12">
        <v>0</v>
      </c>
      <c r="R319" s="14">
        <f>Table32356789101112132343210111213[[#This Row],[Hawaiian or Pacific Islander]]/Table32356789101112132343210111213[[#This Row],[Total]]</f>
        <v>0</v>
      </c>
      <c r="S319" s="12">
        <v>8</v>
      </c>
      <c r="T319" s="14">
        <f>Table32356789101112132343210111213[[#This Row],[White]]/Table32356789101112132343210111213[[#This Row],[Total]]</f>
        <v>0.53333333333333333</v>
      </c>
      <c r="U319" s="12">
        <v>1</v>
      </c>
      <c r="V319" s="14">
        <f>Table32356789101112132343210111213[[#This Row],[Multi-racial]]/Table32356789101112132343210111213[[#This Row],[Total]]</f>
        <v>6.6666666666666666E-2</v>
      </c>
      <c r="W319" s="12">
        <v>1</v>
      </c>
      <c r="X319" s="14">
        <f>Table32356789101112132343210111213[[#This Row],[Total % Minorities]]/Table32356789101112132343210111213[[#This Row],[Total]]</f>
        <v>2.6666666666666668E-2</v>
      </c>
      <c r="Y31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31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320" spans="1:26" ht="20" customHeight="1">
      <c r="A320" s="1">
        <v>212106</v>
      </c>
      <c r="B320" s="1" t="s">
        <v>233</v>
      </c>
      <c r="C320" s="15" t="s">
        <v>347</v>
      </c>
      <c r="D320" s="1">
        <v>15</v>
      </c>
      <c r="E320" s="1">
        <v>11</v>
      </c>
      <c r="F320" s="8">
        <f>Table32356789101112132343210111213[[#This Row],[Men]]/Table32356789101112132343210111213[[#This Row],[Total]]</f>
        <v>0.73333333333333328</v>
      </c>
      <c r="G320" s="1">
        <v>4</v>
      </c>
      <c r="H320" s="8">
        <f>Table32356789101112132343210111213[[#This Row],[Women]]/Table32356789101112132343210111213[[#This Row],[Total]]</f>
        <v>0.26666666666666666</v>
      </c>
      <c r="I320" s="1">
        <v>0</v>
      </c>
      <c r="J320" s="8">
        <f>Table32356789101112132343210111213[[#This Row],[Alaskan Native or Native American]]/Table32356789101112132343210111213[[#This Row],[Total]]</f>
        <v>0</v>
      </c>
      <c r="K320" s="1">
        <v>1</v>
      </c>
      <c r="L320" s="8">
        <f>Table32356789101112132343210111213[[#This Row],[Asian American]]/Table32356789101112132343210111213[[#This Row],[Total]]</f>
        <v>6.6666666666666666E-2</v>
      </c>
      <c r="M320" s="1">
        <v>0</v>
      </c>
      <c r="N320" s="8">
        <f>Table32356789101112132343210111213[[#This Row],[African American]]/Table32356789101112132343210111213[[#This Row],[Total]]</f>
        <v>0</v>
      </c>
      <c r="O320" s="1">
        <v>0</v>
      </c>
      <c r="P320" s="8">
        <f>Table32356789101112132343210111213[[#This Row],[Hispanic American]]/Table32356789101112132343210111213[[#This Row],[Total]]</f>
        <v>0</v>
      </c>
      <c r="Q320" s="1">
        <v>0</v>
      </c>
      <c r="R320" s="8">
        <f>Table32356789101112132343210111213[[#This Row],[Hawaiian or Pacific Islander]]/Table32356789101112132343210111213[[#This Row],[Total]]</f>
        <v>0</v>
      </c>
      <c r="S320" s="1">
        <v>11</v>
      </c>
      <c r="T320" s="8">
        <f>Table32356789101112132343210111213[[#This Row],[White]]/Table32356789101112132343210111213[[#This Row],[Total]]</f>
        <v>0.73333333333333328</v>
      </c>
      <c r="U320" s="1">
        <v>0</v>
      </c>
      <c r="V320" s="8">
        <f>Table32356789101112132343210111213[[#This Row],[Multi-racial]]/Table32356789101112132343210111213[[#This Row],[Total]]</f>
        <v>0</v>
      </c>
      <c r="W320" s="1">
        <v>3</v>
      </c>
      <c r="X320" s="8">
        <f>Table32356789101112132343210111213[[#This Row],[Total % Minorities]]/Table32356789101112132343210111213[[#This Row],[Total]]</f>
        <v>4.4444444444444444E-3</v>
      </c>
      <c r="Y32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6.6666666666666666E-2</v>
      </c>
      <c r="Z32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21" spans="1:26" ht="20" customHeight="1">
      <c r="A321" s="12">
        <v>236577</v>
      </c>
      <c r="B321" s="12" t="s">
        <v>296</v>
      </c>
      <c r="C321" s="16" t="s">
        <v>347</v>
      </c>
      <c r="D321" s="12">
        <v>15</v>
      </c>
      <c r="E321" s="12">
        <v>14</v>
      </c>
      <c r="F321" s="14">
        <f>Table32356789101112132343210111213[[#This Row],[Men]]/Table32356789101112132343210111213[[#This Row],[Total]]</f>
        <v>0.93333333333333335</v>
      </c>
      <c r="G321" s="12">
        <v>1</v>
      </c>
      <c r="H321" s="14">
        <f>Table32356789101112132343210111213[[#This Row],[Women]]/Table32356789101112132343210111213[[#This Row],[Total]]</f>
        <v>6.6666666666666666E-2</v>
      </c>
      <c r="I321" s="12">
        <v>0</v>
      </c>
      <c r="J321" s="14">
        <f>Table32356789101112132343210111213[[#This Row],[Alaskan Native or Native American]]/Table32356789101112132343210111213[[#This Row],[Total]]</f>
        <v>0</v>
      </c>
      <c r="K321" s="12">
        <v>2</v>
      </c>
      <c r="L321" s="14">
        <f>Table32356789101112132343210111213[[#This Row],[Asian American]]/Table32356789101112132343210111213[[#This Row],[Total]]</f>
        <v>0.13333333333333333</v>
      </c>
      <c r="M321" s="12">
        <v>0</v>
      </c>
      <c r="N321" s="14">
        <f>Table32356789101112132343210111213[[#This Row],[African American]]/Table32356789101112132343210111213[[#This Row],[Total]]</f>
        <v>0</v>
      </c>
      <c r="O321" s="12">
        <v>3</v>
      </c>
      <c r="P321" s="14">
        <f>Table32356789101112132343210111213[[#This Row],[Hispanic American]]/Table32356789101112132343210111213[[#This Row],[Total]]</f>
        <v>0.2</v>
      </c>
      <c r="Q321" s="12">
        <v>0</v>
      </c>
      <c r="R321" s="14">
        <f>Table32356789101112132343210111213[[#This Row],[Hawaiian or Pacific Islander]]/Table32356789101112132343210111213[[#This Row],[Total]]</f>
        <v>0</v>
      </c>
      <c r="S321" s="12">
        <v>4</v>
      </c>
      <c r="T321" s="14">
        <f>Table32356789101112132343210111213[[#This Row],[White]]/Table32356789101112132343210111213[[#This Row],[Total]]</f>
        <v>0.26666666666666666</v>
      </c>
      <c r="U321" s="12">
        <v>3</v>
      </c>
      <c r="V321" s="14">
        <f>Table32356789101112132343210111213[[#This Row],[Multi-racial]]/Table32356789101112132343210111213[[#This Row],[Total]]</f>
        <v>0.2</v>
      </c>
      <c r="W321" s="12">
        <v>3</v>
      </c>
      <c r="X321" s="14">
        <f>Table32356789101112132343210111213[[#This Row],[Total % Minorities]]/Table32356789101112132343210111213[[#This Row],[Total]]</f>
        <v>3.5555555555555556E-2</v>
      </c>
      <c r="Y32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0.53333333333333333</v>
      </c>
      <c r="Z32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</row>
    <row r="322" spans="1:26" ht="20" customHeight="1">
      <c r="A322" s="1">
        <v>445267</v>
      </c>
      <c r="B322" s="1" t="s">
        <v>608</v>
      </c>
      <c r="C322" s="15" t="s">
        <v>347</v>
      </c>
      <c r="D322" s="1">
        <v>15</v>
      </c>
      <c r="E322" s="1">
        <v>12</v>
      </c>
      <c r="F322" s="8">
        <f>Table32356789101112132343210111213[[#This Row],[Men]]/Table32356789101112132343210111213[[#This Row],[Total]]</f>
        <v>0.8</v>
      </c>
      <c r="G322" s="1">
        <v>3</v>
      </c>
      <c r="H322" s="8">
        <f>Table32356789101112132343210111213[[#This Row],[Women]]/Table32356789101112132343210111213[[#This Row],[Total]]</f>
        <v>0.2</v>
      </c>
      <c r="I322" s="1">
        <v>0</v>
      </c>
      <c r="J322" s="8">
        <f>Table32356789101112132343210111213[[#This Row],[Alaskan Native or Native American]]/Table32356789101112132343210111213[[#This Row],[Total]]</f>
        <v>0</v>
      </c>
      <c r="K322" s="1">
        <v>0</v>
      </c>
      <c r="L322" s="8">
        <f>Table32356789101112132343210111213[[#This Row],[Asian American]]/Table32356789101112132343210111213[[#This Row],[Total]]</f>
        <v>0</v>
      </c>
      <c r="M322" s="1">
        <v>3</v>
      </c>
      <c r="N322" s="8">
        <f>Table32356789101112132343210111213[[#This Row],[African American]]/Table32356789101112132343210111213[[#This Row],[Total]]</f>
        <v>0.2</v>
      </c>
      <c r="O322" s="1">
        <v>1</v>
      </c>
      <c r="P322" s="8">
        <f>Table32356789101112132343210111213[[#This Row],[Hispanic American]]/Table32356789101112132343210111213[[#This Row],[Total]]</f>
        <v>6.6666666666666666E-2</v>
      </c>
      <c r="Q322" s="1">
        <v>0</v>
      </c>
      <c r="R322" s="8">
        <f>Table32356789101112132343210111213[[#This Row],[Hawaiian or Pacific Islander]]/Table32356789101112132343210111213[[#This Row],[Total]]</f>
        <v>0</v>
      </c>
      <c r="S322" s="1">
        <v>9</v>
      </c>
      <c r="T322" s="8">
        <f>Table32356789101112132343210111213[[#This Row],[White]]/Table32356789101112132343210111213[[#This Row],[Total]]</f>
        <v>0.6</v>
      </c>
      <c r="U322" s="1">
        <v>0</v>
      </c>
      <c r="V322" s="8">
        <f>Table32356789101112132343210111213[[#This Row],[Multi-racial]]/Table32356789101112132343210111213[[#This Row],[Total]]</f>
        <v>0</v>
      </c>
      <c r="W322" s="1">
        <v>0</v>
      </c>
      <c r="X322" s="8">
        <f>Table32356789101112132343210111213[[#This Row],[Total % Minorities]]/Table32356789101112132343210111213[[#This Row],[Total]]</f>
        <v>1.7777777777777778E-2</v>
      </c>
      <c r="Y32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0.26666666666666666</v>
      </c>
      <c r="Z32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0.26666666666666666</v>
      </c>
    </row>
    <row r="323" spans="1:26" ht="20" customHeight="1">
      <c r="A323" s="12">
        <v>140447</v>
      </c>
      <c r="B323" s="12" t="s">
        <v>128</v>
      </c>
      <c r="C323" s="16" t="s">
        <v>347</v>
      </c>
      <c r="D323" s="12">
        <v>14</v>
      </c>
      <c r="E323" s="12">
        <v>12</v>
      </c>
      <c r="F323" s="14">
        <f>Table32356789101112132343210111213[[#This Row],[Men]]/Table32356789101112132343210111213[[#This Row],[Total]]</f>
        <v>0.8571428571428571</v>
      </c>
      <c r="G323" s="12">
        <v>2</v>
      </c>
      <c r="H323" s="14">
        <f>Table32356789101112132343210111213[[#This Row],[Women]]/Table32356789101112132343210111213[[#This Row],[Total]]</f>
        <v>0.14285714285714285</v>
      </c>
      <c r="I323" s="12">
        <v>0</v>
      </c>
      <c r="J323" s="14">
        <f>Table32356789101112132343210111213[[#This Row],[Alaskan Native or Native American]]/Table32356789101112132343210111213[[#This Row],[Total]]</f>
        <v>0</v>
      </c>
      <c r="K323" s="12">
        <v>1</v>
      </c>
      <c r="L323" s="14">
        <f>Table32356789101112132343210111213[[#This Row],[Asian American]]/Table32356789101112132343210111213[[#This Row],[Total]]</f>
        <v>7.1428571428571425E-2</v>
      </c>
      <c r="M323" s="12">
        <v>2</v>
      </c>
      <c r="N323" s="14">
        <f>Table32356789101112132343210111213[[#This Row],[African American]]/Table32356789101112132343210111213[[#This Row],[Total]]</f>
        <v>0.14285714285714285</v>
      </c>
      <c r="O323" s="12">
        <v>0</v>
      </c>
      <c r="P323" s="14">
        <f>Table32356789101112132343210111213[[#This Row],[Hispanic American]]/Table32356789101112132343210111213[[#This Row],[Total]]</f>
        <v>0</v>
      </c>
      <c r="Q323" s="12">
        <v>0</v>
      </c>
      <c r="R323" s="14">
        <f>Table32356789101112132343210111213[[#This Row],[Hawaiian or Pacific Islander]]/Table32356789101112132343210111213[[#This Row],[Total]]</f>
        <v>0</v>
      </c>
      <c r="S323" s="12">
        <v>9</v>
      </c>
      <c r="T323" s="14">
        <f>Table32356789101112132343210111213[[#This Row],[White]]/Table32356789101112132343210111213[[#This Row],[Total]]</f>
        <v>0.6428571428571429</v>
      </c>
      <c r="U323" s="12">
        <v>0</v>
      </c>
      <c r="V323" s="14">
        <f>Table32356789101112132343210111213[[#This Row],[Multi-racial]]/Table32356789101112132343210111213[[#This Row],[Total]]</f>
        <v>0</v>
      </c>
      <c r="W323" s="12">
        <v>1</v>
      </c>
      <c r="X323" s="14">
        <f>Table32356789101112132343210111213[[#This Row],[Total % Minorities]]/Table32356789101112132343210111213[[#This Row],[Total]]</f>
        <v>1.5306122448979591E-2</v>
      </c>
      <c r="Y32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0.21428571428571427</v>
      </c>
      <c r="Z32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</row>
    <row r="324" spans="1:26" ht="20" customHeight="1">
      <c r="A324" s="1">
        <v>144962</v>
      </c>
      <c r="B324" s="1" t="s">
        <v>609</v>
      </c>
      <c r="C324" s="15" t="s">
        <v>347</v>
      </c>
      <c r="D324" s="1">
        <v>14</v>
      </c>
      <c r="E324" s="1">
        <v>11</v>
      </c>
      <c r="F324" s="8">
        <f>Table32356789101112132343210111213[[#This Row],[Men]]/Table32356789101112132343210111213[[#This Row],[Total]]</f>
        <v>0.7857142857142857</v>
      </c>
      <c r="G324" s="1">
        <v>3</v>
      </c>
      <c r="H324" s="8">
        <f>Table32356789101112132343210111213[[#This Row],[Women]]/Table32356789101112132343210111213[[#This Row],[Total]]</f>
        <v>0.21428571428571427</v>
      </c>
      <c r="I324" s="1">
        <v>0</v>
      </c>
      <c r="J324" s="8">
        <f>Table32356789101112132343210111213[[#This Row],[Alaskan Native or Native American]]/Table32356789101112132343210111213[[#This Row],[Total]]</f>
        <v>0</v>
      </c>
      <c r="K324" s="1">
        <v>0</v>
      </c>
      <c r="L324" s="8">
        <f>Table32356789101112132343210111213[[#This Row],[Asian American]]/Table32356789101112132343210111213[[#This Row],[Total]]</f>
        <v>0</v>
      </c>
      <c r="M324" s="1">
        <v>0</v>
      </c>
      <c r="N324" s="8">
        <f>Table32356789101112132343210111213[[#This Row],[African American]]/Table32356789101112132343210111213[[#This Row],[Total]]</f>
        <v>0</v>
      </c>
      <c r="O324" s="1">
        <v>1</v>
      </c>
      <c r="P324" s="8">
        <f>Table32356789101112132343210111213[[#This Row],[Hispanic American]]/Table32356789101112132343210111213[[#This Row],[Total]]</f>
        <v>7.1428571428571425E-2</v>
      </c>
      <c r="Q324" s="1">
        <v>0</v>
      </c>
      <c r="R324" s="8">
        <f>Table32356789101112132343210111213[[#This Row],[Hawaiian or Pacific Islander]]/Table32356789101112132343210111213[[#This Row],[Total]]</f>
        <v>0</v>
      </c>
      <c r="S324" s="1">
        <v>11</v>
      </c>
      <c r="T324" s="8">
        <f>Table32356789101112132343210111213[[#This Row],[White]]/Table32356789101112132343210111213[[#This Row],[Total]]</f>
        <v>0.7857142857142857</v>
      </c>
      <c r="U324" s="1">
        <v>0</v>
      </c>
      <c r="V324" s="8">
        <f>Table32356789101112132343210111213[[#This Row],[Multi-racial]]/Table32356789101112132343210111213[[#This Row],[Total]]</f>
        <v>0</v>
      </c>
      <c r="W324" s="1">
        <v>0</v>
      </c>
      <c r="X324" s="8">
        <f>Table32356789101112132343210111213[[#This Row],[Total % Minorities]]/Table32356789101112132343210111213[[#This Row],[Total]]</f>
        <v>5.1020408163265302E-3</v>
      </c>
      <c r="Y32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7.1428571428571425E-2</v>
      </c>
      <c r="Z32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7.1428571428571425E-2</v>
      </c>
    </row>
    <row r="325" spans="1:26" ht="20" customHeight="1">
      <c r="A325" s="12">
        <v>145619</v>
      </c>
      <c r="B325" s="12" t="s">
        <v>610</v>
      </c>
      <c r="C325" s="16" t="s">
        <v>347</v>
      </c>
      <c r="D325" s="12">
        <v>14</v>
      </c>
      <c r="E325" s="12">
        <v>12</v>
      </c>
      <c r="F325" s="14">
        <f>Table32356789101112132343210111213[[#This Row],[Men]]/Table32356789101112132343210111213[[#This Row],[Total]]</f>
        <v>0.8571428571428571</v>
      </c>
      <c r="G325" s="12">
        <v>2</v>
      </c>
      <c r="H325" s="14">
        <f>Table32356789101112132343210111213[[#This Row],[Women]]/Table32356789101112132343210111213[[#This Row],[Total]]</f>
        <v>0.14285714285714285</v>
      </c>
      <c r="I325" s="12">
        <v>0</v>
      </c>
      <c r="J325" s="14">
        <f>Table32356789101112132343210111213[[#This Row],[Alaskan Native or Native American]]/Table32356789101112132343210111213[[#This Row],[Total]]</f>
        <v>0</v>
      </c>
      <c r="K325" s="12">
        <v>2</v>
      </c>
      <c r="L325" s="14">
        <f>Table32356789101112132343210111213[[#This Row],[Asian American]]/Table32356789101112132343210111213[[#This Row],[Total]]</f>
        <v>0.14285714285714285</v>
      </c>
      <c r="M325" s="12">
        <v>1</v>
      </c>
      <c r="N325" s="14">
        <f>Table32356789101112132343210111213[[#This Row],[African American]]/Table32356789101112132343210111213[[#This Row],[Total]]</f>
        <v>7.1428571428571425E-2</v>
      </c>
      <c r="O325" s="12">
        <v>3</v>
      </c>
      <c r="P325" s="14">
        <f>Table32356789101112132343210111213[[#This Row],[Hispanic American]]/Table32356789101112132343210111213[[#This Row],[Total]]</f>
        <v>0.21428571428571427</v>
      </c>
      <c r="Q325" s="12">
        <v>0</v>
      </c>
      <c r="R325" s="14">
        <f>Table32356789101112132343210111213[[#This Row],[Hawaiian or Pacific Islander]]/Table32356789101112132343210111213[[#This Row],[Total]]</f>
        <v>0</v>
      </c>
      <c r="S325" s="12">
        <v>6</v>
      </c>
      <c r="T325" s="14">
        <f>Table32356789101112132343210111213[[#This Row],[White]]/Table32356789101112132343210111213[[#This Row],[Total]]</f>
        <v>0.42857142857142855</v>
      </c>
      <c r="U325" s="12">
        <v>0</v>
      </c>
      <c r="V325" s="14">
        <f>Table32356789101112132343210111213[[#This Row],[Multi-racial]]/Table32356789101112132343210111213[[#This Row],[Total]]</f>
        <v>0</v>
      </c>
      <c r="W325" s="12">
        <v>0</v>
      </c>
      <c r="X325" s="14">
        <f>Table32356789101112132343210111213[[#This Row],[Total % Minorities]]/Table32356789101112132343210111213[[#This Row],[Total]]</f>
        <v>3.0612244897959183E-2</v>
      </c>
      <c r="Y32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0.42857142857142855</v>
      </c>
      <c r="Z32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</row>
    <row r="326" spans="1:26" ht="20" customHeight="1">
      <c r="A326" s="1">
        <v>148496</v>
      </c>
      <c r="B326" s="1" t="s">
        <v>611</v>
      </c>
      <c r="C326" s="15">
        <v>63700</v>
      </c>
      <c r="D326" s="1">
        <v>14</v>
      </c>
      <c r="E326" s="1">
        <v>14</v>
      </c>
      <c r="F326" s="8">
        <f>Table32356789101112132343210111213[[#This Row],[Men]]/Table32356789101112132343210111213[[#This Row],[Total]]</f>
        <v>1</v>
      </c>
      <c r="G326" s="1">
        <v>0</v>
      </c>
      <c r="H326" s="8">
        <f>Table32356789101112132343210111213[[#This Row],[Women]]/Table32356789101112132343210111213[[#This Row],[Total]]</f>
        <v>0</v>
      </c>
      <c r="I326" s="1">
        <v>0</v>
      </c>
      <c r="J326" s="8">
        <f>Table32356789101112132343210111213[[#This Row],[Alaskan Native or Native American]]/Table32356789101112132343210111213[[#This Row],[Total]]</f>
        <v>0</v>
      </c>
      <c r="K326" s="1">
        <v>0</v>
      </c>
      <c r="L326" s="8">
        <f>Table32356789101112132343210111213[[#This Row],[Asian American]]/Table32356789101112132343210111213[[#This Row],[Total]]</f>
        <v>0</v>
      </c>
      <c r="M326" s="1">
        <v>1</v>
      </c>
      <c r="N326" s="8">
        <f>Table32356789101112132343210111213[[#This Row],[African American]]/Table32356789101112132343210111213[[#This Row],[Total]]</f>
        <v>7.1428571428571425E-2</v>
      </c>
      <c r="O326" s="1">
        <v>6</v>
      </c>
      <c r="P326" s="8">
        <f>Table32356789101112132343210111213[[#This Row],[Hispanic American]]/Table32356789101112132343210111213[[#This Row],[Total]]</f>
        <v>0.42857142857142855</v>
      </c>
      <c r="Q326" s="1">
        <v>0</v>
      </c>
      <c r="R326" s="8">
        <f>Table32356789101112132343210111213[[#This Row],[Hawaiian or Pacific Islander]]/Table32356789101112132343210111213[[#This Row],[Total]]</f>
        <v>0</v>
      </c>
      <c r="S326" s="1">
        <v>4</v>
      </c>
      <c r="T326" s="8">
        <f>Table32356789101112132343210111213[[#This Row],[White]]/Table32356789101112132343210111213[[#This Row],[Total]]</f>
        <v>0.2857142857142857</v>
      </c>
      <c r="U326" s="1">
        <v>0</v>
      </c>
      <c r="V326" s="8">
        <f>Table32356789101112132343210111213[[#This Row],[Multi-racial]]/Table32356789101112132343210111213[[#This Row],[Total]]</f>
        <v>0</v>
      </c>
      <c r="W326" s="1">
        <v>3</v>
      </c>
      <c r="X326" s="8">
        <f>Table32356789101112132343210111213[[#This Row],[Total % Minorities]]/Table32356789101112132343210111213[[#This Row],[Total]]</f>
        <v>3.5714285714285712E-2</v>
      </c>
      <c r="Y32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32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327" spans="1:26" ht="20" customHeight="1">
      <c r="A327" s="12">
        <v>150455</v>
      </c>
      <c r="B327" s="12" t="s">
        <v>612</v>
      </c>
      <c r="C327" s="16" t="s">
        <v>347</v>
      </c>
      <c r="D327" s="12">
        <v>14</v>
      </c>
      <c r="E327" s="12">
        <v>14</v>
      </c>
      <c r="F327" s="14">
        <f>Table32356789101112132343210111213[[#This Row],[Men]]/Table32356789101112132343210111213[[#This Row],[Total]]</f>
        <v>1</v>
      </c>
      <c r="G327" s="12">
        <v>0</v>
      </c>
      <c r="H327" s="14">
        <f>Table32356789101112132343210111213[[#This Row],[Women]]/Table32356789101112132343210111213[[#This Row],[Total]]</f>
        <v>0</v>
      </c>
      <c r="I327" s="12">
        <v>0</v>
      </c>
      <c r="J327" s="14">
        <f>Table32356789101112132343210111213[[#This Row],[Alaskan Native or Native American]]/Table32356789101112132343210111213[[#This Row],[Total]]</f>
        <v>0</v>
      </c>
      <c r="K327" s="12">
        <v>0</v>
      </c>
      <c r="L327" s="14">
        <f>Table32356789101112132343210111213[[#This Row],[Asian American]]/Table32356789101112132343210111213[[#This Row],[Total]]</f>
        <v>0</v>
      </c>
      <c r="M327" s="12">
        <v>0</v>
      </c>
      <c r="N327" s="14">
        <f>Table32356789101112132343210111213[[#This Row],[African American]]/Table32356789101112132343210111213[[#This Row],[Total]]</f>
        <v>0</v>
      </c>
      <c r="O327" s="12">
        <v>1</v>
      </c>
      <c r="P327" s="14">
        <f>Table32356789101112132343210111213[[#This Row],[Hispanic American]]/Table32356789101112132343210111213[[#This Row],[Total]]</f>
        <v>7.1428571428571425E-2</v>
      </c>
      <c r="Q327" s="12">
        <v>0</v>
      </c>
      <c r="R327" s="14">
        <f>Table32356789101112132343210111213[[#This Row],[Hawaiian or Pacific Islander]]/Table32356789101112132343210111213[[#This Row],[Total]]</f>
        <v>0</v>
      </c>
      <c r="S327" s="12">
        <v>4</v>
      </c>
      <c r="T327" s="14">
        <f>Table32356789101112132343210111213[[#This Row],[White]]/Table32356789101112132343210111213[[#This Row],[Total]]</f>
        <v>0.2857142857142857</v>
      </c>
      <c r="U327" s="12">
        <v>0</v>
      </c>
      <c r="V327" s="14">
        <f>Table32356789101112132343210111213[[#This Row],[Multi-racial]]/Table32356789101112132343210111213[[#This Row],[Total]]</f>
        <v>0</v>
      </c>
      <c r="W327" s="12">
        <v>9</v>
      </c>
      <c r="X327" s="14">
        <f>Table32356789101112132343210111213[[#This Row],[Total % Minorities]]/Table32356789101112132343210111213[[#This Row],[Total]]</f>
        <v>5.1020408163265302E-3</v>
      </c>
      <c r="Y32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7.1428571428571425E-2</v>
      </c>
      <c r="Z32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7.1428571428571425E-2</v>
      </c>
    </row>
    <row r="328" spans="1:26" ht="20" customHeight="1">
      <c r="A328" s="1">
        <v>152530</v>
      </c>
      <c r="B328" s="1" t="s">
        <v>145</v>
      </c>
      <c r="C328" s="15">
        <v>57100</v>
      </c>
      <c r="D328" s="1">
        <v>14</v>
      </c>
      <c r="E328" s="1">
        <v>13</v>
      </c>
      <c r="F328" s="8">
        <f>Table32356789101112132343210111213[[#This Row],[Men]]/Table32356789101112132343210111213[[#This Row],[Total]]</f>
        <v>0.9285714285714286</v>
      </c>
      <c r="G328" s="1">
        <v>1</v>
      </c>
      <c r="H328" s="8">
        <f>Table32356789101112132343210111213[[#This Row],[Women]]/Table32356789101112132343210111213[[#This Row],[Total]]</f>
        <v>7.1428571428571425E-2</v>
      </c>
      <c r="I328" s="1">
        <v>0</v>
      </c>
      <c r="J328" s="8">
        <f>Table32356789101112132343210111213[[#This Row],[Alaskan Native or Native American]]/Table32356789101112132343210111213[[#This Row],[Total]]</f>
        <v>0</v>
      </c>
      <c r="K328" s="1">
        <v>0</v>
      </c>
      <c r="L328" s="8">
        <f>Table32356789101112132343210111213[[#This Row],[Asian American]]/Table32356789101112132343210111213[[#This Row],[Total]]</f>
        <v>0</v>
      </c>
      <c r="M328" s="1">
        <v>1</v>
      </c>
      <c r="N328" s="8">
        <f>Table32356789101112132343210111213[[#This Row],[African American]]/Table32356789101112132343210111213[[#This Row],[Total]]</f>
        <v>7.1428571428571425E-2</v>
      </c>
      <c r="O328" s="1">
        <v>2</v>
      </c>
      <c r="P328" s="8">
        <f>Table32356789101112132343210111213[[#This Row],[Hispanic American]]/Table32356789101112132343210111213[[#This Row],[Total]]</f>
        <v>0.14285714285714285</v>
      </c>
      <c r="Q328" s="1">
        <v>1</v>
      </c>
      <c r="R328" s="8">
        <f>Table32356789101112132343210111213[[#This Row],[Hawaiian or Pacific Islander]]/Table32356789101112132343210111213[[#This Row],[Total]]</f>
        <v>7.1428571428571425E-2</v>
      </c>
      <c r="S328" s="1">
        <v>10</v>
      </c>
      <c r="T328" s="8">
        <f>Table32356789101112132343210111213[[#This Row],[White]]/Table32356789101112132343210111213[[#This Row],[Total]]</f>
        <v>0.7142857142857143</v>
      </c>
      <c r="U328" s="1">
        <v>0</v>
      </c>
      <c r="V328" s="8">
        <f>Table32356789101112132343210111213[[#This Row],[Multi-racial]]/Table32356789101112132343210111213[[#This Row],[Total]]</f>
        <v>0</v>
      </c>
      <c r="W328" s="1">
        <v>0</v>
      </c>
      <c r="X328" s="8">
        <f>Table32356789101112132343210111213[[#This Row],[Total % Minorities]]/Table32356789101112132343210111213[[#This Row],[Total]]</f>
        <v>2.0408163265306121E-2</v>
      </c>
      <c r="Y32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  <c r="Z32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</row>
    <row r="329" spans="1:26" ht="20" customHeight="1">
      <c r="A329" s="12">
        <v>153834</v>
      </c>
      <c r="B329" s="12" t="s">
        <v>613</v>
      </c>
      <c r="C329" s="16">
        <v>71100</v>
      </c>
      <c r="D329" s="12">
        <v>14</v>
      </c>
      <c r="E329" s="12">
        <v>12</v>
      </c>
      <c r="F329" s="14">
        <f>Table32356789101112132343210111213[[#This Row],[Men]]/Table32356789101112132343210111213[[#This Row],[Total]]</f>
        <v>0.8571428571428571</v>
      </c>
      <c r="G329" s="12">
        <v>2</v>
      </c>
      <c r="H329" s="14">
        <f>Table32356789101112132343210111213[[#This Row],[Women]]/Table32356789101112132343210111213[[#This Row],[Total]]</f>
        <v>0.14285714285714285</v>
      </c>
      <c r="I329" s="12">
        <v>0</v>
      </c>
      <c r="J329" s="14">
        <f>Table32356789101112132343210111213[[#This Row],[Alaskan Native or Native American]]/Table32356789101112132343210111213[[#This Row],[Total]]</f>
        <v>0</v>
      </c>
      <c r="K329" s="12">
        <v>0</v>
      </c>
      <c r="L329" s="14">
        <f>Table32356789101112132343210111213[[#This Row],[Asian American]]/Table32356789101112132343210111213[[#This Row],[Total]]</f>
        <v>0</v>
      </c>
      <c r="M329" s="12">
        <v>0</v>
      </c>
      <c r="N329" s="14">
        <f>Table32356789101112132343210111213[[#This Row],[African American]]/Table32356789101112132343210111213[[#This Row],[Total]]</f>
        <v>0</v>
      </c>
      <c r="O329" s="12">
        <v>0</v>
      </c>
      <c r="P329" s="14">
        <f>Table32356789101112132343210111213[[#This Row],[Hispanic American]]/Table32356789101112132343210111213[[#This Row],[Total]]</f>
        <v>0</v>
      </c>
      <c r="Q329" s="12">
        <v>0</v>
      </c>
      <c r="R329" s="14">
        <f>Table32356789101112132343210111213[[#This Row],[Hawaiian or Pacific Islander]]/Table32356789101112132343210111213[[#This Row],[Total]]</f>
        <v>0</v>
      </c>
      <c r="S329" s="12">
        <v>13</v>
      </c>
      <c r="T329" s="14">
        <f>Table32356789101112132343210111213[[#This Row],[White]]/Table32356789101112132343210111213[[#This Row],[Total]]</f>
        <v>0.9285714285714286</v>
      </c>
      <c r="U329" s="12">
        <v>0</v>
      </c>
      <c r="V329" s="14">
        <f>Table32356789101112132343210111213[[#This Row],[Multi-racial]]/Table32356789101112132343210111213[[#This Row],[Total]]</f>
        <v>0</v>
      </c>
      <c r="W329" s="12">
        <v>1</v>
      </c>
      <c r="X329" s="14">
        <f>Table32356789101112132343210111213[[#This Row],[Total % Minorities]]/Table32356789101112132343210111213[[#This Row],[Total]]</f>
        <v>0</v>
      </c>
      <c r="Y32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2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30" spans="1:26" ht="20" customHeight="1">
      <c r="A330" s="1">
        <v>154235</v>
      </c>
      <c r="B330" s="1" t="s">
        <v>478</v>
      </c>
      <c r="C330" s="15" t="s">
        <v>347</v>
      </c>
      <c r="D330" s="1">
        <v>14</v>
      </c>
      <c r="E330" s="1">
        <v>12</v>
      </c>
      <c r="F330" s="8">
        <f>Table32356789101112132343210111213[[#This Row],[Men]]/Table32356789101112132343210111213[[#This Row],[Total]]</f>
        <v>0.8571428571428571</v>
      </c>
      <c r="G330" s="1">
        <v>2</v>
      </c>
      <c r="H330" s="8">
        <f>Table32356789101112132343210111213[[#This Row],[Women]]/Table32356789101112132343210111213[[#This Row],[Total]]</f>
        <v>0.14285714285714285</v>
      </c>
      <c r="I330" s="1">
        <v>1</v>
      </c>
      <c r="J330" s="8">
        <f>Table32356789101112132343210111213[[#This Row],[Alaskan Native or Native American]]/Table32356789101112132343210111213[[#This Row],[Total]]</f>
        <v>7.1428571428571425E-2</v>
      </c>
      <c r="K330" s="1">
        <v>0</v>
      </c>
      <c r="L330" s="8">
        <f>Table32356789101112132343210111213[[#This Row],[Asian American]]/Table32356789101112132343210111213[[#This Row],[Total]]</f>
        <v>0</v>
      </c>
      <c r="M330" s="1">
        <v>0</v>
      </c>
      <c r="N330" s="8">
        <f>Table32356789101112132343210111213[[#This Row],[African American]]/Table32356789101112132343210111213[[#This Row],[Total]]</f>
        <v>0</v>
      </c>
      <c r="O330" s="1">
        <v>0</v>
      </c>
      <c r="P330" s="8">
        <f>Table32356789101112132343210111213[[#This Row],[Hispanic American]]/Table32356789101112132343210111213[[#This Row],[Total]]</f>
        <v>0</v>
      </c>
      <c r="Q330" s="1">
        <v>0</v>
      </c>
      <c r="R330" s="8">
        <f>Table32356789101112132343210111213[[#This Row],[Hawaiian or Pacific Islander]]/Table32356789101112132343210111213[[#This Row],[Total]]</f>
        <v>0</v>
      </c>
      <c r="S330" s="1">
        <v>11</v>
      </c>
      <c r="T330" s="8">
        <f>Table32356789101112132343210111213[[#This Row],[White]]/Table32356789101112132343210111213[[#This Row],[Total]]</f>
        <v>0.7857142857142857</v>
      </c>
      <c r="U330" s="1">
        <v>0</v>
      </c>
      <c r="V330" s="8">
        <f>Table32356789101112132343210111213[[#This Row],[Multi-racial]]/Table32356789101112132343210111213[[#This Row],[Total]]</f>
        <v>0</v>
      </c>
      <c r="W330" s="1">
        <v>1</v>
      </c>
      <c r="X330" s="8">
        <f>Table32356789101112132343210111213[[#This Row],[Total % Minorities]]/Table32356789101112132343210111213[[#This Row],[Total]]</f>
        <v>5.1020408163265302E-3</v>
      </c>
      <c r="Y33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7.1428571428571425E-2</v>
      </c>
      <c r="Z33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7.1428571428571425E-2</v>
      </c>
    </row>
    <row r="331" spans="1:26" ht="20" customHeight="1">
      <c r="A331" s="12">
        <v>160621</v>
      </c>
      <c r="B331" s="12" t="s">
        <v>160</v>
      </c>
      <c r="C331" s="16" t="s">
        <v>347</v>
      </c>
      <c r="D331" s="12">
        <v>14</v>
      </c>
      <c r="E331" s="12">
        <v>13</v>
      </c>
      <c r="F331" s="14">
        <f>Table32356789101112132343210111213[[#This Row],[Men]]/Table32356789101112132343210111213[[#This Row],[Total]]</f>
        <v>0.9285714285714286</v>
      </c>
      <c r="G331" s="12">
        <v>1</v>
      </c>
      <c r="H331" s="14">
        <f>Table32356789101112132343210111213[[#This Row],[Women]]/Table32356789101112132343210111213[[#This Row],[Total]]</f>
        <v>7.1428571428571425E-2</v>
      </c>
      <c r="I331" s="12">
        <v>0</v>
      </c>
      <c r="J331" s="14">
        <f>Table32356789101112132343210111213[[#This Row],[Alaskan Native or Native American]]/Table32356789101112132343210111213[[#This Row],[Total]]</f>
        <v>0</v>
      </c>
      <c r="K331" s="12">
        <v>0</v>
      </c>
      <c r="L331" s="14">
        <f>Table32356789101112132343210111213[[#This Row],[Asian American]]/Table32356789101112132343210111213[[#This Row],[Total]]</f>
        <v>0</v>
      </c>
      <c r="M331" s="12">
        <v>13</v>
      </c>
      <c r="N331" s="14">
        <f>Table32356789101112132343210111213[[#This Row],[African American]]/Table32356789101112132343210111213[[#This Row],[Total]]</f>
        <v>0.9285714285714286</v>
      </c>
      <c r="O331" s="12">
        <v>0</v>
      </c>
      <c r="P331" s="14">
        <f>Table32356789101112132343210111213[[#This Row],[Hispanic American]]/Table32356789101112132343210111213[[#This Row],[Total]]</f>
        <v>0</v>
      </c>
      <c r="Q331" s="12">
        <v>0</v>
      </c>
      <c r="R331" s="14">
        <f>Table32356789101112132343210111213[[#This Row],[Hawaiian or Pacific Islander]]/Table32356789101112132343210111213[[#This Row],[Total]]</f>
        <v>0</v>
      </c>
      <c r="S331" s="12">
        <v>1</v>
      </c>
      <c r="T331" s="14">
        <f>Table32356789101112132343210111213[[#This Row],[White]]/Table32356789101112132343210111213[[#This Row],[Total]]</f>
        <v>7.1428571428571425E-2</v>
      </c>
      <c r="U331" s="12">
        <v>0</v>
      </c>
      <c r="V331" s="14">
        <f>Table32356789101112132343210111213[[#This Row],[Multi-racial]]/Table32356789101112132343210111213[[#This Row],[Total]]</f>
        <v>0</v>
      </c>
      <c r="W331" s="12">
        <v>0</v>
      </c>
      <c r="X331" s="14">
        <f>Table32356789101112132343210111213[[#This Row],[Total % Minorities]]/Table32356789101112132343210111213[[#This Row],[Total]]</f>
        <v>6.6326530612244902E-2</v>
      </c>
      <c r="Y33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0.9285714285714286</v>
      </c>
      <c r="Z33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0.9285714285714286</v>
      </c>
    </row>
    <row r="332" spans="1:26" ht="20" customHeight="1">
      <c r="A332" s="1">
        <v>198507</v>
      </c>
      <c r="B332" s="1" t="s">
        <v>614</v>
      </c>
      <c r="C332" s="15" t="s">
        <v>347</v>
      </c>
      <c r="D332" s="1">
        <v>14</v>
      </c>
      <c r="E332" s="1">
        <v>10</v>
      </c>
      <c r="F332" s="8">
        <f>Table32356789101112132343210111213[[#This Row],[Men]]/Table32356789101112132343210111213[[#This Row],[Total]]</f>
        <v>0.7142857142857143</v>
      </c>
      <c r="G332" s="1">
        <v>4</v>
      </c>
      <c r="H332" s="8">
        <f>Table32356789101112132343210111213[[#This Row],[Women]]/Table32356789101112132343210111213[[#This Row],[Total]]</f>
        <v>0.2857142857142857</v>
      </c>
      <c r="I332" s="1">
        <v>0</v>
      </c>
      <c r="J332" s="8">
        <f>Table32356789101112132343210111213[[#This Row],[Alaskan Native or Native American]]/Table32356789101112132343210111213[[#This Row],[Total]]</f>
        <v>0</v>
      </c>
      <c r="K332" s="1">
        <v>0</v>
      </c>
      <c r="L332" s="8">
        <f>Table32356789101112132343210111213[[#This Row],[Asian American]]/Table32356789101112132343210111213[[#This Row],[Total]]</f>
        <v>0</v>
      </c>
      <c r="M332" s="1">
        <v>9</v>
      </c>
      <c r="N332" s="8">
        <f>Table32356789101112132343210111213[[#This Row],[African American]]/Table32356789101112132343210111213[[#This Row],[Total]]</f>
        <v>0.6428571428571429</v>
      </c>
      <c r="O332" s="1">
        <v>0</v>
      </c>
      <c r="P332" s="8">
        <f>Table32356789101112132343210111213[[#This Row],[Hispanic American]]/Table32356789101112132343210111213[[#This Row],[Total]]</f>
        <v>0</v>
      </c>
      <c r="Q332" s="1">
        <v>0</v>
      </c>
      <c r="R332" s="8">
        <f>Table32356789101112132343210111213[[#This Row],[Hawaiian or Pacific Islander]]/Table32356789101112132343210111213[[#This Row],[Total]]</f>
        <v>0</v>
      </c>
      <c r="S332" s="1">
        <v>4</v>
      </c>
      <c r="T332" s="8">
        <f>Table32356789101112132343210111213[[#This Row],[White]]/Table32356789101112132343210111213[[#This Row],[Total]]</f>
        <v>0.2857142857142857</v>
      </c>
      <c r="U332" s="1">
        <v>0</v>
      </c>
      <c r="V332" s="8">
        <f>Table32356789101112132343210111213[[#This Row],[Multi-racial]]/Table32356789101112132343210111213[[#This Row],[Total]]</f>
        <v>0</v>
      </c>
      <c r="W332" s="1">
        <v>0</v>
      </c>
      <c r="X332" s="8">
        <f>Table32356789101112132343210111213[[#This Row],[Total % Minorities]]/Table32356789101112132343210111213[[#This Row],[Total]]</f>
        <v>4.5918367346938778E-2</v>
      </c>
      <c r="Y33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0.6428571428571429</v>
      </c>
      <c r="Z33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0.6428571428571429</v>
      </c>
    </row>
    <row r="333" spans="1:26" ht="20" customHeight="1">
      <c r="A333" s="12">
        <v>201654</v>
      </c>
      <c r="B333" s="12" t="s">
        <v>425</v>
      </c>
      <c r="C333" s="16" t="s">
        <v>347</v>
      </c>
      <c r="D333" s="12">
        <v>14</v>
      </c>
      <c r="E333" s="12">
        <v>12</v>
      </c>
      <c r="F333" s="14">
        <f>Table32356789101112132343210111213[[#This Row],[Men]]/Table32356789101112132343210111213[[#This Row],[Total]]</f>
        <v>0.8571428571428571</v>
      </c>
      <c r="G333" s="12">
        <v>2</v>
      </c>
      <c r="H333" s="14">
        <f>Table32356789101112132343210111213[[#This Row],[Women]]/Table32356789101112132343210111213[[#This Row],[Total]]</f>
        <v>0.14285714285714285</v>
      </c>
      <c r="I333" s="12">
        <v>0</v>
      </c>
      <c r="J333" s="14">
        <f>Table32356789101112132343210111213[[#This Row],[Alaskan Native or Native American]]/Table32356789101112132343210111213[[#This Row],[Total]]</f>
        <v>0</v>
      </c>
      <c r="K333" s="12">
        <v>0</v>
      </c>
      <c r="L333" s="14">
        <f>Table32356789101112132343210111213[[#This Row],[Asian American]]/Table32356789101112132343210111213[[#This Row],[Total]]</f>
        <v>0</v>
      </c>
      <c r="M333" s="12">
        <v>0</v>
      </c>
      <c r="N333" s="14">
        <f>Table32356789101112132343210111213[[#This Row],[African American]]/Table32356789101112132343210111213[[#This Row],[Total]]</f>
        <v>0</v>
      </c>
      <c r="O333" s="12">
        <v>0</v>
      </c>
      <c r="P333" s="14">
        <f>Table32356789101112132343210111213[[#This Row],[Hispanic American]]/Table32356789101112132343210111213[[#This Row],[Total]]</f>
        <v>0</v>
      </c>
      <c r="Q333" s="12">
        <v>0</v>
      </c>
      <c r="R333" s="14">
        <f>Table32356789101112132343210111213[[#This Row],[Hawaiian or Pacific Islander]]/Table32356789101112132343210111213[[#This Row],[Total]]</f>
        <v>0</v>
      </c>
      <c r="S333" s="12">
        <v>13</v>
      </c>
      <c r="T333" s="14">
        <f>Table32356789101112132343210111213[[#This Row],[White]]/Table32356789101112132343210111213[[#This Row],[Total]]</f>
        <v>0.9285714285714286</v>
      </c>
      <c r="U333" s="12">
        <v>0</v>
      </c>
      <c r="V333" s="14">
        <f>Table32356789101112132343210111213[[#This Row],[Multi-racial]]/Table32356789101112132343210111213[[#This Row],[Total]]</f>
        <v>0</v>
      </c>
      <c r="W333" s="12">
        <v>0</v>
      </c>
      <c r="X333" s="14">
        <f>Table32356789101112132343210111213[[#This Row],[Total % Minorities]]/Table32356789101112132343210111213[[#This Row],[Total]]</f>
        <v>0</v>
      </c>
      <c r="Y33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3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34" spans="1:26" ht="20" customHeight="1">
      <c r="A334" s="1">
        <v>226471</v>
      </c>
      <c r="B334" s="1" t="s">
        <v>265</v>
      </c>
      <c r="C334" s="15" t="s">
        <v>347</v>
      </c>
      <c r="D334" s="1">
        <v>14</v>
      </c>
      <c r="E334" s="1">
        <v>11</v>
      </c>
      <c r="F334" s="8">
        <f>Table32356789101112132343210111213[[#This Row],[Men]]/Table32356789101112132343210111213[[#This Row],[Total]]</f>
        <v>0.7857142857142857</v>
      </c>
      <c r="G334" s="1">
        <v>3</v>
      </c>
      <c r="H334" s="8">
        <f>Table32356789101112132343210111213[[#This Row],[Women]]/Table32356789101112132343210111213[[#This Row],[Total]]</f>
        <v>0.21428571428571427</v>
      </c>
      <c r="I334" s="1">
        <v>0</v>
      </c>
      <c r="J334" s="8">
        <f>Table32356789101112132343210111213[[#This Row],[Alaskan Native or Native American]]/Table32356789101112132343210111213[[#This Row],[Total]]</f>
        <v>0</v>
      </c>
      <c r="K334" s="1">
        <v>0</v>
      </c>
      <c r="L334" s="8">
        <f>Table32356789101112132343210111213[[#This Row],[Asian American]]/Table32356789101112132343210111213[[#This Row],[Total]]</f>
        <v>0</v>
      </c>
      <c r="M334" s="1">
        <v>3</v>
      </c>
      <c r="N334" s="8">
        <f>Table32356789101112132343210111213[[#This Row],[African American]]/Table32356789101112132343210111213[[#This Row],[Total]]</f>
        <v>0.21428571428571427</v>
      </c>
      <c r="O334" s="1">
        <v>4</v>
      </c>
      <c r="P334" s="8">
        <f>Table32356789101112132343210111213[[#This Row],[Hispanic American]]/Table32356789101112132343210111213[[#This Row],[Total]]</f>
        <v>0.2857142857142857</v>
      </c>
      <c r="Q334" s="1">
        <v>0</v>
      </c>
      <c r="R334" s="8">
        <f>Table32356789101112132343210111213[[#This Row],[Hawaiian or Pacific Islander]]/Table32356789101112132343210111213[[#This Row],[Total]]</f>
        <v>0</v>
      </c>
      <c r="S334" s="1">
        <v>6</v>
      </c>
      <c r="T334" s="8">
        <f>Table32356789101112132343210111213[[#This Row],[White]]/Table32356789101112132343210111213[[#This Row],[Total]]</f>
        <v>0.42857142857142855</v>
      </c>
      <c r="U334" s="1">
        <v>0</v>
      </c>
      <c r="V334" s="8">
        <f>Table32356789101112132343210111213[[#This Row],[Multi-racial]]/Table32356789101112132343210111213[[#This Row],[Total]]</f>
        <v>0</v>
      </c>
      <c r="W334" s="1">
        <v>1</v>
      </c>
      <c r="X334" s="8">
        <f>Table32356789101112132343210111213[[#This Row],[Total % Minorities]]/Table32356789101112132343210111213[[#This Row],[Total]]</f>
        <v>3.5714285714285712E-2</v>
      </c>
      <c r="Y33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33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335" spans="1:26" ht="20" customHeight="1">
      <c r="A335" s="12">
        <v>234207</v>
      </c>
      <c r="B335" s="12" t="s">
        <v>344</v>
      </c>
      <c r="C335" s="16" t="s">
        <v>347</v>
      </c>
      <c r="D335" s="12">
        <v>14</v>
      </c>
      <c r="E335" s="12">
        <v>10</v>
      </c>
      <c r="F335" s="14">
        <f>Table32356789101112132343210111213[[#This Row],[Men]]/Table32356789101112132343210111213[[#This Row],[Total]]</f>
        <v>0.7142857142857143</v>
      </c>
      <c r="G335" s="12">
        <v>4</v>
      </c>
      <c r="H335" s="14">
        <f>Table32356789101112132343210111213[[#This Row],[Women]]/Table32356789101112132343210111213[[#This Row],[Total]]</f>
        <v>0.2857142857142857</v>
      </c>
      <c r="I335" s="12">
        <v>0</v>
      </c>
      <c r="J335" s="14">
        <f>Table32356789101112132343210111213[[#This Row],[Alaskan Native or Native American]]/Table32356789101112132343210111213[[#This Row],[Total]]</f>
        <v>0</v>
      </c>
      <c r="K335" s="12">
        <v>0</v>
      </c>
      <c r="L335" s="14">
        <f>Table32356789101112132343210111213[[#This Row],[Asian American]]/Table32356789101112132343210111213[[#This Row],[Total]]</f>
        <v>0</v>
      </c>
      <c r="M335" s="12">
        <v>2</v>
      </c>
      <c r="N335" s="14">
        <f>Table32356789101112132343210111213[[#This Row],[African American]]/Table32356789101112132343210111213[[#This Row],[Total]]</f>
        <v>0.14285714285714285</v>
      </c>
      <c r="O335" s="12">
        <v>2</v>
      </c>
      <c r="P335" s="14">
        <f>Table32356789101112132343210111213[[#This Row],[Hispanic American]]/Table32356789101112132343210111213[[#This Row],[Total]]</f>
        <v>0.14285714285714285</v>
      </c>
      <c r="Q335" s="12">
        <v>0</v>
      </c>
      <c r="R335" s="14">
        <f>Table32356789101112132343210111213[[#This Row],[Hawaiian or Pacific Islander]]/Table32356789101112132343210111213[[#This Row],[Total]]</f>
        <v>0</v>
      </c>
      <c r="S335" s="12">
        <v>8</v>
      </c>
      <c r="T335" s="14">
        <f>Table32356789101112132343210111213[[#This Row],[White]]/Table32356789101112132343210111213[[#This Row],[Total]]</f>
        <v>0.5714285714285714</v>
      </c>
      <c r="U335" s="12">
        <v>0</v>
      </c>
      <c r="V335" s="14">
        <f>Table32356789101112132343210111213[[#This Row],[Multi-racial]]/Table32356789101112132343210111213[[#This Row],[Total]]</f>
        <v>0</v>
      </c>
      <c r="W335" s="12">
        <v>2</v>
      </c>
      <c r="X335" s="14">
        <f>Table32356789101112132343210111213[[#This Row],[Total % Minorities]]/Table32356789101112132343210111213[[#This Row],[Total]]</f>
        <v>2.0408163265306121E-2</v>
      </c>
      <c r="Y33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  <c r="Z33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</row>
    <row r="336" spans="1:26" ht="20" customHeight="1">
      <c r="A336" s="1">
        <v>239716</v>
      </c>
      <c r="B336" s="1" t="s">
        <v>615</v>
      </c>
      <c r="C336" s="15" t="s">
        <v>347</v>
      </c>
      <c r="D336" s="1">
        <v>14</v>
      </c>
      <c r="E336" s="1">
        <v>10</v>
      </c>
      <c r="F336" s="8">
        <f>Table32356789101112132343210111213[[#This Row],[Men]]/Table32356789101112132343210111213[[#This Row],[Total]]</f>
        <v>0.7142857142857143</v>
      </c>
      <c r="G336" s="1">
        <v>4</v>
      </c>
      <c r="H336" s="8">
        <f>Table32356789101112132343210111213[[#This Row],[Women]]/Table32356789101112132343210111213[[#This Row],[Total]]</f>
        <v>0.2857142857142857</v>
      </c>
      <c r="I336" s="1">
        <v>0</v>
      </c>
      <c r="J336" s="8">
        <f>Table32356789101112132343210111213[[#This Row],[Alaskan Native or Native American]]/Table32356789101112132343210111213[[#This Row],[Total]]</f>
        <v>0</v>
      </c>
      <c r="K336" s="1">
        <v>1</v>
      </c>
      <c r="L336" s="8">
        <f>Table32356789101112132343210111213[[#This Row],[Asian American]]/Table32356789101112132343210111213[[#This Row],[Total]]</f>
        <v>7.1428571428571425E-2</v>
      </c>
      <c r="M336" s="1">
        <v>0</v>
      </c>
      <c r="N336" s="8">
        <f>Table32356789101112132343210111213[[#This Row],[African American]]/Table32356789101112132343210111213[[#This Row],[Total]]</f>
        <v>0</v>
      </c>
      <c r="O336" s="1">
        <v>1</v>
      </c>
      <c r="P336" s="8">
        <f>Table32356789101112132343210111213[[#This Row],[Hispanic American]]/Table32356789101112132343210111213[[#This Row],[Total]]</f>
        <v>7.1428571428571425E-2</v>
      </c>
      <c r="Q336" s="1">
        <v>0</v>
      </c>
      <c r="R336" s="8">
        <f>Table32356789101112132343210111213[[#This Row],[Hawaiian or Pacific Islander]]/Table32356789101112132343210111213[[#This Row],[Total]]</f>
        <v>0</v>
      </c>
      <c r="S336" s="1">
        <v>12</v>
      </c>
      <c r="T336" s="8">
        <f>Table32356789101112132343210111213[[#This Row],[White]]/Table32356789101112132343210111213[[#This Row],[Total]]</f>
        <v>0.8571428571428571</v>
      </c>
      <c r="U336" s="1">
        <v>0</v>
      </c>
      <c r="V336" s="8">
        <f>Table32356789101112132343210111213[[#This Row],[Multi-racial]]/Table32356789101112132343210111213[[#This Row],[Total]]</f>
        <v>0</v>
      </c>
      <c r="W336" s="1">
        <v>0</v>
      </c>
      <c r="X336" s="8">
        <f>Table32356789101112132343210111213[[#This Row],[Total % Minorities]]/Table32356789101112132343210111213[[#This Row],[Total]]</f>
        <v>1.020408163265306E-2</v>
      </c>
      <c r="Y33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  <c r="Z33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7.1428571428571425E-2</v>
      </c>
    </row>
    <row r="337" spans="1:26" ht="20" customHeight="1">
      <c r="A337" s="12">
        <v>104717</v>
      </c>
      <c r="B337" s="12" t="s">
        <v>616</v>
      </c>
      <c r="C337" s="16" t="s">
        <v>347</v>
      </c>
      <c r="D337" s="12">
        <v>13</v>
      </c>
      <c r="E337" s="12">
        <v>12</v>
      </c>
      <c r="F337" s="14">
        <f>Table32356789101112132343210111213[[#This Row],[Men]]/Table32356789101112132343210111213[[#This Row],[Total]]</f>
        <v>0.92307692307692313</v>
      </c>
      <c r="G337" s="12">
        <v>1</v>
      </c>
      <c r="H337" s="14">
        <f>Table32356789101112132343210111213[[#This Row],[Women]]/Table32356789101112132343210111213[[#This Row],[Total]]</f>
        <v>7.6923076923076927E-2</v>
      </c>
      <c r="I337" s="12">
        <v>0</v>
      </c>
      <c r="J337" s="14">
        <f>Table32356789101112132343210111213[[#This Row],[Alaskan Native or Native American]]/Table32356789101112132343210111213[[#This Row],[Total]]</f>
        <v>0</v>
      </c>
      <c r="K337" s="12">
        <v>0</v>
      </c>
      <c r="L337" s="14">
        <f>Table32356789101112132343210111213[[#This Row],[Asian American]]/Table32356789101112132343210111213[[#This Row],[Total]]</f>
        <v>0</v>
      </c>
      <c r="M337" s="12">
        <v>1</v>
      </c>
      <c r="N337" s="14">
        <f>Table32356789101112132343210111213[[#This Row],[African American]]/Table32356789101112132343210111213[[#This Row],[Total]]</f>
        <v>7.6923076923076927E-2</v>
      </c>
      <c r="O337" s="12">
        <v>2</v>
      </c>
      <c r="P337" s="14">
        <f>Table32356789101112132343210111213[[#This Row],[Hispanic American]]/Table32356789101112132343210111213[[#This Row],[Total]]</f>
        <v>0.15384615384615385</v>
      </c>
      <c r="Q337" s="12">
        <v>0</v>
      </c>
      <c r="R337" s="14">
        <f>Table32356789101112132343210111213[[#This Row],[Hawaiian or Pacific Islander]]/Table32356789101112132343210111213[[#This Row],[Total]]</f>
        <v>0</v>
      </c>
      <c r="S337" s="12">
        <v>9</v>
      </c>
      <c r="T337" s="14">
        <f>Table32356789101112132343210111213[[#This Row],[White]]/Table32356789101112132343210111213[[#This Row],[Total]]</f>
        <v>0.69230769230769229</v>
      </c>
      <c r="U337" s="12">
        <v>1</v>
      </c>
      <c r="V337" s="14">
        <f>Table32356789101112132343210111213[[#This Row],[Multi-racial]]/Table32356789101112132343210111213[[#This Row],[Total]]</f>
        <v>7.6923076923076927E-2</v>
      </c>
      <c r="W337" s="12">
        <v>0</v>
      </c>
      <c r="X337" s="14">
        <f>Table32356789101112132343210111213[[#This Row],[Total % Minorities]]/Table32356789101112132343210111213[[#This Row],[Total]]</f>
        <v>2.3668639053254441E-2</v>
      </c>
      <c r="Y33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0.30769230769230771</v>
      </c>
      <c r="Z33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0.30769230769230771</v>
      </c>
    </row>
    <row r="338" spans="1:26" ht="20" customHeight="1">
      <c r="A338" s="1">
        <v>143084</v>
      </c>
      <c r="B338" s="1" t="s">
        <v>617</v>
      </c>
      <c r="C338" s="15">
        <v>49500</v>
      </c>
      <c r="D338" s="1">
        <v>13</v>
      </c>
      <c r="E338" s="1">
        <v>10</v>
      </c>
      <c r="F338" s="8">
        <f>Table32356789101112132343210111213[[#This Row],[Men]]/Table32356789101112132343210111213[[#This Row],[Total]]</f>
        <v>0.76923076923076927</v>
      </c>
      <c r="G338" s="1">
        <v>3</v>
      </c>
      <c r="H338" s="8">
        <f>Table32356789101112132343210111213[[#This Row],[Women]]/Table32356789101112132343210111213[[#This Row],[Total]]</f>
        <v>0.23076923076923078</v>
      </c>
      <c r="I338" s="1">
        <v>0</v>
      </c>
      <c r="J338" s="8">
        <f>Table32356789101112132343210111213[[#This Row],[Alaskan Native or Native American]]/Table32356789101112132343210111213[[#This Row],[Total]]</f>
        <v>0</v>
      </c>
      <c r="K338" s="1">
        <v>0</v>
      </c>
      <c r="L338" s="8">
        <f>Table32356789101112132343210111213[[#This Row],[Asian American]]/Table32356789101112132343210111213[[#This Row],[Total]]</f>
        <v>0</v>
      </c>
      <c r="M338" s="1">
        <v>0</v>
      </c>
      <c r="N338" s="8">
        <f>Table32356789101112132343210111213[[#This Row],[African American]]/Table32356789101112132343210111213[[#This Row],[Total]]</f>
        <v>0</v>
      </c>
      <c r="O338" s="1">
        <v>1</v>
      </c>
      <c r="P338" s="8">
        <f>Table32356789101112132343210111213[[#This Row],[Hispanic American]]/Table32356789101112132343210111213[[#This Row],[Total]]</f>
        <v>7.6923076923076927E-2</v>
      </c>
      <c r="Q338" s="1">
        <v>0</v>
      </c>
      <c r="R338" s="8">
        <f>Table32356789101112132343210111213[[#This Row],[Hawaiian or Pacific Islander]]/Table32356789101112132343210111213[[#This Row],[Total]]</f>
        <v>0</v>
      </c>
      <c r="S338" s="1">
        <v>9</v>
      </c>
      <c r="T338" s="8">
        <f>Table32356789101112132343210111213[[#This Row],[White]]/Table32356789101112132343210111213[[#This Row],[Total]]</f>
        <v>0.69230769230769229</v>
      </c>
      <c r="U338" s="1">
        <v>0</v>
      </c>
      <c r="V338" s="8">
        <f>Table32356789101112132343210111213[[#This Row],[Multi-racial]]/Table32356789101112132343210111213[[#This Row],[Total]]</f>
        <v>0</v>
      </c>
      <c r="W338" s="1">
        <v>2</v>
      </c>
      <c r="X338" s="8">
        <f>Table32356789101112132343210111213[[#This Row],[Total % Minorities]]/Table32356789101112132343210111213[[#This Row],[Total]]</f>
        <v>5.9171597633136102E-3</v>
      </c>
      <c r="Y33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7.6923076923076927E-2</v>
      </c>
      <c r="Z33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7.6923076923076927E-2</v>
      </c>
    </row>
    <row r="339" spans="1:26" ht="20" customHeight="1">
      <c r="A339" s="12">
        <v>163046</v>
      </c>
      <c r="B339" s="12" t="s">
        <v>167</v>
      </c>
      <c r="C339" s="16" t="s">
        <v>347</v>
      </c>
      <c r="D339" s="12">
        <v>13</v>
      </c>
      <c r="E339" s="12">
        <v>11</v>
      </c>
      <c r="F339" s="14">
        <f>Table32356789101112132343210111213[[#This Row],[Men]]/Table32356789101112132343210111213[[#This Row],[Total]]</f>
        <v>0.84615384615384615</v>
      </c>
      <c r="G339" s="12">
        <v>2</v>
      </c>
      <c r="H339" s="14">
        <f>Table32356789101112132343210111213[[#This Row],[Women]]/Table32356789101112132343210111213[[#This Row],[Total]]</f>
        <v>0.15384615384615385</v>
      </c>
      <c r="I339" s="12">
        <v>0</v>
      </c>
      <c r="J339" s="14">
        <f>Table32356789101112132343210111213[[#This Row],[Alaskan Native or Native American]]/Table32356789101112132343210111213[[#This Row],[Total]]</f>
        <v>0</v>
      </c>
      <c r="K339" s="12">
        <v>1</v>
      </c>
      <c r="L339" s="14">
        <f>Table32356789101112132343210111213[[#This Row],[Asian American]]/Table32356789101112132343210111213[[#This Row],[Total]]</f>
        <v>7.6923076923076927E-2</v>
      </c>
      <c r="M339" s="12">
        <v>0</v>
      </c>
      <c r="N339" s="14">
        <f>Table32356789101112132343210111213[[#This Row],[African American]]/Table32356789101112132343210111213[[#This Row],[Total]]</f>
        <v>0</v>
      </c>
      <c r="O339" s="12">
        <v>1</v>
      </c>
      <c r="P339" s="14">
        <f>Table32356789101112132343210111213[[#This Row],[Hispanic American]]/Table32356789101112132343210111213[[#This Row],[Total]]</f>
        <v>7.6923076923076927E-2</v>
      </c>
      <c r="Q339" s="12">
        <v>1</v>
      </c>
      <c r="R339" s="14">
        <f>Table32356789101112132343210111213[[#This Row],[Hawaiian or Pacific Islander]]/Table32356789101112132343210111213[[#This Row],[Total]]</f>
        <v>7.6923076923076927E-2</v>
      </c>
      <c r="S339" s="12">
        <v>9</v>
      </c>
      <c r="T339" s="14">
        <f>Table32356789101112132343210111213[[#This Row],[White]]/Table32356789101112132343210111213[[#This Row],[Total]]</f>
        <v>0.69230769230769229</v>
      </c>
      <c r="U339" s="12">
        <v>1</v>
      </c>
      <c r="V339" s="14">
        <f>Table32356789101112132343210111213[[#This Row],[Multi-racial]]/Table32356789101112132343210111213[[#This Row],[Total]]</f>
        <v>7.6923076923076927E-2</v>
      </c>
      <c r="W339" s="12">
        <v>0</v>
      </c>
      <c r="X339" s="14">
        <f>Table32356789101112132343210111213[[#This Row],[Total % Minorities]]/Table32356789101112132343210111213[[#This Row],[Total]]</f>
        <v>2.3668639053254441E-2</v>
      </c>
      <c r="Y33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0.30769230769230771</v>
      </c>
      <c r="Z33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0.23076923076923078</v>
      </c>
    </row>
    <row r="340" spans="1:26" ht="20" customHeight="1">
      <c r="A340" s="1">
        <v>166124</v>
      </c>
      <c r="B340" s="1" t="s">
        <v>618</v>
      </c>
      <c r="C340" s="15" t="s">
        <v>605</v>
      </c>
      <c r="D340" s="1">
        <v>13</v>
      </c>
      <c r="E340" s="1">
        <v>8</v>
      </c>
      <c r="F340" s="8">
        <f>Table32356789101112132343210111213[[#This Row],[Men]]/Table32356789101112132343210111213[[#This Row],[Total]]</f>
        <v>0.61538461538461542</v>
      </c>
      <c r="G340" s="1">
        <v>5</v>
      </c>
      <c r="H340" s="8">
        <f>Table32356789101112132343210111213[[#This Row],[Women]]/Table32356789101112132343210111213[[#This Row],[Total]]</f>
        <v>0.38461538461538464</v>
      </c>
      <c r="I340" s="1">
        <v>0</v>
      </c>
      <c r="J340" s="8">
        <f>Table32356789101112132343210111213[[#This Row],[Alaskan Native or Native American]]/Table32356789101112132343210111213[[#This Row],[Total]]</f>
        <v>0</v>
      </c>
      <c r="K340" s="1">
        <v>0</v>
      </c>
      <c r="L340" s="8">
        <f>Table32356789101112132343210111213[[#This Row],[Asian American]]/Table32356789101112132343210111213[[#This Row],[Total]]</f>
        <v>0</v>
      </c>
      <c r="M340" s="1">
        <v>0</v>
      </c>
      <c r="N340" s="8">
        <f>Table32356789101112132343210111213[[#This Row],[African American]]/Table32356789101112132343210111213[[#This Row],[Total]]</f>
        <v>0</v>
      </c>
      <c r="O340" s="1">
        <v>1</v>
      </c>
      <c r="P340" s="8">
        <f>Table32356789101112132343210111213[[#This Row],[Hispanic American]]/Table32356789101112132343210111213[[#This Row],[Total]]</f>
        <v>7.6923076923076927E-2</v>
      </c>
      <c r="Q340" s="1">
        <v>0</v>
      </c>
      <c r="R340" s="8">
        <f>Table32356789101112132343210111213[[#This Row],[Hawaiian or Pacific Islander]]/Table32356789101112132343210111213[[#This Row],[Total]]</f>
        <v>0</v>
      </c>
      <c r="S340" s="1">
        <v>11</v>
      </c>
      <c r="T340" s="8">
        <f>Table32356789101112132343210111213[[#This Row],[White]]/Table32356789101112132343210111213[[#This Row],[Total]]</f>
        <v>0.84615384615384615</v>
      </c>
      <c r="U340" s="1">
        <v>1</v>
      </c>
      <c r="V340" s="8">
        <f>Table32356789101112132343210111213[[#This Row],[Multi-racial]]/Table32356789101112132343210111213[[#This Row],[Total]]</f>
        <v>7.6923076923076927E-2</v>
      </c>
      <c r="W340" s="1">
        <v>0</v>
      </c>
      <c r="X340" s="8">
        <f>Table32356789101112132343210111213[[#This Row],[Total % Minorities]]/Table32356789101112132343210111213[[#This Row],[Total]]</f>
        <v>1.183431952662722E-2</v>
      </c>
      <c r="Y34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0.15384615384615385</v>
      </c>
      <c r="Z34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0.15384615384615385</v>
      </c>
    </row>
    <row r="341" spans="1:26" ht="20" customHeight="1">
      <c r="A341" s="12">
        <v>180595</v>
      </c>
      <c r="B341" s="12" t="s">
        <v>619</v>
      </c>
      <c r="C341" s="16" t="s">
        <v>347</v>
      </c>
      <c r="D341" s="12">
        <v>13</v>
      </c>
      <c r="E341" s="12">
        <v>11</v>
      </c>
      <c r="F341" s="14">
        <f>Table32356789101112132343210111213[[#This Row],[Men]]/Table32356789101112132343210111213[[#This Row],[Total]]</f>
        <v>0.84615384615384615</v>
      </c>
      <c r="G341" s="12">
        <v>2</v>
      </c>
      <c r="H341" s="14">
        <f>Table32356789101112132343210111213[[#This Row],[Women]]/Table32356789101112132343210111213[[#This Row],[Total]]</f>
        <v>0.15384615384615385</v>
      </c>
      <c r="I341" s="12">
        <v>0</v>
      </c>
      <c r="J341" s="14">
        <f>Table32356789101112132343210111213[[#This Row],[Alaskan Native or Native American]]/Table32356789101112132343210111213[[#This Row],[Total]]</f>
        <v>0</v>
      </c>
      <c r="K341" s="12">
        <v>0</v>
      </c>
      <c r="L341" s="14">
        <f>Table32356789101112132343210111213[[#This Row],[Asian American]]/Table32356789101112132343210111213[[#This Row],[Total]]</f>
        <v>0</v>
      </c>
      <c r="M341" s="12">
        <v>0</v>
      </c>
      <c r="N341" s="14">
        <f>Table32356789101112132343210111213[[#This Row],[African American]]/Table32356789101112132343210111213[[#This Row],[Total]]</f>
        <v>0</v>
      </c>
      <c r="O341" s="12">
        <v>1</v>
      </c>
      <c r="P341" s="14">
        <f>Table32356789101112132343210111213[[#This Row],[Hispanic American]]/Table32356789101112132343210111213[[#This Row],[Total]]</f>
        <v>7.6923076923076927E-2</v>
      </c>
      <c r="Q341" s="12">
        <v>0</v>
      </c>
      <c r="R341" s="14">
        <f>Table32356789101112132343210111213[[#This Row],[Hawaiian or Pacific Islander]]/Table32356789101112132343210111213[[#This Row],[Total]]</f>
        <v>0</v>
      </c>
      <c r="S341" s="12">
        <v>10</v>
      </c>
      <c r="T341" s="14">
        <f>Table32356789101112132343210111213[[#This Row],[White]]/Table32356789101112132343210111213[[#This Row],[Total]]</f>
        <v>0.76923076923076927</v>
      </c>
      <c r="U341" s="12">
        <v>1</v>
      </c>
      <c r="V341" s="14">
        <f>Table32356789101112132343210111213[[#This Row],[Multi-racial]]/Table32356789101112132343210111213[[#This Row],[Total]]</f>
        <v>7.6923076923076927E-2</v>
      </c>
      <c r="W341" s="12">
        <v>1</v>
      </c>
      <c r="X341" s="14">
        <f>Table32356789101112132343210111213[[#This Row],[Total % Minorities]]/Table32356789101112132343210111213[[#This Row],[Total]]</f>
        <v>1.183431952662722E-2</v>
      </c>
      <c r="Y34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0.15384615384615385</v>
      </c>
      <c r="Z34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0.15384615384615385</v>
      </c>
    </row>
    <row r="342" spans="1:26" ht="20" customHeight="1">
      <c r="A342" s="1">
        <v>191931</v>
      </c>
      <c r="B342" s="1" t="s">
        <v>620</v>
      </c>
      <c r="C342" s="15" t="s">
        <v>347</v>
      </c>
      <c r="D342" s="1">
        <v>13</v>
      </c>
      <c r="E342" s="1">
        <v>9</v>
      </c>
      <c r="F342" s="8">
        <f>Table32356789101112132343210111213[[#This Row],[Men]]/Table32356789101112132343210111213[[#This Row],[Total]]</f>
        <v>0.69230769230769229</v>
      </c>
      <c r="G342" s="1">
        <v>4</v>
      </c>
      <c r="H342" s="8">
        <f>Table32356789101112132343210111213[[#This Row],[Women]]/Table32356789101112132343210111213[[#This Row],[Total]]</f>
        <v>0.30769230769230771</v>
      </c>
      <c r="I342" s="1">
        <v>0</v>
      </c>
      <c r="J342" s="8">
        <f>Table32356789101112132343210111213[[#This Row],[Alaskan Native or Native American]]/Table32356789101112132343210111213[[#This Row],[Total]]</f>
        <v>0</v>
      </c>
      <c r="K342" s="1">
        <v>1</v>
      </c>
      <c r="L342" s="8">
        <f>Table32356789101112132343210111213[[#This Row],[Asian American]]/Table32356789101112132343210111213[[#This Row],[Total]]</f>
        <v>7.6923076923076927E-2</v>
      </c>
      <c r="M342" s="1">
        <v>0</v>
      </c>
      <c r="N342" s="8">
        <f>Table32356789101112132343210111213[[#This Row],[African American]]/Table32356789101112132343210111213[[#This Row],[Total]]</f>
        <v>0</v>
      </c>
      <c r="O342" s="1">
        <v>2</v>
      </c>
      <c r="P342" s="8">
        <f>Table32356789101112132343210111213[[#This Row],[Hispanic American]]/Table32356789101112132343210111213[[#This Row],[Total]]</f>
        <v>0.15384615384615385</v>
      </c>
      <c r="Q342" s="1">
        <v>0</v>
      </c>
      <c r="R342" s="8">
        <f>Table32356789101112132343210111213[[#This Row],[Hawaiian or Pacific Islander]]/Table32356789101112132343210111213[[#This Row],[Total]]</f>
        <v>0</v>
      </c>
      <c r="S342" s="1">
        <v>6</v>
      </c>
      <c r="T342" s="8">
        <f>Table32356789101112132343210111213[[#This Row],[White]]/Table32356789101112132343210111213[[#This Row],[Total]]</f>
        <v>0.46153846153846156</v>
      </c>
      <c r="U342" s="1">
        <v>1</v>
      </c>
      <c r="V342" s="8">
        <f>Table32356789101112132343210111213[[#This Row],[Multi-racial]]/Table32356789101112132343210111213[[#This Row],[Total]]</f>
        <v>7.6923076923076927E-2</v>
      </c>
      <c r="W342" s="1">
        <v>1</v>
      </c>
      <c r="X342" s="8">
        <f>Table32356789101112132343210111213[[#This Row],[Total % Minorities]]/Table32356789101112132343210111213[[#This Row],[Total]]</f>
        <v>2.3668639053254441E-2</v>
      </c>
      <c r="Y34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0.30769230769230771</v>
      </c>
      <c r="Z34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0.23076923076923078</v>
      </c>
    </row>
    <row r="343" spans="1:26" ht="20" customHeight="1">
      <c r="A343" s="12">
        <v>229814</v>
      </c>
      <c r="B343" s="12" t="s">
        <v>283</v>
      </c>
      <c r="C343" s="16">
        <v>70600</v>
      </c>
      <c r="D343" s="12">
        <v>13</v>
      </c>
      <c r="E343" s="12">
        <v>12</v>
      </c>
      <c r="F343" s="14">
        <f>Table32356789101112132343210111213[[#This Row],[Men]]/Table32356789101112132343210111213[[#This Row],[Total]]</f>
        <v>0.92307692307692313</v>
      </c>
      <c r="G343" s="12">
        <v>1</v>
      </c>
      <c r="H343" s="14">
        <f>Table32356789101112132343210111213[[#This Row],[Women]]/Table32356789101112132343210111213[[#This Row],[Total]]</f>
        <v>7.6923076923076927E-2</v>
      </c>
      <c r="I343" s="12">
        <v>0</v>
      </c>
      <c r="J343" s="14">
        <f>Table32356789101112132343210111213[[#This Row],[Alaskan Native or Native American]]/Table32356789101112132343210111213[[#This Row],[Total]]</f>
        <v>0</v>
      </c>
      <c r="K343" s="12">
        <v>0</v>
      </c>
      <c r="L343" s="14">
        <f>Table32356789101112132343210111213[[#This Row],[Asian American]]/Table32356789101112132343210111213[[#This Row],[Total]]</f>
        <v>0</v>
      </c>
      <c r="M343" s="12">
        <v>0</v>
      </c>
      <c r="N343" s="14">
        <f>Table32356789101112132343210111213[[#This Row],[African American]]/Table32356789101112132343210111213[[#This Row],[Total]]</f>
        <v>0</v>
      </c>
      <c r="O343" s="12">
        <v>3</v>
      </c>
      <c r="P343" s="14">
        <f>Table32356789101112132343210111213[[#This Row],[Hispanic American]]/Table32356789101112132343210111213[[#This Row],[Total]]</f>
        <v>0.23076923076923078</v>
      </c>
      <c r="Q343" s="12">
        <v>0</v>
      </c>
      <c r="R343" s="14">
        <f>Table32356789101112132343210111213[[#This Row],[Hawaiian or Pacific Islander]]/Table32356789101112132343210111213[[#This Row],[Total]]</f>
        <v>0</v>
      </c>
      <c r="S343" s="12">
        <v>8</v>
      </c>
      <c r="T343" s="14">
        <f>Table32356789101112132343210111213[[#This Row],[White]]/Table32356789101112132343210111213[[#This Row],[Total]]</f>
        <v>0.61538461538461542</v>
      </c>
      <c r="U343" s="12">
        <v>0</v>
      </c>
      <c r="V343" s="14">
        <f>Table32356789101112132343210111213[[#This Row],[Multi-racial]]/Table32356789101112132343210111213[[#This Row],[Total]]</f>
        <v>0</v>
      </c>
      <c r="W343" s="12">
        <v>2</v>
      </c>
      <c r="X343" s="14">
        <f>Table32356789101112132343210111213[[#This Row],[Total % Minorities]]/Table32356789101112132343210111213[[#This Row],[Total]]</f>
        <v>1.7751479289940829E-2</v>
      </c>
      <c r="Y34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0.23076923076923078</v>
      </c>
      <c r="Z34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0.23076923076923078</v>
      </c>
    </row>
    <row r="344" spans="1:26" ht="20" customHeight="1">
      <c r="A344" s="1">
        <v>230047</v>
      </c>
      <c r="B344" s="1" t="s">
        <v>621</v>
      </c>
      <c r="C344" s="15" t="s">
        <v>347</v>
      </c>
      <c r="D344" s="1">
        <v>13</v>
      </c>
      <c r="E344" s="1">
        <v>10</v>
      </c>
      <c r="F344" s="8">
        <f>Table32356789101112132343210111213[[#This Row],[Men]]/Table32356789101112132343210111213[[#This Row],[Total]]</f>
        <v>0.76923076923076927</v>
      </c>
      <c r="G344" s="1">
        <v>3</v>
      </c>
      <c r="H344" s="8">
        <f>Table32356789101112132343210111213[[#This Row],[Women]]/Table32356789101112132343210111213[[#This Row],[Total]]</f>
        <v>0.23076923076923078</v>
      </c>
      <c r="I344" s="1">
        <v>0</v>
      </c>
      <c r="J344" s="8">
        <f>Table32356789101112132343210111213[[#This Row],[Alaskan Native or Native American]]/Table32356789101112132343210111213[[#This Row],[Total]]</f>
        <v>0</v>
      </c>
      <c r="K344" s="1">
        <v>1</v>
      </c>
      <c r="L344" s="8">
        <f>Table32356789101112132343210111213[[#This Row],[Asian American]]/Table32356789101112132343210111213[[#This Row],[Total]]</f>
        <v>7.6923076923076927E-2</v>
      </c>
      <c r="M344" s="1">
        <v>0</v>
      </c>
      <c r="N344" s="8">
        <f>Table32356789101112132343210111213[[#This Row],[African American]]/Table32356789101112132343210111213[[#This Row],[Total]]</f>
        <v>0</v>
      </c>
      <c r="O344" s="1">
        <v>1</v>
      </c>
      <c r="P344" s="8">
        <f>Table32356789101112132343210111213[[#This Row],[Hispanic American]]/Table32356789101112132343210111213[[#This Row],[Total]]</f>
        <v>7.6923076923076927E-2</v>
      </c>
      <c r="Q344" s="1">
        <v>0</v>
      </c>
      <c r="R344" s="8">
        <f>Table32356789101112132343210111213[[#This Row],[Hawaiian or Pacific Islander]]/Table32356789101112132343210111213[[#This Row],[Total]]</f>
        <v>0</v>
      </c>
      <c r="S344" s="1">
        <v>5</v>
      </c>
      <c r="T344" s="8">
        <f>Table32356789101112132343210111213[[#This Row],[White]]/Table32356789101112132343210111213[[#This Row],[Total]]</f>
        <v>0.38461538461538464</v>
      </c>
      <c r="U344" s="1">
        <v>0</v>
      </c>
      <c r="V344" s="8">
        <f>Table32356789101112132343210111213[[#This Row],[Multi-racial]]/Table32356789101112132343210111213[[#This Row],[Total]]</f>
        <v>0</v>
      </c>
      <c r="W344" s="1">
        <v>6</v>
      </c>
      <c r="X344" s="8">
        <f>Table32356789101112132343210111213[[#This Row],[Total % Minorities]]/Table32356789101112132343210111213[[#This Row],[Total]]</f>
        <v>1.183431952662722E-2</v>
      </c>
      <c r="Y34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0.15384615384615385</v>
      </c>
      <c r="Z34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7.6923076923076927E-2</v>
      </c>
    </row>
    <row r="345" spans="1:26" ht="20" customHeight="1">
      <c r="A345" s="12">
        <v>230630</v>
      </c>
      <c r="B345" s="12" t="s">
        <v>498</v>
      </c>
      <c r="C345" s="16">
        <v>44600</v>
      </c>
      <c r="D345" s="12">
        <v>13</v>
      </c>
      <c r="E345" s="12">
        <v>12</v>
      </c>
      <c r="F345" s="14">
        <f>Table32356789101112132343210111213[[#This Row],[Men]]/Table32356789101112132343210111213[[#This Row],[Total]]</f>
        <v>0.92307692307692313</v>
      </c>
      <c r="G345" s="12">
        <v>1</v>
      </c>
      <c r="H345" s="14">
        <f>Table32356789101112132343210111213[[#This Row],[Women]]/Table32356789101112132343210111213[[#This Row],[Total]]</f>
        <v>7.6923076923076927E-2</v>
      </c>
      <c r="I345" s="12">
        <v>0</v>
      </c>
      <c r="J345" s="14">
        <f>Table32356789101112132343210111213[[#This Row],[Alaskan Native or Native American]]/Table32356789101112132343210111213[[#This Row],[Total]]</f>
        <v>0</v>
      </c>
      <c r="K345" s="12">
        <v>0</v>
      </c>
      <c r="L345" s="14">
        <f>Table32356789101112132343210111213[[#This Row],[Asian American]]/Table32356789101112132343210111213[[#This Row],[Total]]</f>
        <v>0</v>
      </c>
      <c r="M345" s="12">
        <v>1</v>
      </c>
      <c r="N345" s="14">
        <f>Table32356789101112132343210111213[[#This Row],[African American]]/Table32356789101112132343210111213[[#This Row],[Total]]</f>
        <v>7.6923076923076927E-2</v>
      </c>
      <c r="O345" s="12">
        <v>0</v>
      </c>
      <c r="P345" s="14">
        <f>Table32356789101112132343210111213[[#This Row],[Hispanic American]]/Table32356789101112132343210111213[[#This Row],[Total]]</f>
        <v>0</v>
      </c>
      <c r="Q345" s="12">
        <v>0</v>
      </c>
      <c r="R345" s="14">
        <f>Table32356789101112132343210111213[[#This Row],[Hawaiian or Pacific Islander]]/Table32356789101112132343210111213[[#This Row],[Total]]</f>
        <v>0</v>
      </c>
      <c r="S345" s="12">
        <v>10</v>
      </c>
      <c r="T345" s="14">
        <f>Table32356789101112132343210111213[[#This Row],[White]]/Table32356789101112132343210111213[[#This Row],[Total]]</f>
        <v>0.76923076923076927</v>
      </c>
      <c r="U345" s="12">
        <v>2</v>
      </c>
      <c r="V345" s="14">
        <f>Table32356789101112132343210111213[[#This Row],[Multi-racial]]/Table32356789101112132343210111213[[#This Row],[Total]]</f>
        <v>0.15384615384615385</v>
      </c>
      <c r="W345" s="12">
        <v>0</v>
      </c>
      <c r="X345" s="14">
        <f>Table32356789101112132343210111213[[#This Row],[Total % Minorities]]/Table32356789101112132343210111213[[#This Row],[Total]]</f>
        <v>1.7751479289940829E-2</v>
      </c>
      <c r="Y34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0.23076923076923078</v>
      </c>
      <c r="Z34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0.23076923076923078</v>
      </c>
    </row>
    <row r="346" spans="1:26" ht="20" customHeight="1">
      <c r="A346" s="1">
        <v>236452</v>
      </c>
      <c r="B346" s="1" t="s">
        <v>392</v>
      </c>
      <c r="C346" s="15" t="s">
        <v>347</v>
      </c>
      <c r="D346" s="1">
        <v>13</v>
      </c>
      <c r="E346" s="1">
        <v>12</v>
      </c>
      <c r="F346" s="8">
        <f>Table32356789101112132343210111213[[#This Row],[Men]]/Table32356789101112132343210111213[[#This Row],[Total]]</f>
        <v>0.92307692307692313</v>
      </c>
      <c r="G346" s="1">
        <v>1</v>
      </c>
      <c r="H346" s="8">
        <f>Table32356789101112132343210111213[[#This Row],[Women]]/Table32356789101112132343210111213[[#This Row],[Total]]</f>
        <v>7.6923076923076927E-2</v>
      </c>
      <c r="I346" s="1">
        <v>1</v>
      </c>
      <c r="J346" s="8">
        <f>Table32356789101112132343210111213[[#This Row],[Alaskan Native or Native American]]/Table32356789101112132343210111213[[#This Row],[Total]]</f>
        <v>7.6923076923076927E-2</v>
      </c>
      <c r="K346" s="1">
        <v>3</v>
      </c>
      <c r="L346" s="8">
        <f>Table32356789101112132343210111213[[#This Row],[Asian American]]/Table32356789101112132343210111213[[#This Row],[Total]]</f>
        <v>0.23076923076923078</v>
      </c>
      <c r="M346" s="1">
        <v>1</v>
      </c>
      <c r="N346" s="8">
        <f>Table32356789101112132343210111213[[#This Row],[African American]]/Table32356789101112132343210111213[[#This Row],[Total]]</f>
        <v>7.6923076923076927E-2</v>
      </c>
      <c r="O346" s="1">
        <v>2</v>
      </c>
      <c r="P346" s="8">
        <f>Table32356789101112132343210111213[[#This Row],[Hispanic American]]/Table32356789101112132343210111213[[#This Row],[Total]]</f>
        <v>0.15384615384615385</v>
      </c>
      <c r="Q346" s="1">
        <v>0</v>
      </c>
      <c r="R346" s="8">
        <f>Table32356789101112132343210111213[[#This Row],[Hawaiian or Pacific Islander]]/Table32356789101112132343210111213[[#This Row],[Total]]</f>
        <v>0</v>
      </c>
      <c r="S346" s="1">
        <v>6</v>
      </c>
      <c r="T346" s="8">
        <f>Table32356789101112132343210111213[[#This Row],[White]]/Table32356789101112132343210111213[[#This Row],[Total]]</f>
        <v>0.46153846153846156</v>
      </c>
      <c r="U346" s="1">
        <v>0</v>
      </c>
      <c r="V346" s="8">
        <f>Table32356789101112132343210111213[[#This Row],[Multi-racial]]/Table32356789101112132343210111213[[#This Row],[Total]]</f>
        <v>0</v>
      </c>
      <c r="W346" s="1">
        <v>0</v>
      </c>
      <c r="X346" s="8">
        <f>Table32356789101112132343210111213[[#This Row],[Total % Minorities]]/Table32356789101112132343210111213[[#This Row],[Total]]</f>
        <v>4.1420118343195263E-2</v>
      </c>
      <c r="Y34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0.53846153846153844</v>
      </c>
      <c r="Z34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0.30769230769230771</v>
      </c>
    </row>
    <row r="347" spans="1:26" ht="20" customHeight="1">
      <c r="A347" s="12">
        <v>112260</v>
      </c>
      <c r="B347" s="12" t="s">
        <v>622</v>
      </c>
      <c r="C347" s="16" t="s">
        <v>347</v>
      </c>
      <c r="D347" s="12">
        <v>12</v>
      </c>
      <c r="E347" s="12">
        <v>10</v>
      </c>
      <c r="F347" s="14">
        <f>Table32356789101112132343210111213[[#This Row],[Men]]/Table32356789101112132343210111213[[#This Row],[Total]]</f>
        <v>0.83333333333333337</v>
      </c>
      <c r="G347" s="12">
        <v>2</v>
      </c>
      <c r="H347" s="14">
        <f>Table32356789101112132343210111213[[#This Row],[Women]]/Table32356789101112132343210111213[[#This Row],[Total]]</f>
        <v>0.16666666666666666</v>
      </c>
      <c r="I347" s="12">
        <v>0</v>
      </c>
      <c r="J347" s="14">
        <f>Table32356789101112132343210111213[[#This Row],[Alaskan Native or Native American]]/Table32356789101112132343210111213[[#This Row],[Total]]</f>
        <v>0</v>
      </c>
      <c r="K347" s="12">
        <v>2</v>
      </c>
      <c r="L347" s="14">
        <f>Table32356789101112132343210111213[[#This Row],[Asian American]]/Table32356789101112132343210111213[[#This Row],[Total]]</f>
        <v>0.16666666666666666</v>
      </c>
      <c r="M347" s="12">
        <v>0</v>
      </c>
      <c r="N347" s="14">
        <f>Table32356789101112132343210111213[[#This Row],[African American]]/Table32356789101112132343210111213[[#This Row],[Total]]</f>
        <v>0</v>
      </c>
      <c r="O347" s="12">
        <v>1</v>
      </c>
      <c r="P347" s="14">
        <f>Table32356789101112132343210111213[[#This Row],[Hispanic American]]/Table32356789101112132343210111213[[#This Row],[Total]]</f>
        <v>8.3333333333333329E-2</v>
      </c>
      <c r="Q347" s="12">
        <v>0</v>
      </c>
      <c r="R347" s="14">
        <f>Table32356789101112132343210111213[[#This Row],[Hawaiian or Pacific Islander]]/Table32356789101112132343210111213[[#This Row],[Total]]</f>
        <v>0</v>
      </c>
      <c r="S347" s="12">
        <v>5</v>
      </c>
      <c r="T347" s="14">
        <f>Table32356789101112132343210111213[[#This Row],[White]]/Table32356789101112132343210111213[[#This Row],[Total]]</f>
        <v>0.41666666666666669</v>
      </c>
      <c r="U347" s="12">
        <v>1</v>
      </c>
      <c r="V347" s="14">
        <f>Table32356789101112132343210111213[[#This Row],[Multi-racial]]/Table32356789101112132343210111213[[#This Row],[Total]]</f>
        <v>8.3333333333333329E-2</v>
      </c>
      <c r="W347" s="12">
        <v>3</v>
      </c>
      <c r="X347" s="14">
        <f>Table32356789101112132343210111213[[#This Row],[Total % Minorities]]/Table32356789101112132343210111213[[#This Row],[Total]]</f>
        <v>2.7777777777777776E-2</v>
      </c>
      <c r="Y34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34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</row>
    <row r="348" spans="1:26" ht="20" customHeight="1">
      <c r="A348" s="1">
        <v>134079</v>
      </c>
      <c r="B348" s="1" t="s">
        <v>623</v>
      </c>
      <c r="C348" s="15" t="s">
        <v>347</v>
      </c>
      <c r="D348" s="1">
        <v>12</v>
      </c>
      <c r="E348" s="1">
        <v>10</v>
      </c>
      <c r="F348" s="8">
        <f>Table32356789101112132343210111213[[#This Row],[Men]]/Table32356789101112132343210111213[[#This Row],[Total]]</f>
        <v>0.83333333333333337</v>
      </c>
      <c r="G348" s="1">
        <v>2</v>
      </c>
      <c r="H348" s="8">
        <f>Table32356789101112132343210111213[[#This Row],[Women]]/Table32356789101112132343210111213[[#This Row],[Total]]</f>
        <v>0.16666666666666666</v>
      </c>
      <c r="I348" s="1">
        <v>0</v>
      </c>
      <c r="J348" s="8">
        <f>Table32356789101112132343210111213[[#This Row],[Alaskan Native or Native American]]/Table32356789101112132343210111213[[#This Row],[Total]]</f>
        <v>0</v>
      </c>
      <c r="K348" s="1">
        <v>1</v>
      </c>
      <c r="L348" s="8">
        <f>Table32356789101112132343210111213[[#This Row],[Asian American]]/Table32356789101112132343210111213[[#This Row],[Total]]</f>
        <v>8.3333333333333329E-2</v>
      </c>
      <c r="M348" s="1">
        <v>1</v>
      </c>
      <c r="N348" s="8">
        <f>Table32356789101112132343210111213[[#This Row],[African American]]/Table32356789101112132343210111213[[#This Row],[Total]]</f>
        <v>8.3333333333333329E-2</v>
      </c>
      <c r="O348" s="1">
        <v>0</v>
      </c>
      <c r="P348" s="8">
        <f>Table32356789101112132343210111213[[#This Row],[Hispanic American]]/Table32356789101112132343210111213[[#This Row],[Total]]</f>
        <v>0</v>
      </c>
      <c r="Q348" s="1">
        <v>0</v>
      </c>
      <c r="R348" s="8">
        <f>Table32356789101112132343210111213[[#This Row],[Hawaiian or Pacific Islander]]/Table32356789101112132343210111213[[#This Row],[Total]]</f>
        <v>0</v>
      </c>
      <c r="S348" s="1">
        <v>8</v>
      </c>
      <c r="T348" s="8">
        <f>Table32356789101112132343210111213[[#This Row],[White]]/Table32356789101112132343210111213[[#This Row],[Total]]</f>
        <v>0.66666666666666663</v>
      </c>
      <c r="U348" s="1">
        <v>0</v>
      </c>
      <c r="V348" s="8">
        <f>Table32356789101112132343210111213[[#This Row],[Multi-racial]]/Table32356789101112132343210111213[[#This Row],[Total]]</f>
        <v>0</v>
      </c>
      <c r="W348" s="1">
        <v>2</v>
      </c>
      <c r="X348" s="8">
        <f>Table32356789101112132343210111213[[#This Row],[Total % Minorities]]/Table32356789101112132343210111213[[#This Row],[Total]]</f>
        <v>1.3888888888888888E-2</v>
      </c>
      <c r="Y34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34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349" spans="1:26" ht="20" customHeight="1">
      <c r="A349" s="12">
        <v>147828</v>
      </c>
      <c r="B349" s="12" t="s">
        <v>138</v>
      </c>
      <c r="C349" s="16" t="s">
        <v>347</v>
      </c>
      <c r="D349" s="12">
        <v>12</v>
      </c>
      <c r="E349" s="12">
        <v>9</v>
      </c>
      <c r="F349" s="14">
        <f>Table32356789101112132343210111213[[#This Row],[Men]]/Table32356789101112132343210111213[[#This Row],[Total]]</f>
        <v>0.75</v>
      </c>
      <c r="G349" s="12">
        <v>3</v>
      </c>
      <c r="H349" s="14">
        <f>Table32356789101112132343210111213[[#This Row],[Women]]/Table32356789101112132343210111213[[#This Row],[Total]]</f>
        <v>0.25</v>
      </c>
      <c r="I349" s="12">
        <v>0</v>
      </c>
      <c r="J349" s="14">
        <f>Table32356789101112132343210111213[[#This Row],[Alaskan Native or Native American]]/Table32356789101112132343210111213[[#This Row],[Total]]</f>
        <v>0</v>
      </c>
      <c r="K349" s="12">
        <v>2</v>
      </c>
      <c r="L349" s="14">
        <f>Table32356789101112132343210111213[[#This Row],[Asian American]]/Table32356789101112132343210111213[[#This Row],[Total]]</f>
        <v>0.16666666666666666</v>
      </c>
      <c r="M349" s="12">
        <v>0</v>
      </c>
      <c r="N349" s="14">
        <f>Table32356789101112132343210111213[[#This Row],[African American]]/Table32356789101112132343210111213[[#This Row],[Total]]</f>
        <v>0</v>
      </c>
      <c r="O349" s="12">
        <v>1</v>
      </c>
      <c r="P349" s="14">
        <f>Table32356789101112132343210111213[[#This Row],[Hispanic American]]/Table32356789101112132343210111213[[#This Row],[Total]]</f>
        <v>8.3333333333333329E-2</v>
      </c>
      <c r="Q349" s="12">
        <v>0</v>
      </c>
      <c r="R349" s="14">
        <f>Table32356789101112132343210111213[[#This Row],[Hawaiian or Pacific Islander]]/Table32356789101112132343210111213[[#This Row],[Total]]</f>
        <v>0</v>
      </c>
      <c r="S349" s="12">
        <v>9</v>
      </c>
      <c r="T349" s="14">
        <f>Table32356789101112132343210111213[[#This Row],[White]]/Table32356789101112132343210111213[[#This Row],[Total]]</f>
        <v>0.75</v>
      </c>
      <c r="U349" s="12">
        <v>0</v>
      </c>
      <c r="V349" s="14">
        <f>Table32356789101112132343210111213[[#This Row],[Multi-racial]]/Table32356789101112132343210111213[[#This Row],[Total]]</f>
        <v>0</v>
      </c>
      <c r="W349" s="12">
        <v>0</v>
      </c>
      <c r="X349" s="14">
        <f>Table32356789101112132343210111213[[#This Row],[Total % Minorities]]/Table32356789101112132343210111213[[#This Row],[Total]]</f>
        <v>2.0833333333333332E-2</v>
      </c>
      <c r="Y34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  <c r="Z34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350" spans="1:26" ht="20" customHeight="1">
      <c r="A350" s="1">
        <v>154350</v>
      </c>
      <c r="B350" s="1" t="s">
        <v>624</v>
      </c>
      <c r="C350" s="15" t="s">
        <v>347</v>
      </c>
      <c r="D350" s="1">
        <v>12</v>
      </c>
      <c r="E350" s="1">
        <v>12</v>
      </c>
      <c r="F350" s="8">
        <f>Table32356789101112132343210111213[[#This Row],[Men]]/Table32356789101112132343210111213[[#This Row],[Total]]</f>
        <v>1</v>
      </c>
      <c r="G350" s="1">
        <v>0</v>
      </c>
      <c r="H350" s="8">
        <f>Table32356789101112132343210111213[[#This Row],[Women]]/Table32356789101112132343210111213[[#This Row],[Total]]</f>
        <v>0</v>
      </c>
      <c r="I350" s="1">
        <v>1</v>
      </c>
      <c r="J350" s="8">
        <f>Table32356789101112132343210111213[[#This Row],[Alaskan Native or Native American]]/Table32356789101112132343210111213[[#This Row],[Total]]</f>
        <v>8.3333333333333329E-2</v>
      </c>
      <c r="K350" s="1">
        <v>0</v>
      </c>
      <c r="L350" s="8">
        <f>Table32356789101112132343210111213[[#This Row],[Asian American]]/Table32356789101112132343210111213[[#This Row],[Total]]</f>
        <v>0</v>
      </c>
      <c r="M350" s="1">
        <v>0</v>
      </c>
      <c r="N350" s="8">
        <f>Table32356789101112132343210111213[[#This Row],[African American]]/Table32356789101112132343210111213[[#This Row],[Total]]</f>
        <v>0</v>
      </c>
      <c r="O350" s="1">
        <v>0</v>
      </c>
      <c r="P350" s="8">
        <f>Table32356789101112132343210111213[[#This Row],[Hispanic American]]/Table32356789101112132343210111213[[#This Row],[Total]]</f>
        <v>0</v>
      </c>
      <c r="Q350" s="1">
        <v>0</v>
      </c>
      <c r="R350" s="8">
        <f>Table32356789101112132343210111213[[#This Row],[Hawaiian or Pacific Islander]]/Table32356789101112132343210111213[[#This Row],[Total]]</f>
        <v>0</v>
      </c>
      <c r="S350" s="1">
        <v>10</v>
      </c>
      <c r="T350" s="8">
        <f>Table32356789101112132343210111213[[#This Row],[White]]/Table32356789101112132343210111213[[#This Row],[Total]]</f>
        <v>0.83333333333333337</v>
      </c>
      <c r="U350" s="1">
        <v>0</v>
      </c>
      <c r="V350" s="8">
        <f>Table32356789101112132343210111213[[#This Row],[Multi-racial]]/Table32356789101112132343210111213[[#This Row],[Total]]</f>
        <v>0</v>
      </c>
      <c r="W350" s="1">
        <v>1</v>
      </c>
      <c r="X350" s="8">
        <f>Table32356789101112132343210111213[[#This Row],[Total % Minorities]]/Table32356789101112132343210111213[[#This Row],[Total]]</f>
        <v>6.9444444444444441E-3</v>
      </c>
      <c r="Y35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  <c r="Z35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351" spans="1:26" ht="20" customHeight="1">
      <c r="A351" s="12">
        <v>165699</v>
      </c>
      <c r="B351" s="12" t="s">
        <v>170</v>
      </c>
      <c r="C351" s="16" t="s">
        <v>347</v>
      </c>
      <c r="D351" s="12">
        <v>12</v>
      </c>
      <c r="E351" s="12">
        <v>9</v>
      </c>
      <c r="F351" s="14">
        <f>Table32356789101112132343210111213[[#This Row],[Men]]/Table32356789101112132343210111213[[#This Row],[Total]]</f>
        <v>0.75</v>
      </c>
      <c r="G351" s="12">
        <v>3</v>
      </c>
      <c r="H351" s="14">
        <f>Table32356789101112132343210111213[[#This Row],[Women]]/Table32356789101112132343210111213[[#This Row],[Total]]</f>
        <v>0.25</v>
      </c>
      <c r="I351" s="12">
        <v>0</v>
      </c>
      <c r="J351" s="14">
        <f>Table32356789101112132343210111213[[#This Row],[Alaskan Native or Native American]]/Table32356789101112132343210111213[[#This Row],[Total]]</f>
        <v>0</v>
      </c>
      <c r="K351" s="12">
        <v>0</v>
      </c>
      <c r="L351" s="14">
        <f>Table32356789101112132343210111213[[#This Row],[Asian American]]/Table32356789101112132343210111213[[#This Row],[Total]]</f>
        <v>0</v>
      </c>
      <c r="M351" s="12">
        <v>1</v>
      </c>
      <c r="N351" s="14">
        <f>Table32356789101112132343210111213[[#This Row],[African American]]/Table32356789101112132343210111213[[#This Row],[Total]]</f>
        <v>8.3333333333333329E-2</v>
      </c>
      <c r="O351" s="12">
        <v>0</v>
      </c>
      <c r="P351" s="14">
        <f>Table32356789101112132343210111213[[#This Row],[Hispanic American]]/Table32356789101112132343210111213[[#This Row],[Total]]</f>
        <v>0</v>
      </c>
      <c r="Q351" s="12">
        <v>0</v>
      </c>
      <c r="R351" s="14">
        <f>Table32356789101112132343210111213[[#This Row],[Hawaiian or Pacific Islander]]/Table32356789101112132343210111213[[#This Row],[Total]]</f>
        <v>0</v>
      </c>
      <c r="S351" s="12">
        <v>10</v>
      </c>
      <c r="T351" s="14">
        <f>Table32356789101112132343210111213[[#This Row],[White]]/Table32356789101112132343210111213[[#This Row],[Total]]</f>
        <v>0.83333333333333337</v>
      </c>
      <c r="U351" s="12">
        <v>0</v>
      </c>
      <c r="V351" s="14">
        <f>Table32356789101112132343210111213[[#This Row],[Multi-racial]]/Table32356789101112132343210111213[[#This Row],[Total]]</f>
        <v>0</v>
      </c>
      <c r="W351" s="12">
        <v>1</v>
      </c>
      <c r="X351" s="14">
        <f>Table32356789101112132343210111213[[#This Row],[Total % Minorities]]/Table32356789101112132343210111213[[#This Row],[Total]]</f>
        <v>6.9444444444444441E-3</v>
      </c>
      <c r="Y35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  <c r="Z35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352" spans="1:26" ht="20" customHeight="1">
      <c r="A352" s="1">
        <v>175421</v>
      </c>
      <c r="B352" s="1" t="s">
        <v>625</v>
      </c>
      <c r="C352" s="15" t="s">
        <v>347</v>
      </c>
      <c r="D352" s="1">
        <v>12</v>
      </c>
      <c r="E352" s="1">
        <v>10</v>
      </c>
      <c r="F352" s="8">
        <f>Table32356789101112132343210111213[[#This Row],[Men]]/Table32356789101112132343210111213[[#This Row],[Total]]</f>
        <v>0.83333333333333337</v>
      </c>
      <c r="G352" s="1">
        <v>2</v>
      </c>
      <c r="H352" s="8">
        <f>Table32356789101112132343210111213[[#This Row],[Women]]/Table32356789101112132343210111213[[#This Row],[Total]]</f>
        <v>0.16666666666666666</v>
      </c>
      <c r="I352" s="1">
        <v>0</v>
      </c>
      <c r="J352" s="8">
        <f>Table32356789101112132343210111213[[#This Row],[Alaskan Native or Native American]]/Table32356789101112132343210111213[[#This Row],[Total]]</f>
        <v>0</v>
      </c>
      <c r="K352" s="1">
        <v>0</v>
      </c>
      <c r="L352" s="8">
        <f>Table32356789101112132343210111213[[#This Row],[Asian American]]/Table32356789101112132343210111213[[#This Row],[Total]]</f>
        <v>0</v>
      </c>
      <c r="M352" s="1">
        <v>4</v>
      </c>
      <c r="N352" s="8">
        <f>Table32356789101112132343210111213[[#This Row],[African American]]/Table32356789101112132343210111213[[#This Row],[Total]]</f>
        <v>0.33333333333333331</v>
      </c>
      <c r="O352" s="1">
        <v>0</v>
      </c>
      <c r="P352" s="8">
        <f>Table32356789101112132343210111213[[#This Row],[Hispanic American]]/Table32356789101112132343210111213[[#This Row],[Total]]</f>
        <v>0</v>
      </c>
      <c r="Q352" s="1">
        <v>0</v>
      </c>
      <c r="R352" s="8">
        <f>Table32356789101112132343210111213[[#This Row],[Hawaiian or Pacific Islander]]/Table32356789101112132343210111213[[#This Row],[Total]]</f>
        <v>0</v>
      </c>
      <c r="S352" s="1">
        <v>7</v>
      </c>
      <c r="T352" s="8">
        <f>Table32356789101112132343210111213[[#This Row],[White]]/Table32356789101112132343210111213[[#This Row],[Total]]</f>
        <v>0.58333333333333337</v>
      </c>
      <c r="U352" s="1">
        <v>0</v>
      </c>
      <c r="V352" s="8">
        <f>Table32356789101112132343210111213[[#This Row],[Multi-racial]]/Table32356789101112132343210111213[[#This Row],[Total]]</f>
        <v>0</v>
      </c>
      <c r="W352" s="1">
        <v>1</v>
      </c>
      <c r="X352" s="8">
        <f>Table32356789101112132343210111213[[#This Row],[Total % Minorities]]/Table32356789101112132343210111213[[#This Row],[Total]]</f>
        <v>2.7777777777777776E-2</v>
      </c>
      <c r="Y35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35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353" spans="1:26" ht="20" customHeight="1">
      <c r="A353" s="12">
        <v>196200</v>
      </c>
      <c r="B353" s="12" t="s">
        <v>626</v>
      </c>
      <c r="C353" s="16">
        <v>69100</v>
      </c>
      <c r="D353" s="12">
        <v>12</v>
      </c>
      <c r="E353" s="12">
        <v>11</v>
      </c>
      <c r="F353" s="14">
        <f>Table32356789101112132343210111213[[#This Row],[Men]]/Table32356789101112132343210111213[[#This Row],[Total]]</f>
        <v>0.91666666666666663</v>
      </c>
      <c r="G353" s="12">
        <v>1</v>
      </c>
      <c r="H353" s="14">
        <f>Table32356789101112132343210111213[[#This Row],[Women]]/Table32356789101112132343210111213[[#This Row],[Total]]</f>
        <v>8.3333333333333329E-2</v>
      </c>
      <c r="I353" s="12">
        <v>0</v>
      </c>
      <c r="J353" s="14">
        <f>Table32356789101112132343210111213[[#This Row],[Alaskan Native or Native American]]/Table32356789101112132343210111213[[#This Row],[Total]]</f>
        <v>0</v>
      </c>
      <c r="K353" s="12">
        <v>0</v>
      </c>
      <c r="L353" s="14">
        <f>Table32356789101112132343210111213[[#This Row],[Asian American]]/Table32356789101112132343210111213[[#This Row],[Total]]</f>
        <v>0</v>
      </c>
      <c r="M353" s="12">
        <v>1</v>
      </c>
      <c r="N353" s="14">
        <f>Table32356789101112132343210111213[[#This Row],[African American]]/Table32356789101112132343210111213[[#This Row],[Total]]</f>
        <v>8.3333333333333329E-2</v>
      </c>
      <c r="O353" s="12">
        <v>0</v>
      </c>
      <c r="P353" s="14">
        <f>Table32356789101112132343210111213[[#This Row],[Hispanic American]]/Table32356789101112132343210111213[[#This Row],[Total]]</f>
        <v>0</v>
      </c>
      <c r="Q353" s="12">
        <v>0</v>
      </c>
      <c r="R353" s="14">
        <f>Table32356789101112132343210111213[[#This Row],[Hawaiian or Pacific Islander]]/Table32356789101112132343210111213[[#This Row],[Total]]</f>
        <v>0</v>
      </c>
      <c r="S353" s="12">
        <v>10</v>
      </c>
      <c r="T353" s="14">
        <f>Table32356789101112132343210111213[[#This Row],[White]]/Table32356789101112132343210111213[[#This Row],[Total]]</f>
        <v>0.83333333333333337</v>
      </c>
      <c r="U353" s="12">
        <v>0</v>
      </c>
      <c r="V353" s="14">
        <f>Table32356789101112132343210111213[[#This Row],[Multi-racial]]/Table32356789101112132343210111213[[#This Row],[Total]]</f>
        <v>0</v>
      </c>
      <c r="W353" s="12">
        <v>1</v>
      </c>
      <c r="X353" s="14">
        <f>Table32356789101112132343210111213[[#This Row],[Total % Minorities]]/Table32356789101112132343210111213[[#This Row],[Total]]</f>
        <v>6.9444444444444441E-3</v>
      </c>
      <c r="Y35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  <c r="Z35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354" spans="1:26" ht="20" customHeight="1">
      <c r="A354" s="1">
        <v>200004</v>
      </c>
      <c r="B354" s="1" t="s">
        <v>210</v>
      </c>
      <c r="C354" s="15">
        <v>50600</v>
      </c>
      <c r="D354" s="1">
        <v>12</v>
      </c>
      <c r="E354" s="1">
        <v>10</v>
      </c>
      <c r="F354" s="8">
        <f>Table32356789101112132343210111213[[#This Row],[Men]]/Table32356789101112132343210111213[[#This Row],[Total]]</f>
        <v>0.83333333333333337</v>
      </c>
      <c r="G354" s="1">
        <v>2</v>
      </c>
      <c r="H354" s="8">
        <f>Table32356789101112132343210111213[[#This Row],[Women]]/Table32356789101112132343210111213[[#This Row],[Total]]</f>
        <v>0.16666666666666666</v>
      </c>
      <c r="I354" s="1">
        <v>0</v>
      </c>
      <c r="J354" s="8">
        <f>Table32356789101112132343210111213[[#This Row],[Alaskan Native or Native American]]/Table32356789101112132343210111213[[#This Row],[Total]]</f>
        <v>0</v>
      </c>
      <c r="K354" s="1">
        <v>0</v>
      </c>
      <c r="L354" s="8">
        <f>Table32356789101112132343210111213[[#This Row],[Asian American]]/Table32356789101112132343210111213[[#This Row],[Total]]</f>
        <v>0</v>
      </c>
      <c r="M354" s="1">
        <v>1</v>
      </c>
      <c r="N354" s="8">
        <f>Table32356789101112132343210111213[[#This Row],[African American]]/Table32356789101112132343210111213[[#This Row],[Total]]</f>
        <v>8.3333333333333329E-2</v>
      </c>
      <c r="O354" s="1">
        <v>0</v>
      </c>
      <c r="P354" s="8">
        <f>Table32356789101112132343210111213[[#This Row],[Hispanic American]]/Table32356789101112132343210111213[[#This Row],[Total]]</f>
        <v>0</v>
      </c>
      <c r="Q354" s="1">
        <v>0</v>
      </c>
      <c r="R354" s="8">
        <f>Table32356789101112132343210111213[[#This Row],[Hawaiian or Pacific Islander]]/Table32356789101112132343210111213[[#This Row],[Total]]</f>
        <v>0</v>
      </c>
      <c r="S354" s="1">
        <v>10</v>
      </c>
      <c r="T354" s="8">
        <f>Table32356789101112132343210111213[[#This Row],[White]]/Table32356789101112132343210111213[[#This Row],[Total]]</f>
        <v>0.83333333333333337</v>
      </c>
      <c r="U354" s="1">
        <v>0</v>
      </c>
      <c r="V354" s="8">
        <f>Table32356789101112132343210111213[[#This Row],[Multi-racial]]/Table32356789101112132343210111213[[#This Row],[Total]]</f>
        <v>0</v>
      </c>
      <c r="W354" s="1">
        <v>0</v>
      </c>
      <c r="X354" s="8">
        <f>Table32356789101112132343210111213[[#This Row],[Total % Minorities]]/Table32356789101112132343210111213[[#This Row],[Total]]</f>
        <v>6.9444444444444441E-3</v>
      </c>
      <c r="Y35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  <c r="Z35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355" spans="1:26" ht="20" customHeight="1">
      <c r="A355" s="12">
        <v>212009</v>
      </c>
      <c r="B355" s="12" t="s">
        <v>627</v>
      </c>
      <c r="C355" s="16" t="s">
        <v>605</v>
      </c>
      <c r="D355" s="12">
        <v>12</v>
      </c>
      <c r="E355" s="12">
        <v>8</v>
      </c>
      <c r="F355" s="14">
        <f>Table32356789101112132343210111213[[#This Row],[Men]]/Table32356789101112132343210111213[[#This Row],[Total]]</f>
        <v>0.66666666666666663</v>
      </c>
      <c r="G355" s="12">
        <v>4</v>
      </c>
      <c r="H355" s="14">
        <f>Table32356789101112132343210111213[[#This Row],[Women]]/Table32356789101112132343210111213[[#This Row],[Total]]</f>
        <v>0.33333333333333331</v>
      </c>
      <c r="I355" s="12">
        <v>0</v>
      </c>
      <c r="J355" s="14">
        <f>Table32356789101112132343210111213[[#This Row],[Alaskan Native or Native American]]/Table32356789101112132343210111213[[#This Row],[Total]]</f>
        <v>0</v>
      </c>
      <c r="K355" s="12">
        <v>0</v>
      </c>
      <c r="L355" s="14">
        <f>Table32356789101112132343210111213[[#This Row],[Asian American]]/Table32356789101112132343210111213[[#This Row],[Total]]</f>
        <v>0</v>
      </c>
      <c r="M355" s="12">
        <v>1</v>
      </c>
      <c r="N355" s="14">
        <f>Table32356789101112132343210111213[[#This Row],[African American]]/Table32356789101112132343210111213[[#This Row],[Total]]</f>
        <v>8.3333333333333329E-2</v>
      </c>
      <c r="O355" s="12">
        <v>2</v>
      </c>
      <c r="P355" s="14">
        <f>Table32356789101112132343210111213[[#This Row],[Hispanic American]]/Table32356789101112132343210111213[[#This Row],[Total]]</f>
        <v>0.16666666666666666</v>
      </c>
      <c r="Q355" s="12">
        <v>0</v>
      </c>
      <c r="R355" s="14">
        <f>Table32356789101112132343210111213[[#This Row],[Hawaiian or Pacific Islander]]/Table32356789101112132343210111213[[#This Row],[Total]]</f>
        <v>0</v>
      </c>
      <c r="S355" s="12">
        <v>4</v>
      </c>
      <c r="T355" s="14">
        <f>Table32356789101112132343210111213[[#This Row],[White]]/Table32356789101112132343210111213[[#This Row],[Total]]</f>
        <v>0.33333333333333331</v>
      </c>
      <c r="U355" s="12">
        <v>0</v>
      </c>
      <c r="V355" s="14">
        <f>Table32356789101112132343210111213[[#This Row],[Multi-racial]]/Table32356789101112132343210111213[[#This Row],[Total]]</f>
        <v>0</v>
      </c>
      <c r="W355" s="12">
        <v>4</v>
      </c>
      <c r="X355" s="14">
        <f>Table32356789101112132343210111213[[#This Row],[Total % Minorities]]/Table32356789101112132343210111213[[#This Row],[Total]]</f>
        <v>2.0833333333333332E-2</v>
      </c>
      <c r="Y35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  <c r="Z35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356" spans="1:26" ht="20" customHeight="1">
      <c r="A356" s="1">
        <v>231581</v>
      </c>
      <c r="B356" s="1" t="s">
        <v>628</v>
      </c>
      <c r="C356" s="15" t="s">
        <v>347</v>
      </c>
      <c r="D356" s="1">
        <v>12</v>
      </c>
      <c r="E356" s="1">
        <v>12</v>
      </c>
      <c r="F356" s="8">
        <f>Table32356789101112132343210111213[[#This Row],[Men]]/Table32356789101112132343210111213[[#This Row],[Total]]</f>
        <v>1</v>
      </c>
      <c r="G356" s="1">
        <v>0</v>
      </c>
      <c r="H356" s="8">
        <f>Table32356789101112132343210111213[[#This Row],[Women]]/Table32356789101112132343210111213[[#This Row],[Total]]</f>
        <v>0</v>
      </c>
      <c r="I356" s="1">
        <v>0</v>
      </c>
      <c r="J356" s="8">
        <f>Table32356789101112132343210111213[[#This Row],[Alaskan Native or Native American]]/Table32356789101112132343210111213[[#This Row],[Total]]</f>
        <v>0</v>
      </c>
      <c r="K356" s="1">
        <v>1</v>
      </c>
      <c r="L356" s="8">
        <f>Table32356789101112132343210111213[[#This Row],[Asian American]]/Table32356789101112132343210111213[[#This Row],[Total]]</f>
        <v>8.3333333333333329E-2</v>
      </c>
      <c r="M356" s="1">
        <v>2</v>
      </c>
      <c r="N356" s="8">
        <f>Table32356789101112132343210111213[[#This Row],[African American]]/Table32356789101112132343210111213[[#This Row],[Total]]</f>
        <v>0.16666666666666666</v>
      </c>
      <c r="O356" s="1">
        <v>0</v>
      </c>
      <c r="P356" s="8">
        <f>Table32356789101112132343210111213[[#This Row],[Hispanic American]]/Table32356789101112132343210111213[[#This Row],[Total]]</f>
        <v>0</v>
      </c>
      <c r="Q356" s="1">
        <v>0</v>
      </c>
      <c r="R356" s="8">
        <f>Table32356789101112132343210111213[[#This Row],[Hawaiian or Pacific Islander]]/Table32356789101112132343210111213[[#This Row],[Total]]</f>
        <v>0</v>
      </c>
      <c r="S356" s="1">
        <v>7</v>
      </c>
      <c r="T356" s="8">
        <f>Table32356789101112132343210111213[[#This Row],[White]]/Table32356789101112132343210111213[[#This Row],[Total]]</f>
        <v>0.58333333333333337</v>
      </c>
      <c r="U356" s="1">
        <v>1</v>
      </c>
      <c r="V356" s="8">
        <f>Table32356789101112132343210111213[[#This Row],[Multi-racial]]/Table32356789101112132343210111213[[#This Row],[Total]]</f>
        <v>8.3333333333333329E-2</v>
      </c>
      <c r="W356" s="1">
        <v>1</v>
      </c>
      <c r="X356" s="8">
        <f>Table32356789101112132343210111213[[#This Row],[Total % Minorities]]/Table32356789101112132343210111213[[#This Row],[Total]]</f>
        <v>2.7777777777777776E-2</v>
      </c>
      <c r="Y35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35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357" spans="1:26" ht="20" customHeight="1">
      <c r="A357" s="12">
        <v>234155</v>
      </c>
      <c r="B357" s="12" t="s">
        <v>444</v>
      </c>
      <c r="C357" s="16" t="s">
        <v>347</v>
      </c>
      <c r="D357" s="12">
        <v>12</v>
      </c>
      <c r="E357" s="12">
        <v>10</v>
      </c>
      <c r="F357" s="14">
        <f>Table32356789101112132343210111213[[#This Row],[Men]]/Table32356789101112132343210111213[[#This Row],[Total]]</f>
        <v>0.83333333333333337</v>
      </c>
      <c r="G357" s="12">
        <v>2</v>
      </c>
      <c r="H357" s="14">
        <f>Table32356789101112132343210111213[[#This Row],[Women]]/Table32356789101112132343210111213[[#This Row],[Total]]</f>
        <v>0.16666666666666666</v>
      </c>
      <c r="I357" s="12">
        <v>0</v>
      </c>
      <c r="J357" s="14">
        <f>Table32356789101112132343210111213[[#This Row],[Alaskan Native or Native American]]/Table32356789101112132343210111213[[#This Row],[Total]]</f>
        <v>0</v>
      </c>
      <c r="K357" s="12">
        <v>0</v>
      </c>
      <c r="L357" s="14">
        <f>Table32356789101112132343210111213[[#This Row],[Asian American]]/Table32356789101112132343210111213[[#This Row],[Total]]</f>
        <v>0</v>
      </c>
      <c r="M357" s="12">
        <v>10</v>
      </c>
      <c r="N357" s="14">
        <f>Table32356789101112132343210111213[[#This Row],[African American]]/Table32356789101112132343210111213[[#This Row],[Total]]</f>
        <v>0.83333333333333337</v>
      </c>
      <c r="O357" s="12">
        <v>0</v>
      </c>
      <c r="P357" s="14">
        <f>Table32356789101112132343210111213[[#This Row],[Hispanic American]]/Table32356789101112132343210111213[[#This Row],[Total]]</f>
        <v>0</v>
      </c>
      <c r="Q357" s="12">
        <v>0</v>
      </c>
      <c r="R357" s="14">
        <f>Table32356789101112132343210111213[[#This Row],[Hawaiian or Pacific Islander]]/Table32356789101112132343210111213[[#This Row],[Total]]</f>
        <v>0</v>
      </c>
      <c r="S357" s="12">
        <v>1</v>
      </c>
      <c r="T357" s="14">
        <f>Table32356789101112132343210111213[[#This Row],[White]]/Table32356789101112132343210111213[[#This Row],[Total]]</f>
        <v>8.3333333333333329E-2</v>
      </c>
      <c r="U357" s="12">
        <v>0</v>
      </c>
      <c r="V357" s="14">
        <f>Table32356789101112132343210111213[[#This Row],[Multi-racial]]/Table32356789101112132343210111213[[#This Row],[Total]]</f>
        <v>0</v>
      </c>
      <c r="W357" s="12">
        <v>0</v>
      </c>
      <c r="X357" s="14">
        <f>Table32356789101112132343210111213[[#This Row],[Total % Minorities]]/Table32356789101112132343210111213[[#This Row],[Total]]</f>
        <v>6.9444444444444448E-2</v>
      </c>
      <c r="Y35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0.83333333333333337</v>
      </c>
      <c r="Z35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0.83333333333333337</v>
      </c>
    </row>
    <row r="358" spans="1:26" ht="20" customHeight="1">
      <c r="A358" s="1">
        <v>446677</v>
      </c>
      <c r="B358" s="1" t="s">
        <v>498</v>
      </c>
      <c r="C358" s="15">
        <v>44600</v>
      </c>
      <c r="D358" s="1">
        <v>12</v>
      </c>
      <c r="E358" s="1">
        <v>12</v>
      </c>
      <c r="F358" s="8">
        <f>Table32356789101112132343210111213[[#This Row],[Men]]/Table32356789101112132343210111213[[#This Row],[Total]]</f>
        <v>1</v>
      </c>
      <c r="G358" s="1">
        <v>0</v>
      </c>
      <c r="H358" s="8">
        <f>Table32356789101112132343210111213[[#This Row],[Women]]/Table32356789101112132343210111213[[#This Row],[Total]]</f>
        <v>0</v>
      </c>
      <c r="I358" s="1">
        <v>1</v>
      </c>
      <c r="J358" s="8">
        <f>Table32356789101112132343210111213[[#This Row],[Alaskan Native or Native American]]/Table32356789101112132343210111213[[#This Row],[Total]]</f>
        <v>8.3333333333333329E-2</v>
      </c>
      <c r="K358" s="1">
        <v>1</v>
      </c>
      <c r="L358" s="8">
        <f>Table32356789101112132343210111213[[#This Row],[Asian American]]/Table32356789101112132343210111213[[#This Row],[Total]]</f>
        <v>8.3333333333333329E-2</v>
      </c>
      <c r="M358" s="1">
        <v>0</v>
      </c>
      <c r="N358" s="8">
        <f>Table32356789101112132343210111213[[#This Row],[African American]]/Table32356789101112132343210111213[[#This Row],[Total]]</f>
        <v>0</v>
      </c>
      <c r="O358" s="1">
        <v>0</v>
      </c>
      <c r="P358" s="8">
        <f>Table32356789101112132343210111213[[#This Row],[Hispanic American]]/Table32356789101112132343210111213[[#This Row],[Total]]</f>
        <v>0</v>
      </c>
      <c r="Q358" s="1">
        <v>0</v>
      </c>
      <c r="R358" s="8">
        <f>Table32356789101112132343210111213[[#This Row],[Hawaiian or Pacific Islander]]/Table32356789101112132343210111213[[#This Row],[Total]]</f>
        <v>0</v>
      </c>
      <c r="S358" s="1">
        <v>9</v>
      </c>
      <c r="T358" s="8">
        <f>Table32356789101112132343210111213[[#This Row],[White]]/Table32356789101112132343210111213[[#This Row],[Total]]</f>
        <v>0.75</v>
      </c>
      <c r="U358" s="1">
        <v>0</v>
      </c>
      <c r="V358" s="8">
        <f>Table32356789101112132343210111213[[#This Row],[Multi-racial]]/Table32356789101112132343210111213[[#This Row],[Total]]</f>
        <v>0</v>
      </c>
      <c r="W358" s="1">
        <v>0</v>
      </c>
      <c r="X358" s="8">
        <f>Table32356789101112132343210111213[[#This Row],[Total % Minorities]]/Table32356789101112132343210111213[[#This Row],[Total]]</f>
        <v>1.3888888888888888E-2</v>
      </c>
      <c r="Y35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35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8.3333333333333329E-2</v>
      </c>
    </row>
    <row r="359" spans="1:26" ht="20" customHeight="1">
      <c r="A359" s="12">
        <v>100724</v>
      </c>
      <c r="B359" s="12" t="s">
        <v>629</v>
      </c>
      <c r="C359" s="16" t="s">
        <v>347</v>
      </c>
      <c r="D359" s="12">
        <v>11</v>
      </c>
      <c r="E359" s="12">
        <v>10</v>
      </c>
      <c r="F359" s="14">
        <f>Table32356789101112132343210111213[[#This Row],[Men]]/Table32356789101112132343210111213[[#This Row],[Total]]</f>
        <v>0.90909090909090906</v>
      </c>
      <c r="G359" s="12">
        <v>1</v>
      </c>
      <c r="H359" s="14">
        <f>Table32356789101112132343210111213[[#This Row],[Women]]/Table32356789101112132343210111213[[#This Row],[Total]]</f>
        <v>9.0909090909090912E-2</v>
      </c>
      <c r="I359" s="12">
        <v>0</v>
      </c>
      <c r="J359" s="14">
        <f>Table32356789101112132343210111213[[#This Row],[Alaskan Native or Native American]]/Table32356789101112132343210111213[[#This Row],[Total]]</f>
        <v>0</v>
      </c>
      <c r="K359" s="12">
        <v>0</v>
      </c>
      <c r="L359" s="14">
        <f>Table32356789101112132343210111213[[#This Row],[Asian American]]/Table32356789101112132343210111213[[#This Row],[Total]]</f>
        <v>0</v>
      </c>
      <c r="M359" s="12">
        <v>7</v>
      </c>
      <c r="N359" s="14">
        <f>Table32356789101112132343210111213[[#This Row],[African American]]/Table32356789101112132343210111213[[#This Row],[Total]]</f>
        <v>0.63636363636363635</v>
      </c>
      <c r="O359" s="12">
        <v>1</v>
      </c>
      <c r="P359" s="14">
        <f>Table32356789101112132343210111213[[#This Row],[Hispanic American]]/Table32356789101112132343210111213[[#This Row],[Total]]</f>
        <v>9.0909090909090912E-2</v>
      </c>
      <c r="Q359" s="12">
        <v>0</v>
      </c>
      <c r="R359" s="14">
        <f>Table32356789101112132343210111213[[#This Row],[Hawaiian or Pacific Islander]]/Table32356789101112132343210111213[[#This Row],[Total]]</f>
        <v>0</v>
      </c>
      <c r="S359" s="12">
        <v>0</v>
      </c>
      <c r="T359" s="14">
        <f>Table32356789101112132343210111213[[#This Row],[White]]/Table32356789101112132343210111213[[#This Row],[Total]]</f>
        <v>0</v>
      </c>
      <c r="U359" s="12">
        <v>0</v>
      </c>
      <c r="V359" s="14">
        <f>Table32356789101112132343210111213[[#This Row],[Multi-racial]]/Table32356789101112132343210111213[[#This Row],[Total]]</f>
        <v>0</v>
      </c>
      <c r="W359" s="12">
        <v>2</v>
      </c>
      <c r="X359" s="14">
        <f>Table32356789101112132343210111213[[#This Row],[Total % Minorities]]/Table32356789101112132343210111213[[#This Row],[Total]]</f>
        <v>6.6115702479338845E-2</v>
      </c>
      <c r="Y35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0.72727272727272729</v>
      </c>
      <c r="Z35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0.72727272727272729</v>
      </c>
    </row>
    <row r="360" spans="1:26" ht="20" customHeight="1">
      <c r="A360" s="1">
        <v>150604</v>
      </c>
      <c r="B360" s="1" t="s">
        <v>630</v>
      </c>
      <c r="C360" s="15" t="s">
        <v>347</v>
      </c>
      <c r="D360" s="1">
        <v>11</v>
      </c>
      <c r="E360" s="1">
        <v>9</v>
      </c>
      <c r="F360" s="8">
        <f>Table32356789101112132343210111213[[#This Row],[Men]]/Table32356789101112132343210111213[[#This Row],[Total]]</f>
        <v>0.81818181818181823</v>
      </c>
      <c r="G360" s="1">
        <v>2</v>
      </c>
      <c r="H360" s="8">
        <f>Table32356789101112132343210111213[[#This Row],[Women]]/Table32356789101112132343210111213[[#This Row],[Total]]</f>
        <v>0.18181818181818182</v>
      </c>
      <c r="I360" s="1">
        <v>0</v>
      </c>
      <c r="J360" s="8">
        <f>Table32356789101112132343210111213[[#This Row],[Alaskan Native or Native American]]/Table32356789101112132343210111213[[#This Row],[Total]]</f>
        <v>0</v>
      </c>
      <c r="K360" s="1">
        <v>0</v>
      </c>
      <c r="L360" s="8">
        <f>Table32356789101112132343210111213[[#This Row],[Asian American]]/Table32356789101112132343210111213[[#This Row],[Total]]</f>
        <v>0</v>
      </c>
      <c r="M360" s="1">
        <v>1</v>
      </c>
      <c r="N360" s="8">
        <f>Table32356789101112132343210111213[[#This Row],[African American]]/Table32356789101112132343210111213[[#This Row],[Total]]</f>
        <v>9.0909090909090912E-2</v>
      </c>
      <c r="O360" s="1">
        <v>1</v>
      </c>
      <c r="P360" s="8">
        <f>Table32356789101112132343210111213[[#This Row],[Hispanic American]]/Table32356789101112132343210111213[[#This Row],[Total]]</f>
        <v>9.0909090909090912E-2</v>
      </c>
      <c r="Q360" s="1">
        <v>0</v>
      </c>
      <c r="R360" s="8">
        <f>Table32356789101112132343210111213[[#This Row],[Hawaiian or Pacific Islander]]/Table32356789101112132343210111213[[#This Row],[Total]]</f>
        <v>0</v>
      </c>
      <c r="S360" s="1">
        <v>9</v>
      </c>
      <c r="T360" s="8">
        <f>Table32356789101112132343210111213[[#This Row],[White]]/Table32356789101112132343210111213[[#This Row],[Total]]</f>
        <v>0.81818181818181823</v>
      </c>
      <c r="U360" s="1">
        <v>0</v>
      </c>
      <c r="V360" s="8">
        <f>Table32356789101112132343210111213[[#This Row],[Multi-racial]]/Table32356789101112132343210111213[[#This Row],[Total]]</f>
        <v>0</v>
      </c>
      <c r="W360" s="1">
        <v>0</v>
      </c>
      <c r="X360" s="8">
        <f>Table32356789101112132343210111213[[#This Row],[Total % Minorities]]/Table32356789101112132343210111213[[#This Row],[Total]]</f>
        <v>1.6528925619834711E-2</v>
      </c>
      <c r="Y36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  <c r="Z36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</row>
    <row r="361" spans="1:26" ht="20" customHeight="1">
      <c r="A361" s="12">
        <v>152600</v>
      </c>
      <c r="B361" s="12" t="s">
        <v>147</v>
      </c>
      <c r="C361" s="16" t="s">
        <v>347</v>
      </c>
      <c r="D361" s="12">
        <v>11</v>
      </c>
      <c r="E361" s="12">
        <v>10</v>
      </c>
      <c r="F361" s="14">
        <f>Table32356789101112132343210111213[[#This Row],[Men]]/Table32356789101112132343210111213[[#This Row],[Total]]</f>
        <v>0.90909090909090906</v>
      </c>
      <c r="G361" s="12">
        <v>1</v>
      </c>
      <c r="H361" s="14">
        <f>Table32356789101112132343210111213[[#This Row],[Women]]/Table32356789101112132343210111213[[#This Row],[Total]]</f>
        <v>9.0909090909090912E-2</v>
      </c>
      <c r="I361" s="12">
        <v>0</v>
      </c>
      <c r="J361" s="14">
        <f>Table32356789101112132343210111213[[#This Row],[Alaskan Native or Native American]]/Table32356789101112132343210111213[[#This Row],[Total]]</f>
        <v>0</v>
      </c>
      <c r="K361" s="12">
        <v>1</v>
      </c>
      <c r="L361" s="14">
        <f>Table32356789101112132343210111213[[#This Row],[Asian American]]/Table32356789101112132343210111213[[#This Row],[Total]]</f>
        <v>9.0909090909090912E-2</v>
      </c>
      <c r="M361" s="12">
        <v>0</v>
      </c>
      <c r="N361" s="14">
        <f>Table32356789101112132343210111213[[#This Row],[African American]]/Table32356789101112132343210111213[[#This Row],[Total]]</f>
        <v>0</v>
      </c>
      <c r="O361" s="12">
        <v>1</v>
      </c>
      <c r="P361" s="14">
        <f>Table32356789101112132343210111213[[#This Row],[Hispanic American]]/Table32356789101112132343210111213[[#This Row],[Total]]</f>
        <v>9.0909090909090912E-2</v>
      </c>
      <c r="Q361" s="12">
        <v>0</v>
      </c>
      <c r="R361" s="14">
        <f>Table32356789101112132343210111213[[#This Row],[Hawaiian or Pacific Islander]]/Table32356789101112132343210111213[[#This Row],[Total]]</f>
        <v>0</v>
      </c>
      <c r="S361" s="12">
        <v>9</v>
      </c>
      <c r="T361" s="14">
        <f>Table32356789101112132343210111213[[#This Row],[White]]/Table32356789101112132343210111213[[#This Row],[Total]]</f>
        <v>0.81818181818181823</v>
      </c>
      <c r="U361" s="12">
        <v>0</v>
      </c>
      <c r="V361" s="14">
        <f>Table32356789101112132343210111213[[#This Row],[Multi-racial]]/Table32356789101112132343210111213[[#This Row],[Total]]</f>
        <v>0</v>
      </c>
      <c r="W361" s="12">
        <v>0</v>
      </c>
      <c r="X361" s="14">
        <f>Table32356789101112132343210111213[[#This Row],[Total % Minorities]]/Table32356789101112132343210111213[[#This Row],[Total]]</f>
        <v>1.6528925619834711E-2</v>
      </c>
      <c r="Y36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  <c r="Z36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9.0909090909090912E-2</v>
      </c>
    </row>
    <row r="362" spans="1:26" ht="20" customHeight="1">
      <c r="A362" s="1">
        <v>161086</v>
      </c>
      <c r="B362" s="1" t="s">
        <v>631</v>
      </c>
      <c r="C362" s="15" t="s">
        <v>347</v>
      </c>
      <c r="D362" s="1">
        <v>11</v>
      </c>
      <c r="E362" s="1">
        <v>8</v>
      </c>
      <c r="F362" s="8">
        <f>Table32356789101112132343210111213[[#This Row],[Men]]/Table32356789101112132343210111213[[#This Row],[Total]]</f>
        <v>0.72727272727272729</v>
      </c>
      <c r="G362" s="1">
        <v>3</v>
      </c>
      <c r="H362" s="8">
        <f>Table32356789101112132343210111213[[#This Row],[Women]]/Table32356789101112132343210111213[[#This Row],[Total]]</f>
        <v>0.27272727272727271</v>
      </c>
      <c r="I362" s="1">
        <v>0</v>
      </c>
      <c r="J362" s="8">
        <f>Table32356789101112132343210111213[[#This Row],[Alaskan Native or Native American]]/Table32356789101112132343210111213[[#This Row],[Total]]</f>
        <v>0</v>
      </c>
      <c r="K362" s="1">
        <v>0</v>
      </c>
      <c r="L362" s="8">
        <f>Table32356789101112132343210111213[[#This Row],[Asian American]]/Table32356789101112132343210111213[[#This Row],[Total]]</f>
        <v>0</v>
      </c>
      <c r="M362" s="1">
        <v>1</v>
      </c>
      <c r="N362" s="8">
        <f>Table32356789101112132343210111213[[#This Row],[African American]]/Table32356789101112132343210111213[[#This Row],[Total]]</f>
        <v>9.0909090909090912E-2</v>
      </c>
      <c r="O362" s="1">
        <v>0</v>
      </c>
      <c r="P362" s="8">
        <f>Table32356789101112132343210111213[[#This Row],[Hispanic American]]/Table32356789101112132343210111213[[#This Row],[Total]]</f>
        <v>0</v>
      </c>
      <c r="Q362" s="1">
        <v>0</v>
      </c>
      <c r="R362" s="8">
        <f>Table32356789101112132343210111213[[#This Row],[Hawaiian or Pacific Islander]]/Table32356789101112132343210111213[[#This Row],[Total]]</f>
        <v>0</v>
      </c>
      <c r="S362" s="1">
        <v>8</v>
      </c>
      <c r="T362" s="8">
        <f>Table32356789101112132343210111213[[#This Row],[White]]/Table32356789101112132343210111213[[#This Row],[Total]]</f>
        <v>0.72727272727272729</v>
      </c>
      <c r="U362" s="1">
        <v>1</v>
      </c>
      <c r="V362" s="8">
        <f>Table32356789101112132343210111213[[#This Row],[Multi-racial]]/Table32356789101112132343210111213[[#This Row],[Total]]</f>
        <v>9.0909090909090912E-2</v>
      </c>
      <c r="W362" s="1">
        <v>1</v>
      </c>
      <c r="X362" s="8">
        <f>Table32356789101112132343210111213[[#This Row],[Total % Minorities]]/Table32356789101112132343210111213[[#This Row],[Total]]</f>
        <v>1.6528925619834711E-2</v>
      </c>
      <c r="Y36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  <c r="Z36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</row>
    <row r="363" spans="1:26" ht="20" customHeight="1">
      <c r="A363" s="12">
        <v>173328</v>
      </c>
      <c r="B363" s="12" t="s">
        <v>632</v>
      </c>
      <c r="C363" s="16" t="s">
        <v>347</v>
      </c>
      <c r="D363" s="12">
        <v>11</v>
      </c>
      <c r="E363" s="12">
        <v>8</v>
      </c>
      <c r="F363" s="14">
        <f>Table32356789101112132343210111213[[#This Row],[Men]]/Table32356789101112132343210111213[[#This Row],[Total]]</f>
        <v>0.72727272727272729</v>
      </c>
      <c r="G363" s="12">
        <v>3</v>
      </c>
      <c r="H363" s="14">
        <f>Table32356789101112132343210111213[[#This Row],[Women]]/Table32356789101112132343210111213[[#This Row],[Total]]</f>
        <v>0.27272727272727271</v>
      </c>
      <c r="I363" s="12">
        <v>0</v>
      </c>
      <c r="J363" s="14">
        <f>Table32356789101112132343210111213[[#This Row],[Alaskan Native or Native American]]/Table32356789101112132343210111213[[#This Row],[Total]]</f>
        <v>0</v>
      </c>
      <c r="K363" s="12">
        <v>0</v>
      </c>
      <c r="L363" s="14">
        <f>Table32356789101112132343210111213[[#This Row],[Asian American]]/Table32356789101112132343210111213[[#This Row],[Total]]</f>
        <v>0</v>
      </c>
      <c r="M363" s="12">
        <v>0</v>
      </c>
      <c r="N363" s="14">
        <f>Table32356789101112132343210111213[[#This Row],[African American]]/Table32356789101112132343210111213[[#This Row],[Total]]</f>
        <v>0</v>
      </c>
      <c r="O363" s="12">
        <v>0</v>
      </c>
      <c r="P363" s="14">
        <f>Table32356789101112132343210111213[[#This Row],[Hispanic American]]/Table32356789101112132343210111213[[#This Row],[Total]]</f>
        <v>0</v>
      </c>
      <c r="Q363" s="12">
        <v>0</v>
      </c>
      <c r="R363" s="14">
        <f>Table32356789101112132343210111213[[#This Row],[Hawaiian or Pacific Islander]]/Table32356789101112132343210111213[[#This Row],[Total]]</f>
        <v>0</v>
      </c>
      <c r="S363" s="12">
        <v>11</v>
      </c>
      <c r="T363" s="14">
        <f>Table32356789101112132343210111213[[#This Row],[White]]/Table32356789101112132343210111213[[#This Row],[Total]]</f>
        <v>1</v>
      </c>
      <c r="U363" s="12">
        <v>0</v>
      </c>
      <c r="V363" s="14">
        <f>Table32356789101112132343210111213[[#This Row],[Multi-racial]]/Table32356789101112132343210111213[[#This Row],[Total]]</f>
        <v>0</v>
      </c>
      <c r="W363" s="12">
        <v>0</v>
      </c>
      <c r="X363" s="14">
        <f>Table32356789101112132343210111213[[#This Row],[Total % Minorities]]/Table32356789101112132343210111213[[#This Row],[Total]]</f>
        <v>0</v>
      </c>
      <c r="Y36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6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64" spans="1:26" ht="20" customHeight="1">
      <c r="A364" s="1">
        <v>183239</v>
      </c>
      <c r="B364" s="1" t="s">
        <v>633</v>
      </c>
      <c r="C364" s="15" t="s">
        <v>347</v>
      </c>
      <c r="D364" s="1">
        <v>11</v>
      </c>
      <c r="E364" s="1">
        <v>8</v>
      </c>
      <c r="F364" s="8">
        <f>Table32356789101112132343210111213[[#This Row],[Men]]/Table32356789101112132343210111213[[#This Row],[Total]]</f>
        <v>0.72727272727272729</v>
      </c>
      <c r="G364" s="1">
        <v>3</v>
      </c>
      <c r="H364" s="8">
        <f>Table32356789101112132343210111213[[#This Row],[Women]]/Table32356789101112132343210111213[[#This Row],[Total]]</f>
        <v>0.27272727272727271</v>
      </c>
      <c r="I364" s="1">
        <v>0</v>
      </c>
      <c r="J364" s="8">
        <f>Table32356789101112132343210111213[[#This Row],[Alaskan Native or Native American]]/Table32356789101112132343210111213[[#This Row],[Total]]</f>
        <v>0</v>
      </c>
      <c r="K364" s="1">
        <v>0</v>
      </c>
      <c r="L364" s="8">
        <f>Table32356789101112132343210111213[[#This Row],[Asian American]]/Table32356789101112132343210111213[[#This Row],[Total]]</f>
        <v>0</v>
      </c>
      <c r="M364" s="1">
        <v>2</v>
      </c>
      <c r="N364" s="8">
        <f>Table32356789101112132343210111213[[#This Row],[African American]]/Table32356789101112132343210111213[[#This Row],[Total]]</f>
        <v>0.18181818181818182</v>
      </c>
      <c r="O364" s="1">
        <v>0</v>
      </c>
      <c r="P364" s="8">
        <f>Table32356789101112132343210111213[[#This Row],[Hispanic American]]/Table32356789101112132343210111213[[#This Row],[Total]]</f>
        <v>0</v>
      </c>
      <c r="Q364" s="1">
        <v>0</v>
      </c>
      <c r="R364" s="8">
        <f>Table32356789101112132343210111213[[#This Row],[Hawaiian or Pacific Islander]]/Table32356789101112132343210111213[[#This Row],[Total]]</f>
        <v>0</v>
      </c>
      <c r="S364" s="1">
        <v>7</v>
      </c>
      <c r="T364" s="8">
        <f>Table32356789101112132343210111213[[#This Row],[White]]/Table32356789101112132343210111213[[#This Row],[Total]]</f>
        <v>0.63636363636363635</v>
      </c>
      <c r="U364" s="1">
        <v>0</v>
      </c>
      <c r="V364" s="8">
        <f>Table32356789101112132343210111213[[#This Row],[Multi-racial]]/Table32356789101112132343210111213[[#This Row],[Total]]</f>
        <v>0</v>
      </c>
      <c r="W364" s="1">
        <v>0</v>
      </c>
      <c r="X364" s="8">
        <f>Table32356789101112132343210111213[[#This Row],[Total % Minorities]]/Table32356789101112132343210111213[[#This Row],[Total]]</f>
        <v>1.6528925619834711E-2</v>
      </c>
      <c r="Y36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  <c r="Z36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</row>
    <row r="365" spans="1:26" ht="20" customHeight="1">
      <c r="A365" s="12">
        <v>184348</v>
      </c>
      <c r="B365" s="12" t="s">
        <v>634</v>
      </c>
      <c r="C365" s="16" t="s">
        <v>347</v>
      </c>
      <c r="D365" s="12">
        <v>11</v>
      </c>
      <c r="E365" s="12">
        <v>6</v>
      </c>
      <c r="F365" s="14">
        <f>Table32356789101112132343210111213[[#This Row],[Men]]/Table32356789101112132343210111213[[#This Row],[Total]]</f>
        <v>0.54545454545454541</v>
      </c>
      <c r="G365" s="12">
        <v>5</v>
      </c>
      <c r="H365" s="14">
        <f>Table32356789101112132343210111213[[#This Row],[Women]]/Table32356789101112132343210111213[[#This Row],[Total]]</f>
        <v>0.45454545454545453</v>
      </c>
      <c r="I365" s="12">
        <v>0</v>
      </c>
      <c r="J365" s="14">
        <f>Table32356789101112132343210111213[[#This Row],[Alaskan Native or Native American]]/Table32356789101112132343210111213[[#This Row],[Total]]</f>
        <v>0</v>
      </c>
      <c r="K365" s="12">
        <v>1</v>
      </c>
      <c r="L365" s="14">
        <f>Table32356789101112132343210111213[[#This Row],[Asian American]]/Table32356789101112132343210111213[[#This Row],[Total]]</f>
        <v>9.0909090909090912E-2</v>
      </c>
      <c r="M365" s="12">
        <v>0</v>
      </c>
      <c r="N365" s="14">
        <f>Table32356789101112132343210111213[[#This Row],[African American]]/Table32356789101112132343210111213[[#This Row],[Total]]</f>
        <v>0</v>
      </c>
      <c r="O365" s="12">
        <v>3</v>
      </c>
      <c r="P365" s="14">
        <f>Table32356789101112132343210111213[[#This Row],[Hispanic American]]/Table32356789101112132343210111213[[#This Row],[Total]]</f>
        <v>0.27272727272727271</v>
      </c>
      <c r="Q365" s="12">
        <v>0</v>
      </c>
      <c r="R365" s="14">
        <f>Table32356789101112132343210111213[[#This Row],[Hawaiian or Pacific Islander]]/Table32356789101112132343210111213[[#This Row],[Total]]</f>
        <v>0</v>
      </c>
      <c r="S365" s="12">
        <v>5</v>
      </c>
      <c r="T365" s="14">
        <f>Table32356789101112132343210111213[[#This Row],[White]]/Table32356789101112132343210111213[[#This Row],[Total]]</f>
        <v>0.45454545454545453</v>
      </c>
      <c r="U365" s="12">
        <v>0</v>
      </c>
      <c r="V365" s="14">
        <f>Table32356789101112132343210111213[[#This Row],[Multi-racial]]/Table32356789101112132343210111213[[#This Row],[Total]]</f>
        <v>0</v>
      </c>
      <c r="W365" s="12">
        <v>1</v>
      </c>
      <c r="X365" s="14">
        <f>Table32356789101112132343210111213[[#This Row],[Total % Minorities]]/Table32356789101112132343210111213[[#This Row],[Total]]</f>
        <v>3.3057851239669422E-2</v>
      </c>
      <c r="Y36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0.36363636363636365</v>
      </c>
      <c r="Z36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0.27272727272727271</v>
      </c>
    </row>
    <row r="366" spans="1:26" ht="20" customHeight="1">
      <c r="A366" s="1">
        <v>191968</v>
      </c>
      <c r="B366" s="1" t="s">
        <v>635</v>
      </c>
      <c r="C366" s="15" t="s">
        <v>347</v>
      </c>
      <c r="D366" s="1">
        <v>11</v>
      </c>
      <c r="E366" s="1">
        <v>7</v>
      </c>
      <c r="F366" s="8">
        <f>Table32356789101112132343210111213[[#This Row],[Men]]/Table32356789101112132343210111213[[#This Row],[Total]]</f>
        <v>0.63636363636363635</v>
      </c>
      <c r="G366" s="1">
        <v>4</v>
      </c>
      <c r="H366" s="8">
        <f>Table32356789101112132343210111213[[#This Row],[Women]]/Table32356789101112132343210111213[[#This Row],[Total]]</f>
        <v>0.36363636363636365</v>
      </c>
      <c r="I366" s="1">
        <v>0</v>
      </c>
      <c r="J366" s="8">
        <f>Table32356789101112132343210111213[[#This Row],[Alaskan Native or Native American]]/Table32356789101112132343210111213[[#This Row],[Total]]</f>
        <v>0</v>
      </c>
      <c r="K366" s="1">
        <v>2</v>
      </c>
      <c r="L366" s="8">
        <f>Table32356789101112132343210111213[[#This Row],[Asian American]]/Table32356789101112132343210111213[[#This Row],[Total]]</f>
        <v>0.18181818181818182</v>
      </c>
      <c r="M366" s="1">
        <v>1</v>
      </c>
      <c r="N366" s="8">
        <f>Table32356789101112132343210111213[[#This Row],[African American]]/Table32356789101112132343210111213[[#This Row],[Total]]</f>
        <v>9.0909090909090912E-2</v>
      </c>
      <c r="O366" s="1">
        <v>0</v>
      </c>
      <c r="P366" s="8">
        <f>Table32356789101112132343210111213[[#This Row],[Hispanic American]]/Table32356789101112132343210111213[[#This Row],[Total]]</f>
        <v>0</v>
      </c>
      <c r="Q366" s="1">
        <v>0</v>
      </c>
      <c r="R366" s="8">
        <f>Table32356789101112132343210111213[[#This Row],[Hawaiian or Pacific Islander]]/Table32356789101112132343210111213[[#This Row],[Total]]</f>
        <v>0</v>
      </c>
      <c r="S366" s="1">
        <v>7</v>
      </c>
      <c r="T366" s="8">
        <f>Table32356789101112132343210111213[[#This Row],[White]]/Table32356789101112132343210111213[[#This Row],[Total]]</f>
        <v>0.63636363636363635</v>
      </c>
      <c r="U366" s="1">
        <v>0</v>
      </c>
      <c r="V366" s="8">
        <f>Table32356789101112132343210111213[[#This Row],[Multi-racial]]/Table32356789101112132343210111213[[#This Row],[Total]]</f>
        <v>0</v>
      </c>
      <c r="W366" s="1">
        <v>1</v>
      </c>
      <c r="X366" s="8">
        <f>Table32356789101112132343210111213[[#This Row],[Total % Minorities]]/Table32356789101112132343210111213[[#This Row],[Total]]</f>
        <v>2.4793388429752063E-2</v>
      </c>
      <c r="Y36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0.27272727272727271</v>
      </c>
      <c r="Z36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9.0909090909090912E-2</v>
      </c>
    </row>
    <row r="367" spans="1:26" ht="20" customHeight="1">
      <c r="A367" s="12">
        <v>198561</v>
      </c>
      <c r="B367" s="12" t="s">
        <v>636</v>
      </c>
      <c r="C367" s="16" t="s">
        <v>347</v>
      </c>
      <c r="D367" s="12">
        <v>11</v>
      </c>
      <c r="E367" s="12">
        <v>7</v>
      </c>
      <c r="F367" s="14">
        <f>Table32356789101112132343210111213[[#This Row],[Men]]/Table32356789101112132343210111213[[#This Row],[Total]]</f>
        <v>0.63636363636363635</v>
      </c>
      <c r="G367" s="12">
        <v>4</v>
      </c>
      <c r="H367" s="14">
        <f>Table32356789101112132343210111213[[#This Row],[Women]]/Table32356789101112132343210111213[[#This Row],[Total]]</f>
        <v>0.36363636363636365</v>
      </c>
      <c r="I367" s="12">
        <v>0</v>
      </c>
      <c r="J367" s="14">
        <f>Table32356789101112132343210111213[[#This Row],[Alaskan Native or Native American]]/Table32356789101112132343210111213[[#This Row],[Total]]</f>
        <v>0</v>
      </c>
      <c r="K367" s="12">
        <v>0</v>
      </c>
      <c r="L367" s="14">
        <f>Table32356789101112132343210111213[[#This Row],[Asian American]]/Table32356789101112132343210111213[[#This Row],[Total]]</f>
        <v>0</v>
      </c>
      <c r="M367" s="12">
        <v>2</v>
      </c>
      <c r="N367" s="14">
        <f>Table32356789101112132343210111213[[#This Row],[African American]]/Table32356789101112132343210111213[[#This Row],[Total]]</f>
        <v>0.18181818181818182</v>
      </c>
      <c r="O367" s="12">
        <v>0</v>
      </c>
      <c r="P367" s="14">
        <f>Table32356789101112132343210111213[[#This Row],[Hispanic American]]/Table32356789101112132343210111213[[#This Row],[Total]]</f>
        <v>0</v>
      </c>
      <c r="Q367" s="12">
        <v>0</v>
      </c>
      <c r="R367" s="14">
        <f>Table32356789101112132343210111213[[#This Row],[Hawaiian or Pacific Islander]]/Table32356789101112132343210111213[[#This Row],[Total]]</f>
        <v>0</v>
      </c>
      <c r="S367" s="12">
        <v>8</v>
      </c>
      <c r="T367" s="14">
        <f>Table32356789101112132343210111213[[#This Row],[White]]/Table32356789101112132343210111213[[#This Row],[Total]]</f>
        <v>0.72727272727272729</v>
      </c>
      <c r="U367" s="12">
        <v>0</v>
      </c>
      <c r="V367" s="14">
        <f>Table32356789101112132343210111213[[#This Row],[Multi-racial]]/Table32356789101112132343210111213[[#This Row],[Total]]</f>
        <v>0</v>
      </c>
      <c r="W367" s="12">
        <v>0</v>
      </c>
      <c r="X367" s="14">
        <f>Table32356789101112132343210111213[[#This Row],[Total % Minorities]]/Table32356789101112132343210111213[[#This Row],[Total]]</f>
        <v>1.6528925619834711E-2</v>
      </c>
      <c r="Y36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  <c r="Z36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</row>
    <row r="368" spans="1:26" ht="20" customHeight="1">
      <c r="A368" s="1">
        <v>206622</v>
      </c>
      <c r="B368" s="1" t="s">
        <v>224</v>
      </c>
      <c r="C368" s="15" t="s">
        <v>347</v>
      </c>
      <c r="D368" s="1">
        <v>11</v>
      </c>
      <c r="E368" s="1">
        <v>10</v>
      </c>
      <c r="F368" s="8">
        <f>Table32356789101112132343210111213[[#This Row],[Men]]/Table32356789101112132343210111213[[#This Row],[Total]]</f>
        <v>0.90909090909090906</v>
      </c>
      <c r="G368" s="1">
        <v>1</v>
      </c>
      <c r="H368" s="8">
        <f>Table32356789101112132343210111213[[#This Row],[Women]]/Table32356789101112132343210111213[[#This Row],[Total]]</f>
        <v>9.0909090909090912E-2</v>
      </c>
      <c r="I368" s="1">
        <v>0</v>
      </c>
      <c r="J368" s="8">
        <f>Table32356789101112132343210111213[[#This Row],[Alaskan Native or Native American]]/Table32356789101112132343210111213[[#This Row],[Total]]</f>
        <v>0</v>
      </c>
      <c r="K368" s="1">
        <v>0</v>
      </c>
      <c r="L368" s="8">
        <f>Table32356789101112132343210111213[[#This Row],[Asian American]]/Table32356789101112132343210111213[[#This Row],[Total]]</f>
        <v>0</v>
      </c>
      <c r="M368" s="1">
        <v>3</v>
      </c>
      <c r="N368" s="8">
        <f>Table32356789101112132343210111213[[#This Row],[African American]]/Table32356789101112132343210111213[[#This Row],[Total]]</f>
        <v>0.27272727272727271</v>
      </c>
      <c r="O368" s="1">
        <v>1</v>
      </c>
      <c r="P368" s="8">
        <f>Table32356789101112132343210111213[[#This Row],[Hispanic American]]/Table32356789101112132343210111213[[#This Row],[Total]]</f>
        <v>9.0909090909090912E-2</v>
      </c>
      <c r="Q368" s="1">
        <v>0</v>
      </c>
      <c r="R368" s="8">
        <f>Table32356789101112132343210111213[[#This Row],[Hawaiian or Pacific Islander]]/Table32356789101112132343210111213[[#This Row],[Total]]</f>
        <v>0</v>
      </c>
      <c r="S368" s="1">
        <v>5</v>
      </c>
      <c r="T368" s="8">
        <f>Table32356789101112132343210111213[[#This Row],[White]]/Table32356789101112132343210111213[[#This Row],[Total]]</f>
        <v>0.45454545454545453</v>
      </c>
      <c r="U368" s="1">
        <v>2</v>
      </c>
      <c r="V368" s="8">
        <f>Table32356789101112132343210111213[[#This Row],[Multi-racial]]/Table32356789101112132343210111213[[#This Row],[Total]]</f>
        <v>0.18181818181818182</v>
      </c>
      <c r="W368" s="1">
        <v>0</v>
      </c>
      <c r="X368" s="8">
        <f>Table32356789101112132343210111213[[#This Row],[Total % Minorities]]/Table32356789101112132343210111213[[#This Row],[Total]]</f>
        <v>4.9586776859504127E-2</v>
      </c>
      <c r="Y36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0.54545454545454541</v>
      </c>
      <c r="Z36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0.54545454545454541</v>
      </c>
    </row>
    <row r="369" spans="1:26" ht="20" customHeight="1">
      <c r="A369" s="12">
        <v>210401</v>
      </c>
      <c r="B369" s="12" t="s">
        <v>637</v>
      </c>
      <c r="C369" s="16" t="s">
        <v>347</v>
      </c>
      <c r="D369" s="12">
        <v>11</v>
      </c>
      <c r="E369" s="12">
        <v>8</v>
      </c>
      <c r="F369" s="14">
        <f>Table32356789101112132343210111213[[#This Row],[Men]]/Table32356789101112132343210111213[[#This Row],[Total]]</f>
        <v>0.72727272727272729</v>
      </c>
      <c r="G369" s="12">
        <v>3</v>
      </c>
      <c r="H369" s="14">
        <f>Table32356789101112132343210111213[[#This Row],[Women]]/Table32356789101112132343210111213[[#This Row],[Total]]</f>
        <v>0.27272727272727271</v>
      </c>
      <c r="I369" s="12">
        <v>0</v>
      </c>
      <c r="J369" s="14">
        <f>Table32356789101112132343210111213[[#This Row],[Alaskan Native or Native American]]/Table32356789101112132343210111213[[#This Row],[Total]]</f>
        <v>0</v>
      </c>
      <c r="K369" s="12">
        <v>2</v>
      </c>
      <c r="L369" s="14">
        <f>Table32356789101112132343210111213[[#This Row],[Asian American]]/Table32356789101112132343210111213[[#This Row],[Total]]</f>
        <v>0.18181818181818182</v>
      </c>
      <c r="M369" s="12">
        <v>0</v>
      </c>
      <c r="N369" s="14">
        <f>Table32356789101112132343210111213[[#This Row],[African American]]/Table32356789101112132343210111213[[#This Row],[Total]]</f>
        <v>0</v>
      </c>
      <c r="O369" s="12">
        <v>1</v>
      </c>
      <c r="P369" s="14">
        <f>Table32356789101112132343210111213[[#This Row],[Hispanic American]]/Table32356789101112132343210111213[[#This Row],[Total]]</f>
        <v>9.0909090909090912E-2</v>
      </c>
      <c r="Q369" s="12">
        <v>0</v>
      </c>
      <c r="R369" s="14">
        <f>Table32356789101112132343210111213[[#This Row],[Hawaiian or Pacific Islander]]/Table32356789101112132343210111213[[#This Row],[Total]]</f>
        <v>0</v>
      </c>
      <c r="S369" s="12">
        <v>6</v>
      </c>
      <c r="T369" s="14">
        <f>Table32356789101112132343210111213[[#This Row],[White]]/Table32356789101112132343210111213[[#This Row],[Total]]</f>
        <v>0.54545454545454541</v>
      </c>
      <c r="U369" s="12">
        <v>2</v>
      </c>
      <c r="V369" s="14">
        <f>Table32356789101112132343210111213[[#This Row],[Multi-racial]]/Table32356789101112132343210111213[[#This Row],[Total]]</f>
        <v>0.18181818181818182</v>
      </c>
      <c r="W369" s="12">
        <v>0</v>
      </c>
      <c r="X369" s="14">
        <f>Table32356789101112132343210111213[[#This Row],[Total % Minorities]]/Table32356789101112132343210111213[[#This Row],[Total]]</f>
        <v>4.1322314049586778E-2</v>
      </c>
      <c r="Y36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0.45454545454545453</v>
      </c>
      <c r="Z36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0.27272727272727271</v>
      </c>
    </row>
    <row r="370" spans="1:26" ht="20" customHeight="1">
      <c r="A370" s="1">
        <v>212577</v>
      </c>
      <c r="B370" s="1" t="s">
        <v>638</v>
      </c>
      <c r="C370" s="15" t="s">
        <v>347</v>
      </c>
      <c r="D370" s="1">
        <v>11</v>
      </c>
      <c r="E370" s="1">
        <v>8</v>
      </c>
      <c r="F370" s="8">
        <f>Table32356789101112132343210111213[[#This Row],[Men]]/Table32356789101112132343210111213[[#This Row],[Total]]</f>
        <v>0.72727272727272729</v>
      </c>
      <c r="G370" s="1">
        <v>3</v>
      </c>
      <c r="H370" s="8">
        <f>Table32356789101112132343210111213[[#This Row],[Women]]/Table32356789101112132343210111213[[#This Row],[Total]]</f>
        <v>0.27272727272727271</v>
      </c>
      <c r="I370" s="1">
        <v>0</v>
      </c>
      <c r="J370" s="8">
        <f>Table32356789101112132343210111213[[#This Row],[Alaskan Native or Native American]]/Table32356789101112132343210111213[[#This Row],[Total]]</f>
        <v>0</v>
      </c>
      <c r="K370" s="1">
        <v>1</v>
      </c>
      <c r="L370" s="8">
        <f>Table32356789101112132343210111213[[#This Row],[Asian American]]/Table32356789101112132343210111213[[#This Row],[Total]]</f>
        <v>9.0909090909090912E-2</v>
      </c>
      <c r="M370" s="1">
        <v>0</v>
      </c>
      <c r="N370" s="8">
        <f>Table32356789101112132343210111213[[#This Row],[African American]]/Table32356789101112132343210111213[[#This Row],[Total]]</f>
        <v>0</v>
      </c>
      <c r="O370" s="1">
        <v>0</v>
      </c>
      <c r="P370" s="8">
        <f>Table32356789101112132343210111213[[#This Row],[Hispanic American]]/Table32356789101112132343210111213[[#This Row],[Total]]</f>
        <v>0</v>
      </c>
      <c r="Q370" s="1">
        <v>0</v>
      </c>
      <c r="R370" s="8">
        <f>Table32356789101112132343210111213[[#This Row],[Hawaiian or Pacific Islander]]/Table32356789101112132343210111213[[#This Row],[Total]]</f>
        <v>0</v>
      </c>
      <c r="S370" s="1">
        <v>5</v>
      </c>
      <c r="T370" s="8">
        <f>Table32356789101112132343210111213[[#This Row],[White]]/Table32356789101112132343210111213[[#This Row],[Total]]</f>
        <v>0.45454545454545453</v>
      </c>
      <c r="U370" s="1">
        <v>0</v>
      </c>
      <c r="V370" s="8">
        <f>Table32356789101112132343210111213[[#This Row],[Multi-racial]]/Table32356789101112132343210111213[[#This Row],[Total]]</f>
        <v>0</v>
      </c>
      <c r="W370" s="1">
        <v>5</v>
      </c>
      <c r="X370" s="8">
        <f>Table32356789101112132343210111213[[#This Row],[Total % Minorities]]/Table32356789101112132343210111213[[#This Row],[Total]]</f>
        <v>8.2644628099173556E-3</v>
      </c>
      <c r="Y37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9.0909090909090912E-2</v>
      </c>
      <c r="Z37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71" spans="1:26" ht="20" customHeight="1">
      <c r="A371" s="12">
        <v>215929</v>
      </c>
      <c r="B371" s="12" t="s">
        <v>431</v>
      </c>
      <c r="C371" s="16" t="s">
        <v>347</v>
      </c>
      <c r="D371" s="12">
        <v>11</v>
      </c>
      <c r="E371" s="12">
        <v>10</v>
      </c>
      <c r="F371" s="14">
        <f>Table32356789101112132343210111213[[#This Row],[Men]]/Table32356789101112132343210111213[[#This Row],[Total]]</f>
        <v>0.90909090909090906</v>
      </c>
      <c r="G371" s="12">
        <v>1</v>
      </c>
      <c r="H371" s="14">
        <f>Table32356789101112132343210111213[[#This Row],[Women]]/Table32356789101112132343210111213[[#This Row],[Total]]</f>
        <v>9.0909090909090912E-2</v>
      </c>
      <c r="I371" s="12">
        <v>0</v>
      </c>
      <c r="J371" s="14">
        <f>Table32356789101112132343210111213[[#This Row],[Alaskan Native or Native American]]/Table32356789101112132343210111213[[#This Row],[Total]]</f>
        <v>0</v>
      </c>
      <c r="K371" s="12">
        <v>0</v>
      </c>
      <c r="L371" s="14">
        <f>Table32356789101112132343210111213[[#This Row],[Asian American]]/Table32356789101112132343210111213[[#This Row],[Total]]</f>
        <v>0</v>
      </c>
      <c r="M371" s="12">
        <v>0</v>
      </c>
      <c r="N371" s="14">
        <f>Table32356789101112132343210111213[[#This Row],[African American]]/Table32356789101112132343210111213[[#This Row],[Total]]</f>
        <v>0</v>
      </c>
      <c r="O371" s="12">
        <v>0</v>
      </c>
      <c r="P371" s="14">
        <f>Table32356789101112132343210111213[[#This Row],[Hispanic American]]/Table32356789101112132343210111213[[#This Row],[Total]]</f>
        <v>0</v>
      </c>
      <c r="Q371" s="12">
        <v>0</v>
      </c>
      <c r="R371" s="14">
        <f>Table32356789101112132343210111213[[#This Row],[Hawaiian or Pacific Islander]]/Table32356789101112132343210111213[[#This Row],[Total]]</f>
        <v>0</v>
      </c>
      <c r="S371" s="12">
        <v>9</v>
      </c>
      <c r="T371" s="14">
        <f>Table32356789101112132343210111213[[#This Row],[White]]/Table32356789101112132343210111213[[#This Row],[Total]]</f>
        <v>0.81818181818181823</v>
      </c>
      <c r="U371" s="12">
        <v>0</v>
      </c>
      <c r="V371" s="14">
        <f>Table32356789101112132343210111213[[#This Row],[Multi-racial]]/Table32356789101112132343210111213[[#This Row],[Total]]</f>
        <v>0</v>
      </c>
      <c r="W371" s="12">
        <v>2</v>
      </c>
      <c r="X371" s="14">
        <f>Table32356789101112132343210111213[[#This Row],[Total % Minorities]]/Table32356789101112132343210111213[[#This Row],[Total]]</f>
        <v>0</v>
      </c>
      <c r="Y37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7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72" spans="1:26" ht="20" customHeight="1">
      <c r="A372" s="1">
        <v>218070</v>
      </c>
      <c r="B372" s="1" t="s">
        <v>639</v>
      </c>
      <c r="C372" s="15" t="s">
        <v>347</v>
      </c>
      <c r="D372" s="1">
        <v>11</v>
      </c>
      <c r="E372" s="1">
        <v>8</v>
      </c>
      <c r="F372" s="8">
        <f>Table32356789101112132343210111213[[#This Row],[Men]]/Table32356789101112132343210111213[[#This Row],[Total]]</f>
        <v>0.72727272727272729</v>
      </c>
      <c r="G372" s="1">
        <v>3</v>
      </c>
      <c r="H372" s="8">
        <f>Table32356789101112132343210111213[[#This Row],[Women]]/Table32356789101112132343210111213[[#This Row],[Total]]</f>
        <v>0.27272727272727271</v>
      </c>
      <c r="I372" s="1">
        <v>0</v>
      </c>
      <c r="J372" s="8">
        <f>Table32356789101112132343210111213[[#This Row],[Alaskan Native or Native American]]/Table32356789101112132343210111213[[#This Row],[Total]]</f>
        <v>0</v>
      </c>
      <c r="K372" s="1">
        <v>0</v>
      </c>
      <c r="L372" s="8">
        <f>Table32356789101112132343210111213[[#This Row],[Asian American]]/Table32356789101112132343210111213[[#This Row],[Total]]</f>
        <v>0</v>
      </c>
      <c r="M372" s="1">
        <v>1</v>
      </c>
      <c r="N372" s="8">
        <f>Table32356789101112132343210111213[[#This Row],[African American]]/Table32356789101112132343210111213[[#This Row],[Total]]</f>
        <v>9.0909090909090912E-2</v>
      </c>
      <c r="O372" s="1">
        <v>0</v>
      </c>
      <c r="P372" s="8">
        <f>Table32356789101112132343210111213[[#This Row],[Hispanic American]]/Table32356789101112132343210111213[[#This Row],[Total]]</f>
        <v>0</v>
      </c>
      <c r="Q372" s="1">
        <v>0</v>
      </c>
      <c r="R372" s="8">
        <f>Table32356789101112132343210111213[[#This Row],[Hawaiian or Pacific Islander]]/Table32356789101112132343210111213[[#This Row],[Total]]</f>
        <v>0</v>
      </c>
      <c r="S372" s="1">
        <v>9</v>
      </c>
      <c r="T372" s="8">
        <f>Table32356789101112132343210111213[[#This Row],[White]]/Table32356789101112132343210111213[[#This Row],[Total]]</f>
        <v>0.81818181818181823</v>
      </c>
      <c r="U372" s="1">
        <v>0</v>
      </c>
      <c r="V372" s="8">
        <f>Table32356789101112132343210111213[[#This Row],[Multi-racial]]/Table32356789101112132343210111213[[#This Row],[Total]]</f>
        <v>0</v>
      </c>
      <c r="W372" s="1">
        <v>1</v>
      </c>
      <c r="X372" s="8">
        <f>Table32356789101112132343210111213[[#This Row],[Total % Minorities]]/Table32356789101112132343210111213[[#This Row],[Total]]</f>
        <v>8.2644628099173556E-3</v>
      </c>
      <c r="Y37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9.0909090909090912E-2</v>
      </c>
      <c r="Z37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9.0909090909090912E-2</v>
      </c>
    </row>
    <row r="373" spans="1:26" ht="20" customHeight="1">
      <c r="A373" s="12">
        <v>233897</v>
      </c>
      <c r="B373" s="12" t="s">
        <v>443</v>
      </c>
      <c r="C373" s="16" t="s">
        <v>347</v>
      </c>
      <c r="D373" s="12">
        <v>11</v>
      </c>
      <c r="E373" s="12">
        <v>10</v>
      </c>
      <c r="F373" s="14">
        <f>Table32356789101112132343210111213[[#This Row],[Men]]/Table32356789101112132343210111213[[#This Row],[Total]]</f>
        <v>0.90909090909090906</v>
      </c>
      <c r="G373" s="12">
        <v>1</v>
      </c>
      <c r="H373" s="14">
        <f>Table32356789101112132343210111213[[#This Row],[Women]]/Table32356789101112132343210111213[[#This Row],[Total]]</f>
        <v>9.0909090909090912E-2</v>
      </c>
      <c r="I373" s="12">
        <v>0</v>
      </c>
      <c r="J373" s="14">
        <f>Table32356789101112132343210111213[[#This Row],[Alaskan Native or Native American]]/Table32356789101112132343210111213[[#This Row],[Total]]</f>
        <v>0</v>
      </c>
      <c r="K373" s="12">
        <v>0</v>
      </c>
      <c r="L373" s="14">
        <f>Table32356789101112132343210111213[[#This Row],[Asian American]]/Table32356789101112132343210111213[[#This Row],[Total]]</f>
        <v>0</v>
      </c>
      <c r="M373" s="12">
        <v>2</v>
      </c>
      <c r="N373" s="14">
        <f>Table32356789101112132343210111213[[#This Row],[African American]]/Table32356789101112132343210111213[[#This Row],[Total]]</f>
        <v>0.18181818181818182</v>
      </c>
      <c r="O373" s="12">
        <v>0</v>
      </c>
      <c r="P373" s="14">
        <f>Table32356789101112132343210111213[[#This Row],[Hispanic American]]/Table32356789101112132343210111213[[#This Row],[Total]]</f>
        <v>0</v>
      </c>
      <c r="Q373" s="12">
        <v>0</v>
      </c>
      <c r="R373" s="14">
        <f>Table32356789101112132343210111213[[#This Row],[Hawaiian or Pacific Islander]]/Table32356789101112132343210111213[[#This Row],[Total]]</f>
        <v>0</v>
      </c>
      <c r="S373" s="12">
        <v>9</v>
      </c>
      <c r="T373" s="14">
        <f>Table32356789101112132343210111213[[#This Row],[White]]/Table32356789101112132343210111213[[#This Row],[Total]]</f>
        <v>0.81818181818181823</v>
      </c>
      <c r="U373" s="12">
        <v>0</v>
      </c>
      <c r="V373" s="14">
        <f>Table32356789101112132343210111213[[#This Row],[Multi-racial]]/Table32356789101112132343210111213[[#This Row],[Total]]</f>
        <v>0</v>
      </c>
      <c r="W373" s="12">
        <v>0</v>
      </c>
      <c r="X373" s="14">
        <f>Table32356789101112132343210111213[[#This Row],[Total % Minorities]]/Table32356789101112132343210111213[[#This Row],[Total]]</f>
        <v>1.6528925619834711E-2</v>
      </c>
      <c r="Y37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  <c r="Z37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0.18181818181818182</v>
      </c>
    </row>
    <row r="374" spans="1:26" ht="20" customHeight="1">
      <c r="A374" s="1">
        <v>437097</v>
      </c>
      <c r="B374" s="1" t="s">
        <v>640</v>
      </c>
      <c r="C374" s="15" t="s">
        <v>347</v>
      </c>
      <c r="D374" s="1">
        <v>11</v>
      </c>
      <c r="E374" s="1">
        <v>9</v>
      </c>
      <c r="F374" s="8">
        <f>Table32356789101112132343210111213[[#This Row],[Men]]/Table32356789101112132343210111213[[#This Row],[Total]]</f>
        <v>0.81818181818181823</v>
      </c>
      <c r="G374" s="1">
        <v>2</v>
      </c>
      <c r="H374" s="8">
        <f>Table32356789101112132343210111213[[#This Row],[Women]]/Table32356789101112132343210111213[[#This Row],[Total]]</f>
        <v>0.18181818181818182</v>
      </c>
      <c r="I374" s="1">
        <v>0</v>
      </c>
      <c r="J374" s="8">
        <f>Table32356789101112132343210111213[[#This Row],[Alaskan Native or Native American]]/Table32356789101112132343210111213[[#This Row],[Total]]</f>
        <v>0</v>
      </c>
      <c r="K374" s="1">
        <v>1</v>
      </c>
      <c r="L374" s="8">
        <f>Table32356789101112132343210111213[[#This Row],[Asian American]]/Table32356789101112132343210111213[[#This Row],[Total]]</f>
        <v>9.0909090909090912E-2</v>
      </c>
      <c r="M374" s="1">
        <v>4</v>
      </c>
      <c r="N374" s="8">
        <f>Table32356789101112132343210111213[[#This Row],[African American]]/Table32356789101112132343210111213[[#This Row],[Total]]</f>
        <v>0.36363636363636365</v>
      </c>
      <c r="O374" s="1">
        <v>2</v>
      </c>
      <c r="P374" s="8">
        <f>Table32356789101112132343210111213[[#This Row],[Hispanic American]]/Table32356789101112132343210111213[[#This Row],[Total]]</f>
        <v>0.18181818181818182</v>
      </c>
      <c r="Q374" s="1">
        <v>0</v>
      </c>
      <c r="R374" s="8">
        <f>Table32356789101112132343210111213[[#This Row],[Hawaiian or Pacific Islander]]/Table32356789101112132343210111213[[#This Row],[Total]]</f>
        <v>0</v>
      </c>
      <c r="S374" s="1">
        <v>2</v>
      </c>
      <c r="T374" s="8">
        <f>Table32356789101112132343210111213[[#This Row],[White]]/Table32356789101112132343210111213[[#This Row],[Total]]</f>
        <v>0.18181818181818182</v>
      </c>
      <c r="U374" s="1">
        <v>1</v>
      </c>
      <c r="V374" s="8">
        <f>Table32356789101112132343210111213[[#This Row],[Multi-racial]]/Table32356789101112132343210111213[[#This Row],[Total]]</f>
        <v>9.0909090909090912E-2</v>
      </c>
      <c r="W374" s="1">
        <v>0</v>
      </c>
      <c r="X374" s="8">
        <f>Table32356789101112132343210111213[[#This Row],[Total % Minorities]]/Table32356789101112132343210111213[[#This Row],[Total]]</f>
        <v>6.6115702479338845E-2</v>
      </c>
      <c r="Y37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0.72727272727272729</v>
      </c>
      <c r="Z37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0.63636363636363635</v>
      </c>
    </row>
    <row r="375" spans="1:26" ht="20" customHeight="1">
      <c r="A375" s="12">
        <v>128744</v>
      </c>
      <c r="B375" s="12" t="s">
        <v>401</v>
      </c>
      <c r="C375" s="16" t="s">
        <v>347</v>
      </c>
      <c r="D375" s="12">
        <v>10</v>
      </c>
      <c r="E375" s="12">
        <v>9</v>
      </c>
      <c r="F375" s="14">
        <f>Table32356789101112132343210111213[[#This Row],[Men]]/Table32356789101112132343210111213[[#This Row],[Total]]</f>
        <v>0.9</v>
      </c>
      <c r="G375" s="12">
        <v>1</v>
      </c>
      <c r="H375" s="14">
        <f>Table32356789101112132343210111213[[#This Row],[Women]]/Table32356789101112132343210111213[[#This Row],[Total]]</f>
        <v>0.1</v>
      </c>
      <c r="I375" s="12">
        <v>0</v>
      </c>
      <c r="J375" s="14">
        <f>Table32356789101112132343210111213[[#This Row],[Alaskan Native or Native American]]/Table32356789101112132343210111213[[#This Row],[Total]]</f>
        <v>0</v>
      </c>
      <c r="K375" s="12">
        <v>2</v>
      </c>
      <c r="L375" s="14">
        <f>Table32356789101112132343210111213[[#This Row],[Asian American]]/Table32356789101112132343210111213[[#This Row],[Total]]</f>
        <v>0.2</v>
      </c>
      <c r="M375" s="12">
        <v>1</v>
      </c>
      <c r="N375" s="14">
        <f>Table32356789101112132343210111213[[#This Row],[African American]]/Table32356789101112132343210111213[[#This Row],[Total]]</f>
        <v>0.1</v>
      </c>
      <c r="O375" s="12">
        <v>1</v>
      </c>
      <c r="P375" s="14">
        <f>Table32356789101112132343210111213[[#This Row],[Hispanic American]]/Table32356789101112132343210111213[[#This Row],[Total]]</f>
        <v>0.1</v>
      </c>
      <c r="Q375" s="12">
        <v>0</v>
      </c>
      <c r="R375" s="14">
        <f>Table32356789101112132343210111213[[#This Row],[Hawaiian or Pacific Islander]]/Table32356789101112132343210111213[[#This Row],[Total]]</f>
        <v>0</v>
      </c>
      <c r="S375" s="12">
        <v>0</v>
      </c>
      <c r="T375" s="14">
        <f>Table32356789101112132343210111213[[#This Row],[White]]/Table32356789101112132343210111213[[#This Row],[Total]]</f>
        <v>0</v>
      </c>
      <c r="U375" s="12">
        <v>0</v>
      </c>
      <c r="V375" s="14">
        <f>Table32356789101112132343210111213[[#This Row],[Multi-racial]]/Table32356789101112132343210111213[[#This Row],[Total]]</f>
        <v>0</v>
      </c>
      <c r="W375" s="12">
        <v>6</v>
      </c>
      <c r="X375" s="14">
        <f>Table32356789101112132343210111213[[#This Row],[Total % Minorities]]/Table32356789101112132343210111213[[#This Row],[Total]]</f>
        <v>0.04</v>
      </c>
      <c r="Y37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37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376" spans="1:26" ht="20" customHeight="1">
      <c r="A376" s="1">
        <v>133492</v>
      </c>
      <c r="B376" s="1" t="s">
        <v>641</v>
      </c>
      <c r="C376" s="15" t="s">
        <v>347</v>
      </c>
      <c r="D376" s="1">
        <v>10</v>
      </c>
      <c r="E376" s="1">
        <v>8</v>
      </c>
      <c r="F376" s="8">
        <f>Table32356789101112132343210111213[[#This Row],[Men]]/Table32356789101112132343210111213[[#This Row],[Total]]</f>
        <v>0.8</v>
      </c>
      <c r="G376" s="1">
        <v>2</v>
      </c>
      <c r="H376" s="8">
        <f>Table32356789101112132343210111213[[#This Row],[Women]]/Table32356789101112132343210111213[[#This Row],[Total]]</f>
        <v>0.2</v>
      </c>
      <c r="I376" s="1">
        <v>0</v>
      </c>
      <c r="J376" s="8">
        <f>Table32356789101112132343210111213[[#This Row],[Alaskan Native or Native American]]/Table32356789101112132343210111213[[#This Row],[Total]]</f>
        <v>0</v>
      </c>
      <c r="K376" s="1">
        <v>0</v>
      </c>
      <c r="L376" s="8">
        <f>Table32356789101112132343210111213[[#This Row],[Asian American]]/Table32356789101112132343210111213[[#This Row],[Total]]</f>
        <v>0</v>
      </c>
      <c r="M376" s="1">
        <v>1</v>
      </c>
      <c r="N376" s="8">
        <f>Table32356789101112132343210111213[[#This Row],[African American]]/Table32356789101112132343210111213[[#This Row],[Total]]</f>
        <v>0.1</v>
      </c>
      <c r="O376" s="1">
        <v>0</v>
      </c>
      <c r="P376" s="8">
        <f>Table32356789101112132343210111213[[#This Row],[Hispanic American]]/Table32356789101112132343210111213[[#This Row],[Total]]</f>
        <v>0</v>
      </c>
      <c r="Q376" s="1">
        <v>0</v>
      </c>
      <c r="R376" s="8">
        <f>Table32356789101112132343210111213[[#This Row],[Hawaiian or Pacific Islander]]/Table32356789101112132343210111213[[#This Row],[Total]]</f>
        <v>0</v>
      </c>
      <c r="S376" s="1">
        <v>8</v>
      </c>
      <c r="T376" s="8">
        <f>Table32356789101112132343210111213[[#This Row],[White]]/Table32356789101112132343210111213[[#This Row],[Total]]</f>
        <v>0.8</v>
      </c>
      <c r="U376" s="1">
        <v>1</v>
      </c>
      <c r="V376" s="8">
        <f>Table32356789101112132343210111213[[#This Row],[Multi-racial]]/Table32356789101112132343210111213[[#This Row],[Total]]</f>
        <v>0.1</v>
      </c>
      <c r="W376" s="1">
        <v>0</v>
      </c>
      <c r="X376" s="8">
        <f>Table32356789101112132343210111213[[#This Row],[Total % Minorities]]/Table32356789101112132343210111213[[#This Row],[Total]]</f>
        <v>0.02</v>
      </c>
      <c r="Y37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37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377" spans="1:26" ht="20" customHeight="1">
      <c r="A377" s="12">
        <v>148016</v>
      </c>
      <c r="B377" s="12" t="s">
        <v>642</v>
      </c>
      <c r="C377" s="16" t="s">
        <v>347</v>
      </c>
      <c r="D377" s="12">
        <v>10</v>
      </c>
      <c r="E377" s="12">
        <v>6</v>
      </c>
      <c r="F377" s="14">
        <f>Table32356789101112132343210111213[[#This Row],[Men]]/Table32356789101112132343210111213[[#This Row],[Total]]</f>
        <v>0.6</v>
      </c>
      <c r="G377" s="12">
        <v>4</v>
      </c>
      <c r="H377" s="14">
        <f>Table32356789101112132343210111213[[#This Row],[Women]]/Table32356789101112132343210111213[[#This Row],[Total]]</f>
        <v>0.4</v>
      </c>
      <c r="I377" s="12">
        <v>0</v>
      </c>
      <c r="J377" s="14">
        <f>Table32356789101112132343210111213[[#This Row],[Alaskan Native or Native American]]/Table32356789101112132343210111213[[#This Row],[Total]]</f>
        <v>0</v>
      </c>
      <c r="K377" s="12">
        <v>1</v>
      </c>
      <c r="L377" s="14">
        <f>Table32356789101112132343210111213[[#This Row],[Asian American]]/Table32356789101112132343210111213[[#This Row],[Total]]</f>
        <v>0.1</v>
      </c>
      <c r="M377" s="12">
        <v>0</v>
      </c>
      <c r="N377" s="14">
        <f>Table32356789101112132343210111213[[#This Row],[African American]]/Table32356789101112132343210111213[[#This Row],[Total]]</f>
        <v>0</v>
      </c>
      <c r="O377" s="12">
        <v>0</v>
      </c>
      <c r="P377" s="14">
        <f>Table32356789101112132343210111213[[#This Row],[Hispanic American]]/Table32356789101112132343210111213[[#This Row],[Total]]</f>
        <v>0</v>
      </c>
      <c r="Q377" s="12">
        <v>0</v>
      </c>
      <c r="R377" s="14">
        <f>Table32356789101112132343210111213[[#This Row],[Hawaiian or Pacific Islander]]/Table32356789101112132343210111213[[#This Row],[Total]]</f>
        <v>0</v>
      </c>
      <c r="S377" s="12">
        <v>8</v>
      </c>
      <c r="T377" s="14">
        <f>Table32356789101112132343210111213[[#This Row],[White]]/Table32356789101112132343210111213[[#This Row],[Total]]</f>
        <v>0.8</v>
      </c>
      <c r="U377" s="12">
        <v>0</v>
      </c>
      <c r="V377" s="14">
        <f>Table32356789101112132343210111213[[#This Row],[Multi-racial]]/Table32356789101112132343210111213[[#This Row],[Total]]</f>
        <v>0</v>
      </c>
      <c r="W377" s="12">
        <v>1</v>
      </c>
      <c r="X377" s="14">
        <f>Table32356789101112132343210111213[[#This Row],[Total % Minorities]]/Table32356789101112132343210111213[[#This Row],[Total]]</f>
        <v>0.01</v>
      </c>
      <c r="Y37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  <c r="Z37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78" spans="1:26" ht="20" customHeight="1">
      <c r="A378" s="1">
        <v>149781</v>
      </c>
      <c r="B378" s="1" t="s">
        <v>643</v>
      </c>
      <c r="C378" s="15" t="s">
        <v>347</v>
      </c>
      <c r="D378" s="1">
        <v>10</v>
      </c>
      <c r="E378" s="1">
        <v>7</v>
      </c>
      <c r="F378" s="8">
        <f>Table32356789101112132343210111213[[#This Row],[Men]]/Table32356789101112132343210111213[[#This Row],[Total]]</f>
        <v>0.7</v>
      </c>
      <c r="G378" s="1">
        <v>3</v>
      </c>
      <c r="H378" s="8">
        <f>Table32356789101112132343210111213[[#This Row],[Women]]/Table32356789101112132343210111213[[#This Row],[Total]]</f>
        <v>0.3</v>
      </c>
      <c r="I378" s="1">
        <v>0</v>
      </c>
      <c r="J378" s="8">
        <f>Table32356789101112132343210111213[[#This Row],[Alaskan Native or Native American]]/Table32356789101112132343210111213[[#This Row],[Total]]</f>
        <v>0</v>
      </c>
      <c r="K378" s="1">
        <v>1</v>
      </c>
      <c r="L378" s="8">
        <f>Table32356789101112132343210111213[[#This Row],[Asian American]]/Table32356789101112132343210111213[[#This Row],[Total]]</f>
        <v>0.1</v>
      </c>
      <c r="M378" s="1">
        <v>0</v>
      </c>
      <c r="N378" s="8">
        <f>Table32356789101112132343210111213[[#This Row],[African American]]/Table32356789101112132343210111213[[#This Row],[Total]]</f>
        <v>0</v>
      </c>
      <c r="O378" s="1">
        <v>0</v>
      </c>
      <c r="P378" s="8">
        <f>Table32356789101112132343210111213[[#This Row],[Hispanic American]]/Table32356789101112132343210111213[[#This Row],[Total]]</f>
        <v>0</v>
      </c>
      <c r="Q378" s="1">
        <v>0</v>
      </c>
      <c r="R378" s="8">
        <f>Table32356789101112132343210111213[[#This Row],[Hawaiian or Pacific Islander]]/Table32356789101112132343210111213[[#This Row],[Total]]</f>
        <v>0</v>
      </c>
      <c r="S378" s="1">
        <v>8</v>
      </c>
      <c r="T378" s="8">
        <f>Table32356789101112132343210111213[[#This Row],[White]]/Table32356789101112132343210111213[[#This Row],[Total]]</f>
        <v>0.8</v>
      </c>
      <c r="U378" s="1">
        <v>0</v>
      </c>
      <c r="V378" s="8">
        <f>Table32356789101112132343210111213[[#This Row],[Multi-racial]]/Table32356789101112132343210111213[[#This Row],[Total]]</f>
        <v>0</v>
      </c>
      <c r="W378" s="1">
        <v>1</v>
      </c>
      <c r="X378" s="8">
        <f>Table32356789101112132343210111213[[#This Row],[Total % Minorities]]/Table32356789101112132343210111213[[#This Row],[Total]]</f>
        <v>0.01</v>
      </c>
      <c r="Y37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  <c r="Z37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79" spans="1:26" ht="20" customHeight="1">
      <c r="A379" s="12">
        <v>150534</v>
      </c>
      <c r="B379" s="12" t="s">
        <v>141</v>
      </c>
      <c r="C379" s="16" t="s">
        <v>347</v>
      </c>
      <c r="D379" s="12">
        <v>10</v>
      </c>
      <c r="E379" s="12">
        <v>8</v>
      </c>
      <c r="F379" s="14">
        <f>Table32356789101112132343210111213[[#This Row],[Men]]/Table32356789101112132343210111213[[#This Row],[Total]]</f>
        <v>0.8</v>
      </c>
      <c r="G379" s="12">
        <v>2</v>
      </c>
      <c r="H379" s="14">
        <f>Table32356789101112132343210111213[[#This Row],[Women]]/Table32356789101112132343210111213[[#This Row],[Total]]</f>
        <v>0.2</v>
      </c>
      <c r="I379" s="12">
        <v>0</v>
      </c>
      <c r="J379" s="14">
        <f>Table32356789101112132343210111213[[#This Row],[Alaskan Native or Native American]]/Table32356789101112132343210111213[[#This Row],[Total]]</f>
        <v>0</v>
      </c>
      <c r="K379" s="12">
        <v>0</v>
      </c>
      <c r="L379" s="14">
        <f>Table32356789101112132343210111213[[#This Row],[Asian American]]/Table32356789101112132343210111213[[#This Row],[Total]]</f>
        <v>0</v>
      </c>
      <c r="M379" s="12">
        <v>0</v>
      </c>
      <c r="N379" s="14">
        <f>Table32356789101112132343210111213[[#This Row],[African American]]/Table32356789101112132343210111213[[#This Row],[Total]]</f>
        <v>0</v>
      </c>
      <c r="O379" s="12">
        <v>0</v>
      </c>
      <c r="P379" s="14">
        <f>Table32356789101112132343210111213[[#This Row],[Hispanic American]]/Table32356789101112132343210111213[[#This Row],[Total]]</f>
        <v>0</v>
      </c>
      <c r="Q379" s="12">
        <v>0</v>
      </c>
      <c r="R379" s="14">
        <f>Table32356789101112132343210111213[[#This Row],[Hawaiian or Pacific Islander]]/Table32356789101112132343210111213[[#This Row],[Total]]</f>
        <v>0</v>
      </c>
      <c r="S379" s="12">
        <v>4</v>
      </c>
      <c r="T379" s="14">
        <f>Table32356789101112132343210111213[[#This Row],[White]]/Table32356789101112132343210111213[[#This Row],[Total]]</f>
        <v>0.4</v>
      </c>
      <c r="U379" s="12">
        <v>0</v>
      </c>
      <c r="V379" s="14">
        <f>Table32356789101112132343210111213[[#This Row],[Multi-racial]]/Table32356789101112132343210111213[[#This Row],[Total]]</f>
        <v>0</v>
      </c>
      <c r="W379" s="12">
        <v>5</v>
      </c>
      <c r="X379" s="14">
        <f>Table32356789101112132343210111213[[#This Row],[Total % Minorities]]/Table32356789101112132343210111213[[#This Row],[Total]]</f>
        <v>0</v>
      </c>
      <c r="Y37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7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80" spans="1:26" ht="20" customHeight="1">
      <c r="A380" s="1">
        <v>153108</v>
      </c>
      <c r="B380" s="1" t="s">
        <v>319</v>
      </c>
      <c r="C380" s="15" t="s">
        <v>347</v>
      </c>
      <c r="D380" s="1">
        <v>10</v>
      </c>
      <c r="E380" s="1">
        <v>10</v>
      </c>
      <c r="F380" s="8">
        <f>Table32356789101112132343210111213[[#This Row],[Men]]/Table32356789101112132343210111213[[#This Row],[Total]]</f>
        <v>1</v>
      </c>
      <c r="G380" s="1">
        <v>0</v>
      </c>
      <c r="H380" s="8">
        <f>Table32356789101112132343210111213[[#This Row],[Women]]/Table32356789101112132343210111213[[#This Row],[Total]]</f>
        <v>0</v>
      </c>
      <c r="I380" s="1">
        <v>0</v>
      </c>
      <c r="J380" s="8">
        <f>Table32356789101112132343210111213[[#This Row],[Alaskan Native or Native American]]/Table32356789101112132343210111213[[#This Row],[Total]]</f>
        <v>0</v>
      </c>
      <c r="K380" s="1">
        <v>1</v>
      </c>
      <c r="L380" s="8">
        <f>Table32356789101112132343210111213[[#This Row],[Asian American]]/Table32356789101112132343210111213[[#This Row],[Total]]</f>
        <v>0.1</v>
      </c>
      <c r="M380" s="1">
        <v>0</v>
      </c>
      <c r="N380" s="8">
        <f>Table32356789101112132343210111213[[#This Row],[African American]]/Table32356789101112132343210111213[[#This Row],[Total]]</f>
        <v>0</v>
      </c>
      <c r="O380" s="1">
        <v>0</v>
      </c>
      <c r="P380" s="8">
        <f>Table32356789101112132343210111213[[#This Row],[Hispanic American]]/Table32356789101112132343210111213[[#This Row],[Total]]</f>
        <v>0</v>
      </c>
      <c r="Q380" s="1">
        <v>0</v>
      </c>
      <c r="R380" s="8">
        <f>Table32356789101112132343210111213[[#This Row],[Hawaiian or Pacific Islander]]/Table32356789101112132343210111213[[#This Row],[Total]]</f>
        <v>0</v>
      </c>
      <c r="S380" s="1">
        <v>8</v>
      </c>
      <c r="T380" s="8">
        <f>Table32356789101112132343210111213[[#This Row],[White]]/Table32356789101112132343210111213[[#This Row],[Total]]</f>
        <v>0.8</v>
      </c>
      <c r="U380" s="1">
        <v>0</v>
      </c>
      <c r="V380" s="8">
        <f>Table32356789101112132343210111213[[#This Row],[Multi-racial]]/Table32356789101112132343210111213[[#This Row],[Total]]</f>
        <v>0</v>
      </c>
      <c r="W380" s="1">
        <v>0</v>
      </c>
      <c r="X380" s="8">
        <f>Table32356789101112132343210111213[[#This Row],[Total % Minorities]]/Table32356789101112132343210111213[[#This Row],[Total]]</f>
        <v>0.01</v>
      </c>
      <c r="Y38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  <c r="Z38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81" spans="1:26" ht="20" customHeight="1">
      <c r="A381" s="12">
        <v>162283</v>
      </c>
      <c r="B381" s="12" t="s">
        <v>644</v>
      </c>
      <c r="C381" s="16" t="s">
        <v>347</v>
      </c>
      <c r="D381" s="12">
        <v>10</v>
      </c>
      <c r="E381" s="12">
        <v>9</v>
      </c>
      <c r="F381" s="14">
        <f>Table32356789101112132343210111213[[#This Row],[Men]]/Table32356789101112132343210111213[[#This Row],[Total]]</f>
        <v>0.9</v>
      </c>
      <c r="G381" s="12">
        <v>1</v>
      </c>
      <c r="H381" s="14">
        <f>Table32356789101112132343210111213[[#This Row],[Women]]/Table32356789101112132343210111213[[#This Row],[Total]]</f>
        <v>0.1</v>
      </c>
      <c r="I381" s="12">
        <v>0</v>
      </c>
      <c r="J381" s="14">
        <f>Table32356789101112132343210111213[[#This Row],[Alaskan Native or Native American]]/Table32356789101112132343210111213[[#This Row],[Total]]</f>
        <v>0</v>
      </c>
      <c r="K381" s="12">
        <v>0</v>
      </c>
      <c r="L381" s="14">
        <f>Table32356789101112132343210111213[[#This Row],[Asian American]]/Table32356789101112132343210111213[[#This Row],[Total]]</f>
        <v>0</v>
      </c>
      <c r="M381" s="12">
        <v>6</v>
      </c>
      <c r="N381" s="14">
        <f>Table32356789101112132343210111213[[#This Row],[African American]]/Table32356789101112132343210111213[[#This Row],[Total]]</f>
        <v>0.6</v>
      </c>
      <c r="O381" s="12">
        <v>0</v>
      </c>
      <c r="P381" s="14">
        <f>Table32356789101112132343210111213[[#This Row],[Hispanic American]]/Table32356789101112132343210111213[[#This Row],[Total]]</f>
        <v>0</v>
      </c>
      <c r="Q381" s="12">
        <v>0</v>
      </c>
      <c r="R381" s="14">
        <f>Table32356789101112132343210111213[[#This Row],[Hawaiian or Pacific Islander]]/Table32356789101112132343210111213[[#This Row],[Total]]</f>
        <v>0</v>
      </c>
      <c r="S381" s="12">
        <v>0</v>
      </c>
      <c r="T381" s="14">
        <f>Table32356789101112132343210111213[[#This Row],[White]]/Table32356789101112132343210111213[[#This Row],[Total]]</f>
        <v>0</v>
      </c>
      <c r="U381" s="12">
        <v>0</v>
      </c>
      <c r="V381" s="14">
        <f>Table32356789101112132343210111213[[#This Row],[Multi-racial]]/Table32356789101112132343210111213[[#This Row],[Total]]</f>
        <v>0</v>
      </c>
      <c r="W381" s="12">
        <v>4</v>
      </c>
      <c r="X381" s="14">
        <f>Table32356789101112132343210111213[[#This Row],[Total % Minorities]]/Table32356789101112132343210111213[[#This Row],[Total]]</f>
        <v>0.06</v>
      </c>
      <c r="Y38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</v>
      </c>
      <c r="Z38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</v>
      </c>
    </row>
    <row r="382" spans="1:26" ht="20" customHeight="1">
      <c r="A382" s="1">
        <v>170639</v>
      </c>
      <c r="B382" s="1" t="s">
        <v>413</v>
      </c>
      <c r="C382" s="15" t="s">
        <v>347</v>
      </c>
      <c r="D382" s="1">
        <v>10</v>
      </c>
      <c r="E382" s="1">
        <v>6</v>
      </c>
      <c r="F382" s="8">
        <f>Table32356789101112132343210111213[[#This Row],[Men]]/Table32356789101112132343210111213[[#This Row],[Total]]</f>
        <v>0.6</v>
      </c>
      <c r="G382" s="1">
        <v>4</v>
      </c>
      <c r="H382" s="8">
        <f>Table32356789101112132343210111213[[#This Row],[Women]]/Table32356789101112132343210111213[[#This Row],[Total]]</f>
        <v>0.4</v>
      </c>
      <c r="I382" s="1">
        <v>0</v>
      </c>
      <c r="J382" s="8">
        <f>Table32356789101112132343210111213[[#This Row],[Alaskan Native or Native American]]/Table32356789101112132343210111213[[#This Row],[Total]]</f>
        <v>0</v>
      </c>
      <c r="K382" s="1">
        <v>0</v>
      </c>
      <c r="L382" s="8">
        <f>Table32356789101112132343210111213[[#This Row],[Asian American]]/Table32356789101112132343210111213[[#This Row],[Total]]</f>
        <v>0</v>
      </c>
      <c r="M382" s="1">
        <v>0</v>
      </c>
      <c r="N382" s="8">
        <f>Table32356789101112132343210111213[[#This Row],[African American]]/Table32356789101112132343210111213[[#This Row],[Total]]</f>
        <v>0</v>
      </c>
      <c r="O382" s="1">
        <v>0</v>
      </c>
      <c r="P382" s="8">
        <f>Table32356789101112132343210111213[[#This Row],[Hispanic American]]/Table32356789101112132343210111213[[#This Row],[Total]]</f>
        <v>0</v>
      </c>
      <c r="Q382" s="1">
        <v>0</v>
      </c>
      <c r="R382" s="8">
        <f>Table32356789101112132343210111213[[#This Row],[Hawaiian or Pacific Islander]]/Table32356789101112132343210111213[[#This Row],[Total]]</f>
        <v>0</v>
      </c>
      <c r="S382" s="1">
        <v>7</v>
      </c>
      <c r="T382" s="8">
        <f>Table32356789101112132343210111213[[#This Row],[White]]/Table32356789101112132343210111213[[#This Row],[Total]]</f>
        <v>0.7</v>
      </c>
      <c r="U382" s="1">
        <v>0</v>
      </c>
      <c r="V382" s="8">
        <f>Table32356789101112132343210111213[[#This Row],[Multi-racial]]/Table32356789101112132343210111213[[#This Row],[Total]]</f>
        <v>0</v>
      </c>
      <c r="W382" s="1">
        <v>3</v>
      </c>
      <c r="X382" s="8">
        <f>Table32356789101112132343210111213[[#This Row],[Total % Minorities]]/Table32356789101112132343210111213[[#This Row],[Total]]</f>
        <v>0</v>
      </c>
      <c r="Y38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8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83" spans="1:26" ht="20" customHeight="1">
      <c r="A383" s="12">
        <v>175078</v>
      </c>
      <c r="B383" s="12" t="s">
        <v>645</v>
      </c>
      <c r="C383" s="16" t="s">
        <v>347</v>
      </c>
      <c r="D383" s="12">
        <v>10</v>
      </c>
      <c r="E383" s="12">
        <v>9</v>
      </c>
      <c r="F383" s="14">
        <f>Table32356789101112132343210111213[[#This Row],[Men]]/Table32356789101112132343210111213[[#This Row],[Total]]</f>
        <v>0.9</v>
      </c>
      <c r="G383" s="12">
        <v>1</v>
      </c>
      <c r="H383" s="14">
        <f>Table32356789101112132343210111213[[#This Row],[Women]]/Table32356789101112132343210111213[[#This Row],[Total]]</f>
        <v>0.1</v>
      </c>
      <c r="I383" s="12">
        <v>0</v>
      </c>
      <c r="J383" s="14">
        <f>Table32356789101112132343210111213[[#This Row],[Alaskan Native or Native American]]/Table32356789101112132343210111213[[#This Row],[Total]]</f>
        <v>0</v>
      </c>
      <c r="K383" s="12">
        <v>1</v>
      </c>
      <c r="L383" s="14">
        <f>Table32356789101112132343210111213[[#This Row],[Asian American]]/Table32356789101112132343210111213[[#This Row],[Total]]</f>
        <v>0.1</v>
      </c>
      <c r="M383" s="12">
        <v>0</v>
      </c>
      <c r="N383" s="14">
        <f>Table32356789101112132343210111213[[#This Row],[African American]]/Table32356789101112132343210111213[[#This Row],[Total]]</f>
        <v>0</v>
      </c>
      <c r="O383" s="12">
        <v>0</v>
      </c>
      <c r="P383" s="14">
        <f>Table32356789101112132343210111213[[#This Row],[Hispanic American]]/Table32356789101112132343210111213[[#This Row],[Total]]</f>
        <v>0</v>
      </c>
      <c r="Q383" s="12">
        <v>0</v>
      </c>
      <c r="R383" s="14">
        <f>Table32356789101112132343210111213[[#This Row],[Hawaiian or Pacific Islander]]/Table32356789101112132343210111213[[#This Row],[Total]]</f>
        <v>0</v>
      </c>
      <c r="S383" s="12">
        <v>3</v>
      </c>
      <c r="T383" s="14">
        <f>Table32356789101112132343210111213[[#This Row],[White]]/Table32356789101112132343210111213[[#This Row],[Total]]</f>
        <v>0.3</v>
      </c>
      <c r="U383" s="12">
        <v>1</v>
      </c>
      <c r="V383" s="14">
        <f>Table32356789101112132343210111213[[#This Row],[Multi-racial]]/Table32356789101112132343210111213[[#This Row],[Total]]</f>
        <v>0.1</v>
      </c>
      <c r="W383" s="12">
        <v>5</v>
      </c>
      <c r="X383" s="14">
        <f>Table32356789101112132343210111213[[#This Row],[Total % Minorities]]/Table32356789101112132343210111213[[#This Row],[Total]]</f>
        <v>0.02</v>
      </c>
      <c r="Y38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38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</row>
    <row r="384" spans="1:26" ht="20" customHeight="1">
      <c r="A384" s="1">
        <v>176947</v>
      </c>
      <c r="B384" s="1" t="s">
        <v>646</v>
      </c>
      <c r="C384" s="15" t="s">
        <v>347</v>
      </c>
      <c r="D384" s="1">
        <v>10</v>
      </c>
      <c r="E384" s="1">
        <v>10</v>
      </c>
      <c r="F384" s="8">
        <f>Table32356789101112132343210111213[[#This Row],[Men]]/Table32356789101112132343210111213[[#This Row],[Total]]</f>
        <v>1</v>
      </c>
      <c r="G384" s="1">
        <v>0</v>
      </c>
      <c r="H384" s="8">
        <f>Table32356789101112132343210111213[[#This Row],[Women]]/Table32356789101112132343210111213[[#This Row],[Total]]</f>
        <v>0</v>
      </c>
      <c r="I384" s="1">
        <v>0</v>
      </c>
      <c r="J384" s="8">
        <f>Table32356789101112132343210111213[[#This Row],[Alaskan Native or Native American]]/Table32356789101112132343210111213[[#This Row],[Total]]</f>
        <v>0</v>
      </c>
      <c r="K384" s="1">
        <v>0</v>
      </c>
      <c r="L384" s="8">
        <f>Table32356789101112132343210111213[[#This Row],[Asian American]]/Table32356789101112132343210111213[[#This Row],[Total]]</f>
        <v>0</v>
      </c>
      <c r="M384" s="1">
        <v>3</v>
      </c>
      <c r="N384" s="8">
        <f>Table32356789101112132343210111213[[#This Row],[African American]]/Table32356789101112132343210111213[[#This Row],[Total]]</f>
        <v>0.3</v>
      </c>
      <c r="O384" s="1">
        <v>0</v>
      </c>
      <c r="P384" s="8">
        <f>Table32356789101112132343210111213[[#This Row],[Hispanic American]]/Table32356789101112132343210111213[[#This Row],[Total]]</f>
        <v>0</v>
      </c>
      <c r="Q384" s="1">
        <v>0</v>
      </c>
      <c r="R384" s="8">
        <f>Table32356789101112132343210111213[[#This Row],[Hawaiian or Pacific Islander]]/Table32356789101112132343210111213[[#This Row],[Total]]</f>
        <v>0</v>
      </c>
      <c r="S384" s="1">
        <v>6</v>
      </c>
      <c r="T384" s="8">
        <f>Table32356789101112132343210111213[[#This Row],[White]]/Table32356789101112132343210111213[[#This Row],[Total]]</f>
        <v>0.6</v>
      </c>
      <c r="U384" s="1">
        <v>0</v>
      </c>
      <c r="V384" s="8">
        <f>Table32356789101112132343210111213[[#This Row],[Multi-racial]]/Table32356789101112132343210111213[[#This Row],[Total]]</f>
        <v>0</v>
      </c>
      <c r="W384" s="1">
        <v>1</v>
      </c>
      <c r="X384" s="8">
        <f>Table32356789101112132343210111213[[#This Row],[Total % Minorities]]/Table32356789101112132343210111213[[#This Row],[Total]]</f>
        <v>0.03</v>
      </c>
      <c r="Y38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</v>
      </c>
      <c r="Z38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</v>
      </c>
    </row>
    <row r="385" spans="1:26" ht="20" customHeight="1">
      <c r="A385" s="12">
        <v>179326</v>
      </c>
      <c r="B385" s="12" t="s">
        <v>647</v>
      </c>
      <c r="C385" s="16" t="s">
        <v>347</v>
      </c>
      <c r="D385" s="12">
        <v>10</v>
      </c>
      <c r="E385" s="12">
        <v>10</v>
      </c>
      <c r="F385" s="14">
        <f>Table32356789101112132343210111213[[#This Row],[Men]]/Table32356789101112132343210111213[[#This Row],[Total]]</f>
        <v>1</v>
      </c>
      <c r="G385" s="12">
        <v>0</v>
      </c>
      <c r="H385" s="14">
        <f>Table32356789101112132343210111213[[#This Row],[Women]]/Table32356789101112132343210111213[[#This Row],[Total]]</f>
        <v>0</v>
      </c>
      <c r="I385" s="12">
        <v>0</v>
      </c>
      <c r="J385" s="14">
        <f>Table32356789101112132343210111213[[#This Row],[Alaskan Native or Native American]]/Table32356789101112132343210111213[[#This Row],[Total]]</f>
        <v>0</v>
      </c>
      <c r="K385" s="12">
        <v>0</v>
      </c>
      <c r="L385" s="14">
        <f>Table32356789101112132343210111213[[#This Row],[Asian American]]/Table32356789101112132343210111213[[#This Row],[Total]]</f>
        <v>0</v>
      </c>
      <c r="M385" s="12">
        <v>0</v>
      </c>
      <c r="N385" s="14">
        <f>Table32356789101112132343210111213[[#This Row],[African American]]/Table32356789101112132343210111213[[#This Row],[Total]]</f>
        <v>0</v>
      </c>
      <c r="O385" s="12">
        <v>0</v>
      </c>
      <c r="P385" s="14">
        <f>Table32356789101112132343210111213[[#This Row],[Hispanic American]]/Table32356789101112132343210111213[[#This Row],[Total]]</f>
        <v>0</v>
      </c>
      <c r="Q385" s="12">
        <v>0</v>
      </c>
      <c r="R385" s="14">
        <f>Table32356789101112132343210111213[[#This Row],[Hawaiian or Pacific Islander]]/Table32356789101112132343210111213[[#This Row],[Total]]</f>
        <v>0</v>
      </c>
      <c r="S385" s="12">
        <v>9</v>
      </c>
      <c r="T385" s="14">
        <f>Table32356789101112132343210111213[[#This Row],[White]]/Table32356789101112132343210111213[[#This Row],[Total]]</f>
        <v>0.9</v>
      </c>
      <c r="U385" s="12">
        <v>0</v>
      </c>
      <c r="V385" s="14">
        <f>Table32356789101112132343210111213[[#This Row],[Multi-racial]]/Table32356789101112132343210111213[[#This Row],[Total]]</f>
        <v>0</v>
      </c>
      <c r="W385" s="12">
        <v>0</v>
      </c>
      <c r="X385" s="14">
        <f>Table32356789101112132343210111213[[#This Row],[Total % Minorities]]/Table32356789101112132343210111213[[#This Row],[Total]]</f>
        <v>0</v>
      </c>
      <c r="Y38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8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86" spans="1:26" ht="20" customHeight="1">
      <c r="A386" s="1">
        <v>183026</v>
      </c>
      <c r="B386" s="1" t="s">
        <v>194</v>
      </c>
      <c r="C386" s="15" t="s">
        <v>347</v>
      </c>
      <c r="D386" s="1">
        <v>10</v>
      </c>
      <c r="E386" s="1">
        <v>7</v>
      </c>
      <c r="F386" s="8">
        <f>Table32356789101112132343210111213[[#This Row],[Men]]/Table32356789101112132343210111213[[#This Row],[Total]]</f>
        <v>0.7</v>
      </c>
      <c r="G386" s="1">
        <v>3</v>
      </c>
      <c r="H386" s="8">
        <f>Table32356789101112132343210111213[[#This Row],[Women]]/Table32356789101112132343210111213[[#This Row],[Total]]</f>
        <v>0.3</v>
      </c>
      <c r="I386" s="1">
        <v>0</v>
      </c>
      <c r="J386" s="8">
        <f>Table32356789101112132343210111213[[#This Row],[Alaskan Native or Native American]]/Table32356789101112132343210111213[[#This Row],[Total]]</f>
        <v>0</v>
      </c>
      <c r="K386" s="1">
        <v>0</v>
      </c>
      <c r="L386" s="8">
        <f>Table32356789101112132343210111213[[#This Row],[Asian American]]/Table32356789101112132343210111213[[#This Row],[Total]]</f>
        <v>0</v>
      </c>
      <c r="M386" s="1">
        <v>0</v>
      </c>
      <c r="N386" s="8">
        <f>Table32356789101112132343210111213[[#This Row],[African American]]/Table32356789101112132343210111213[[#This Row],[Total]]</f>
        <v>0</v>
      </c>
      <c r="O386" s="1">
        <v>1</v>
      </c>
      <c r="P386" s="8">
        <f>Table32356789101112132343210111213[[#This Row],[Hispanic American]]/Table32356789101112132343210111213[[#This Row],[Total]]</f>
        <v>0.1</v>
      </c>
      <c r="Q386" s="1">
        <v>0</v>
      </c>
      <c r="R386" s="8">
        <f>Table32356789101112132343210111213[[#This Row],[Hawaiian or Pacific Islander]]/Table32356789101112132343210111213[[#This Row],[Total]]</f>
        <v>0</v>
      </c>
      <c r="S386" s="1">
        <v>5</v>
      </c>
      <c r="T386" s="8">
        <f>Table32356789101112132343210111213[[#This Row],[White]]/Table32356789101112132343210111213[[#This Row],[Total]]</f>
        <v>0.5</v>
      </c>
      <c r="U386" s="1">
        <v>0</v>
      </c>
      <c r="V386" s="8">
        <f>Table32356789101112132343210111213[[#This Row],[Multi-racial]]/Table32356789101112132343210111213[[#This Row],[Total]]</f>
        <v>0</v>
      </c>
      <c r="W386" s="1">
        <v>0</v>
      </c>
      <c r="X386" s="8">
        <f>Table32356789101112132343210111213[[#This Row],[Total % Minorities]]/Table32356789101112132343210111213[[#This Row],[Total]]</f>
        <v>0.01</v>
      </c>
      <c r="Y38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  <c r="Z38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</row>
    <row r="387" spans="1:26" ht="20" customHeight="1">
      <c r="A387" s="12">
        <v>198695</v>
      </c>
      <c r="B387" s="12" t="s">
        <v>648</v>
      </c>
      <c r="C387" s="16" t="s">
        <v>347</v>
      </c>
      <c r="D387" s="12">
        <v>10</v>
      </c>
      <c r="E387" s="12">
        <v>8</v>
      </c>
      <c r="F387" s="14">
        <f>Table32356789101112132343210111213[[#This Row],[Men]]/Table32356789101112132343210111213[[#This Row],[Total]]</f>
        <v>0.8</v>
      </c>
      <c r="G387" s="12">
        <v>2</v>
      </c>
      <c r="H387" s="14">
        <f>Table32356789101112132343210111213[[#This Row],[Women]]/Table32356789101112132343210111213[[#This Row],[Total]]</f>
        <v>0.2</v>
      </c>
      <c r="I387" s="12">
        <v>0</v>
      </c>
      <c r="J387" s="14">
        <f>Table32356789101112132343210111213[[#This Row],[Alaskan Native or Native American]]/Table32356789101112132343210111213[[#This Row],[Total]]</f>
        <v>0</v>
      </c>
      <c r="K387" s="12">
        <v>0</v>
      </c>
      <c r="L387" s="14">
        <f>Table32356789101112132343210111213[[#This Row],[Asian American]]/Table32356789101112132343210111213[[#This Row],[Total]]</f>
        <v>0</v>
      </c>
      <c r="M387" s="12">
        <v>1</v>
      </c>
      <c r="N387" s="14">
        <f>Table32356789101112132343210111213[[#This Row],[African American]]/Table32356789101112132343210111213[[#This Row],[Total]]</f>
        <v>0.1</v>
      </c>
      <c r="O387" s="12">
        <v>0</v>
      </c>
      <c r="P387" s="14">
        <f>Table32356789101112132343210111213[[#This Row],[Hispanic American]]/Table32356789101112132343210111213[[#This Row],[Total]]</f>
        <v>0</v>
      </c>
      <c r="Q387" s="12">
        <v>0</v>
      </c>
      <c r="R387" s="14">
        <f>Table32356789101112132343210111213[[#This Row],[Hawaiian or Pacific Islander]]/Table32356789101112132343210111213[[#This Row],[Total]]</f>
        <v>0</v>
      </c>
      <c r="S387" s="12">
        <v>5</v>
      </c>
      <c r="T387" s="14">
        <f>Table32356789101112132343210111213[[#This Row],[White]]/Table32356789101112132343210111213[[#This Row],[Total]]</f>
        <v>0.5</v>
      </c>
      <c r="U387" s="12">
        <v>2</v>
      </c>
      <c r="V387" s="14">
        <f>Table32356789101112132343210111213[[#This Row],[Multi-racial]]/Table32356789101112132343210111213[[#This Row],[Total]]</f>
        <v>0.2</v>
      </c>
      <c r="W387" s="12">
        <v>2</v>
      </c>
      <c r="X387" s="14">
        <f>Table32356789101112132343210111213[[#This Row],[Total % Minorities]]/Table32356789101112132343210111213[[#This Row],[Total]]</f>
        <v>0.03</v>
      </c>
      <c r="Y38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</v>
      </c>
      <c r="Z38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</v>
      </c>
    </row>
    <row r="388" spans="1:26" ht="20" customHeight="1">
      <c r="A388" s="1">
        <v>199999</v>
      </c>
      <c r="B388" s="1" t="s">
        <v>649</v>
      </c>
      <c r="C388" s="15" t="s">
        <v>347</v>
      </c>
      <c r="D388" s="1">
        <v>10</v>
      </c>
      <c r="E388" s="1">
        <v>8</v>
      </c>
      <c r="F388" s="8">
        <f>Table32356789101112132343210111213[[#This Row],[Men]]/Table32356789101112132343210111213[[#This Row],[Total]]</f>
        <v>0.8</v>
      </c>
      <c r="G388" s="1">
        <v>2</v>
      </c>
      <c r="H388" s="8">
        <f>Table32356789101112132343210111213[[#This Row],[Women]]/Table32356789101112132343210111213[[#This Row],[Total]]</f>
        <v>0.2</v>
      </c>
      <c r="I388" s="1">
        <v>0</v>
      </c>
      <c r="J388" s="8">
        <f>Table32356789101112132343210111213[[#This Row],[Alaskan Native or Native American]]/Table32356789101112132343210111213[[#This Row],[Total]]</f>
        <v>0</v>
      </c>
      <c r="K388" s="1">
        <v>0</v>
      </c>
      <c r="L388" s="8">
        <f>Table32356789101112132343210111213[[#This Row],[Asian American]]/Table32356789101112132343210111213[[#This Row],[Total]]</f>
        <v>0</v>
      </c>
      <c r="M388" s="1">
        <v>8</v>
      </c>
      <c r="N388" s="8">
        <f>Table32356789101112132343210111213[[#This Row],[African American]]/Table32356789101112132343210111213[[#This Row],[Total]]</f>
        <v>0.8</v>
      </c>
      <c r="O388" s="1">
        <v>0</v>
      </c>
      <c r="P388" s="8">
        <f>Table32356789101112132343210111213[[#This Row],[Hispanic American]]/Table32356789101112132343210111213[[#This Row],[Total]]</f>
        <v>0</v>
      </c>
      <c r="Q388" s="1">
        <v>0</v>
      </c>
      <c r="R388" s="8">
        <f>Table32356789101112132343210111213[[#This Row],[Hawaiian or Pacific Islander]]/Table32356789101112132343210111213[[#This Row],[Total]]</f>
        <v>0</v>
      </c>
      <c r="S388" s="1">
        <v>2</v>
      </c>
      <c r="T388" s="8">
        <f>Table32356789101112132343210111213[[#This Row],[White]]/Table32356789101112132343210111213[[#This Row],[Total]]</f>
        <v>0.2</v>
      </c>
      <c r="U388" s="1">
        <v>0</v>
      </c>
      <c r="V388" s="8">
        <f>Table32356789101112132343210111213[[#This Row],[Multi-racial]]/Table32356789101112132343210111213[[#This Row],[Total]]</f>
        <v>0</v>
      </c>
      <c r="W388" s="1">
        <v>0</v>
      </c>
      <c r="X388" s="8">
        <f>Table32356789101112132343210111213[[#This Row],[Total % Minorities]]/Table32356789101112132343210111213[[#This Row],[Total]]</f>
        <v>0.08</v>
      </c>
      <c r="Y38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</v>
      </c>
      <c r="Z38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</v>
      </c>
    </row>
    <row r="389" spans="1:26" ht="20" customHeight="1">
      <c r="A389" s="12">
        <v>206589</v>
      </c>
      <c r="B389" s="12" t="s">
        <v>650</v>
      </c>
      <c r="C389" s="16" t="s">
        <v>347</v>
      </c>
      <c r="D389" s="12">
        <v>10</v>
      </c>
      <c r="E389" s="12">
        <v>8</v>
      </c>
      <c r="F389" s="14">
        <f>Table32356789101112132343210111213[[#This Row],[Men]]/Table32356789101112132343210111213[[#This Row],[Total]]</f>
        <v>0.8</v>
      </c>
      <c r="G389" s="12">
        <v>2</v>
      </c>
      <c r="H389" s="14">
        <f>Table32356789101112132343210111213[[#This Row],[Women]]/Table32356789101112132343210111213[[#This Row],[Total]]</f>
        <v>0.2</v>
      </c>
      <c r="I389" s="12">
        <v>0</v>
      </c>
      <c r="J389" s="14">
        <f>Table32356789101112132343210111213[[#This Row],[Alaskan Native or Native American]]/Table32356789101112132343210111213[[#This Row],[Total]]</f>
        <v>0</v>
      </c>
      <c r="K389" s="12">
        <v>1</v>
      </c>
      <c r="L389" s="14">
        <f>Table32356789101112132343210111213[[#This Row],[Asian American]]/Table32356789101112132343210111213[[#This Row],[Total]]</f>
        <v>0.1</v>
      </c>
      <c r="M389" s="12">
        <v>0</v>
      </c>
      <c r="N389" s="14">
        <f>Table32356789101112132343210111213[[#This Row],[African American]]/Table32356789101112132343210111213[[#This Row],[Total]]</f>
        <v>0</v>
      </c>
      <c r="O389" s="12">
        <v>1</v>
      </c>
      <c r="P389" s="14">
        <f>Table32356789101112132343210111213[[#This Row],[Hispanic American]]/Table32356789101112132343210111213[[#This Row],[Total]]</f>
        <v>0.1</v>
      </c>
      <c r="Q389" s="12">
        <v>0</v>
      </c>
      <c r="R389" s="14">
        <f>Table32356789101112132343210111213[[#This Row],[Hawaiian or Pacific Islander]]/Table32356789101112132343210111213[[#This Row],[Total]]</f>
        <v>0</v>
      </c>
      <c r="S389" s="12">
        <v>5</v>
      </c>
      <c r="T389" s="14">
        <f>Table32356789101112132343210111213[[#This Row],[White]]/Table32356789101112132343210111213[[#This Row],[Total]]</f>
        <v>0.5</v>
      </c>
      <c r="U389" s="12">
        <v>0</v>
      </c>
      <c r="V389" s="14">
        <f>Table32356789101112132343210111213[[#This Row],[Multi-racial]]/Table32356789101112132343210111213[[#This Row],[Total]]</f>
        <v>0</v>
      </c>
      <c r="W389" s="12">
        <v>3</v>
      </c>
      <c r="X389" s="14">
        <f>Table32356789101112132343210111213[[#This Row],[Total % Minorities]]/Table32356789101112132343210111213[[#This Row],[Total]]</f>
        <v>0.02</v>
      </c>
      <c r="Y38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38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</row>
    <row r="390" spans="1:26" ht="20" customHeight="1">
      <c r="A390" s="1">
        <v>209056</v>
      </c>
      <c r="B390" s="1" t="s">
        <v>651</v>
      </c>
      <c r="C390" s="15" t="s">
        <v>347</v>
      </c>
      <c r="D390" s="1">
        <v>10</v>
      </c>
      <c r="E390" s="1">
        <v>6</v>
      </c>
      <c r="F390" s="8">
        <f>Table32356789101112132343210111213[[#This Row],[Men]]/Table32356789101112132343210111213[[#This Row],[Total]]</f>
        <v>0.6</v>
      </c>
      <c r="G390" s="1">
        <v>4</v>
      </c>
      <c r="H390" s="8">
        <f>Table32356789101112132343210111213[[#This Row],[Women]]/Table32356789101112132343210111213[[#This Row],[Total]]</f>
        <v>0.4</v>
      </c>
      <c r="I390" s="1">
        <v>0</v>
      </c>
      <c r="J390" s="8">
        <f>Table32356789101112132343210111213[[#This Row],[Alaskan Native or Native American]]/Table32356789101112132343210111213[[#This Row],[Total]]</f>
        <v>0</v>
      </c>
      <c r="K390" s="1">
        <v>2</v>
      </c>
      <c r="L390" s="8">
        <f>Table32356789101112132343210111213[[#This Row],[Asian American]]/Table32356789101112132343210111213[[#This Row],[Total]]</f>
        <v>0.2</v>
      </c>
      <c r="M390" s="1">
        <v>0</v>
      </c>
      <c r="N390" s="8">
        <f>Table32356789101112132343210111213[[#This Row],[African American]]/Table32356789101112132343210111213[[#This Row],[Total]]</f>
        <v>0</v>
      </c>
      <c r="O390" s="1">
        <v>0</v>
      </c>
      <c r="P390" s="8">
        <f>Table32356789101112132343210111213[[#This Row],[Hispanic American]]/Table32356789101112132343210111213[[#This Row],[Total]]</f>
        <v>0</v>
      </c>
      <c r="Q390" s="1">
        <v>0</v>
      </c>
      <c r="R390" s="8">
        <f>Table32356789101112132343210111213[[#This Row],[Hawaiian or Pacific Islander]]/Table32356789101112132343210111213[[#This Row],[Total]]</f>
        <v>0</v>
      </c>
      <c r="S390" s="1">
        <v>6</v>
      </c>
      <c r="T390" s="8">
        <f>Table32356789101112132343210111213[[#This Row],[White]]/Table32356789101112132343210111213[[#This Row],[Total]]</f>
        <v>0.6</v>
      </c>
      <c r="U390" s="1">
        <v>0</v>
      </c>
      <c r="V390" s="8">
        <f>Table32356789101112132343210111213[[#This Row],[Multi-racial]]/Table32356789101112132343210111213[[#This Row],[Total]]</f>
        <v>0</v>
      </c>
      <c r="W390" s="1">
        <v>2</v>
      </c>
      <c r="X390" s="8">
        <f>Table32356789101112132343210111213[[#This Row],[Total % Minorities]]/Table32356789101112132343210111213[[#This Row],[Total]]</f>
        <v>0.02</v>
      </c>
      <c r="Y39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39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91" spans="1:26" ht="20" customHeight="1">
      <c r="A391" s="12">
        <v>215947</v>
      </c>
      <c r="B391" s="12" t="s">
        <v>652</v>
      </c>
      <c r="C391" s="16" t="s">
        <v>347</v>
      </c>
      <c r="D391" s="12">
        <v>10</v>
      </c>
      <c r="E391" s="12">
        <v>7</v>
      </c>
      <c r="F391" s="14">
        <f>Table32356789101112132343210111213[[#This Row],[Men]]/Table32356789101112132343210111213[[#This Row],[Total]]</f>
        <v>0.7</v>
      </c>
      <c r="G391" s="12">
        <v>3</v>
      </c>
      <c r="H391" s="14">
        <f>Table32356789101112132343210111213[[#This Row],[Women]]/Table32356789101112132343210111213[[#This Row],[Total]]</f>
        <v>0.3</v>
      </c>
      <c r="I391" s="12">
        <v>0</v>
      </c>
      <c r="J391" s="14">
        <f>Table32356789101112132343210111213[[#This Row],[Alaskan Native or Native American]]/Table32356789101112132343210111213[[#This Row],[Total]]</f>
        <v>0</v>
      </c>
      <c r="K391" s="12">
        <v>0</v>
      </c>
      <c r="L391" s="14">
        <f>Table32356789101112132343210111213[[#This Row],[Asian American]]/Table32356789101112132343210111213[[#This Row],[Total]]</f>
        <v>0</v>
      </c>
      <c r="M391" s="12">
        <v>2</v>
      </c>
      <c r="N391" s="14">
        <f>Table32356789101112132343210111213[[#This Row],[African American]]/Table32356789101112132343210111213[[#This Row],[Total]]</f>
        <v>0.2</v>
      </c>
      <c r="O391" s="12">
        <v>1</v>
      </c>
      <c r="P391" s="14">
        <f>Table32356789101112132343210111213[[#This Row],[Hispanic American]]/Table32356789101112132343210111213[[#This Row],[Total]]</f>
        <v>0.1</v>
      </c>
      <c r="Q391" s="12">
        <v>0</v>
      </c>
      <c r="R391" s="14">
        <f>Table32356789101112132343210111213[[#This Row],[Hawaiian or Pacific Islander]]/Table32356789101112132343210111213[[#This Row],[Total]]</f>
        <v>0</v>
      </c>
      <c r="S391" s="12">
        <v>6</v>
      </c>
      <c r="T391" s="14">
        <f>Table32356789101112132343210111213[[#This Row],[White]]/Table32356789101112132343210111213[[#This Row],[Total]]</f>
        <v>0.6</v>
      </c>
      <c r="U391" s="12">
        <v>0</v>
      </c>
      <c r="V391" s="14">
        <f>Table32356789101112132343210111213[[#This Row],[Multi-racial]]/Table32356789101112132343210111213[[#This Row],[Total]]</f>
        <v>0</v>
      </c>
      <c r="W391" s="12">
        <v>1</v>
      </c>
      <c r="X391" s="14">
        <f>Table32356789101112132343210111213[[#This Row],[Total % Minorities]]/Table32356789101112132343210111213[[#This Row],[Total]]</f>
        <v>0.03</v>
      </c>
      <c r="Y39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</v>
      </c>
      <c r="Z39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</v>
      </c>
    </row>
    <row r="392" spans="1:26" ht="20" customHeight="1">
      <c r="A392" s="1">
        <v>230603</v>
      </c>
      <c r="B392" s="1" t="s">
        <v>285</v>
      </c>
      <c r="C392" s="15" t="s">
        <v>347</v>
      </c>
      <c r="D392" s="1">
        <v>10</v>
      </c>
      <c r="E392" s="1">
        <v>8</v>
      </c>
      <c r="F392" s="8">
        <f>Table32356789101112132343210111213[[#This Row],[Men]]/Table32356789101112132343210111213[[#This Row],[Total]]</f>
        <v>0.8</v>
      </c>
      <c r="G392" s="1">
        <v>2</v>
      </c>
      <c r="H392" s="8">
        <f>Table32356789101112132343210111213[[#This Row],[Women]]/Table32356789101112132343210111213[[#This Row],[Total]]</f>
        <v>0.2</v>
      </c>
      <c r="I392" s="1">
        <v>0</v>
      </c>
      <c r="J392" s="8">
        <f>Table32356789101112132343210111213[[#This Row],[Alaskan Native or Native American]]/Table32356789101112132343210111213[[#This Row],[Total]]</f>
        <v>0</v>
      </c>
      <c r="K392" s="1">
        <v>0</v>
      </c>
      <c r="L392" s="8">
        <f>Table32356789101112132343210111213[[#This Row],[Asian American]]/Table32356789101112132343210111213[[#This Row],[Total]]</f>
        <v>0</v>
      </c>
      <c r="M392" s="1">
        <v>0</v>
      </c>
      <c r="N392" s="8">
        <f>Table32356789101112132343210111213[[#This Row],[African American]]/Table32356789101112132343210111213[[#This Row],[Total]]</f>
        <v>0</v>
      </c>
      <c r="O392" s="1">
        <v>0</v>
      </c>
      <c r="P392" s="8">
        <f>Table32356789101112132343210111213[[#This Row],[Hispanic American]]/Table32356789101112132343210111213[[#This Row],[Total]]</f>
        <v>0</v>
      </c>
      <c r="Q392" s="1">
        <v>1</v>
      </c>
      <c r="R392" s="8">
        <f>Table32356789101112132343210111213[[#This Row],[Hawaiian or Pacific Islander]]/Table32356789101112132343210111213[[#This Row],[Total]]</f>
        <v>0.1</v>
      </c>
      <c r="S392" s="1">
        <v>8</v>
      </c>
      <c r="T392" s="8">
        <f>Table32356789101112132343210111213[[#This Row],[White]]/Table32356789101112132343210111213[[#This Row],[Total]]</f>
        <v>0.8</v>
      </c>
      <c r="U392" s="1">
        <v>0</v>
      </c>
      <c r="V392" s="8">
        <f>Table32356789101112132343210111213[[#This Row],[Multi-racial]]/Table32356789101112132343210111213[[#This Row],[Total]]</f>
        <v>0</v>
      </c>
      <c r="W392" s="1">
        <v>1</v>
      </c>
      <c r="X392" s="8">
        <f>Table32356789101112132343210111213[[#This Row],[Total % Minorities]]/Table32356789101112132343210111213[[#This Row],[Total]]</f>
        <v>0.01</v>
      </c>
      <c r="Y39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  <c r="Z39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</v>
      </c>
    </row>
    <row r="393" spans="1:26" ht="20" customHeight="1">
      <c r="A393" s="12">
        <v>146427</v>
      </c>
      <c r="B393" s="12" t="s">
        <v>653</v>
      </c>
      <c r="C393" s="16" t="s">
        <v>347</v>
      </c>
      <c r="D393" s="12">
        <v>9</v>
      </c>
      <c r="E393" s="12">
        <v>7</v>
      </c>
      <c r="F393" s="14">
        <f>Table32356789101112132343210111213[[#This Row],[Men]]/Table32356789101112132343210111213[[#This Row],[Total]]</f>
        <v>0.77777777777777779</v>
      </c>
      <c r="G393" s="12">
        <v>2</v>
      </c>
      <c r="H393" s="14">
        <f>Table32356789101112132343210111213[[#This Row],[Women]]/Table32356789101112132343210111213[[#This Row],[Total]]</f>
        <v>0.22222222222222221</v>
      </c>
      <c r="I393" s="12">
        <v>0</v>
      </c>
      <c r="J393" s="14">
        <f>Table32356789101112132343210111213[[#This Row],[Alaskan Native or Native American]]/Table32356789101112132343210111213[[#This Row],[Total]]</f>
        <v>0</v>
      </c>
      <c r="K393" s="12">
        <v>0</v>
      </c>
      <c r="L393" s="14">
        <f>Table32356789101112132343210111213[[#This Row],[Asian American]]/Table32356789101112132343210111213[[#This Row],[Total]]</f>
        <v>0</v>
      </c>
      <c r="M393" s="12">
        <v>1</v>
      </c>
      <c r="N393" s="14">
        <f>Table32356789101112132343210111213[[#This Row],[African American]]/Table32356789101112132343210111213[[#This Row],[Total]]</f>
        <v>0.1111111111111111</v>
      </c>
      <c r="O393" s="12">
        <v>1</v>
      </c>
      <c r="P393" s="14">
        <f>Table32356789101112132343210111213[[#This Row],[Hispanic American]]/Table32356789101112132343210111213[[#This Row],[Total]]</f>
        <v>0.1111111111111111</v>
      </c>
      <c r="Q393" s="12">
        <v>0</v>
      </c>
      <c r="R393" s="14">
        <f>Table32356789101112132343210111213[[#This Row],[Hawaiian or Pacific Islander]]/Table32356789101112132343210111213[[#This Row],[Total]]</f>
        <v>0</v>
      </c>
      <c r="S393" s="12">
        <v>3</v>
      </c>
      <c r="T393" s="14">
        <f>Table32356789101112132343210111213[[#This Row],[White]]/Table32356789101112132343210111213[[#This Row],[Total]]</f>
        <v>0.33333333333333331</v>
      </c>
      <c r="U393" s="12">
        <v>0</v>
      </c>
      <c r="V393" s="14">
        <f>Table32356789101112132343210111213[[#This Row],[Multi-racial]]/Table32356789101112132343210111213[[#This Row],[Total]]</f>
        <v>0</v>
      </c>
      <c r="W393" s="12">
        <v>4</v>
      </c>
      <c r="X393" s="14">
        <f>Table32356789101112132343210111213[[#This Row],[Total % Minorities]]/Table32356789101112132343210111213[[#This Row],[Total]]</f>
        <v>2.4691358024691357E-2</v>
      </c>
      <c r="Y39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  <c r="Z39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</row>
    <row r="394" spans="1:26" ht="20" customHeight="1">
      <c r="A394" s="1">
        <v>148131</v>
      </c>
      <c r="B394" s="1" t="s">
        <v>654</v>
      </c>
      <c r="C394" s="15" t="s">
        <v>347</v>
      </c>
      <c r="D394" s="1">
        <v>9</v>
      </c>
      <c r="E394" s="1">
        <v>7</v>
      </c>
      <c r="F394" s="8">
        <f>Table32356789101112132343210111213[[#This Row],[Men]]/Table32356789101112132343210111213[[#This Row],[Total]]</f>
        <v>0.77777777777777779</v>
      </c>
      <c r="G394" s="1">
        <v>2</v>
      </c>
      <c r="H394" s="8">
        <f>Table32356789101112132343210111213[[#This Row],[Women]]/Table32356789101112132343210111213[[#This Row],[Total]]</f>
        <v>0.22222222222222221</v>
      </c>
      <c r="I394" s="1">
        <v>0</v>
      </c>
      <c r="J394" s="8">
        <f>Table32356789101112132343210111213[[#This Row],[Alaskan Native or Native American]]/Table32356789101112132343210111213[[#This Row],[Total]]</f>
        <v>0</v>
      </c>
      <c r="K394" s="1">
        <v>1</v>
      </c>
      <c r="L394" s="8">
        <f>Table32356789101112132343210111213[[#This Row],[Asian American]]/Table32356789101112132343210111213[[#This Row],[Total]]</f>
        <v>0.1111111111111111</v>
      </c>
      <c r="M394" s="1">
        <v>0</v>
      </c>
      <c r="N394" s="8">
        <f>Table32356789101112132343210111213[[#This Row],[African American]]/Table32356789101112132343210111213[[#This Row],[Total]]</f>
        <v>0</v>
      </c>
      <c r="O394" s="1">
        <v>0</v>
      </c>
      <c r="P394" s="8">
        <f>Table32356789101112132343210111213[[#This Row],[Hispanic American]]/Table32356789101112132343210111213[[#This Row],[Total]]</f>
        <v>0</v>
      </c>
      <c r="Q394" s="1">
        <v>0</v>
      </c>
      <c r="R394" s="8">
        <f>Table32356789101112132343210111213[[#This Row],[Hawaiian or Pacific Islander]]/Table32356789101112132343210111213[[#This Row],[Total]]</f>
        <v>0</v>
      </c>
      <c r="S394" s="1">
        <v>6</v>
      </c>
      <c r="T394" s="8">
        <f>Table32356789101112132343210111213[[#This Row],[White]]/Table32356789101112132343210111213[[#This Row],[Total]]</f>
        <v>0.66666666666666663</v>
      </c>
      <c r="U394" s="1">
        <v>0</v>
      </c>
      <c r="V394" s="8">
        <f>Table32356789101112132343210111213[[#This Row],[Multi-racial]]/Table32356789101112132343210111213[[#This Row],[Total]]</f>
        <v>0</v>
      </c>
      <c r="W394" s="1">
        <v>1</v>
      </c>
      <c r="X394" s="8">
        <f>Table32356789101112132343210111213[[#This Row],[Total % Minorities]]/Table32356789101112132343210111213[[#This Row],[Total]]</f>
        <v>1.2345679012345678E-2</v>
      </c>
      <c r="Y39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  <c r="Z39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95" spans="1:26" ht="20" customHeight="1">
      <c r="A395" s="12">
        <v>150066</v>
      </c>
      <c r="B395" s="12" t="s">
        <v>409</v>
      </c>
      <c r="C395" s="16" t="s">
        <v>347</v>
      </c>
      <c r="D395" s="12">
        <v>9</v>
      </c>
      <c r="E395" s="12">
        <v>7</v>
      </c>
      <c r="F395" s="14">
        <f>Table32356789101112132343210111213[[#This Row],[Men]]/Table32356789101112132343210111213[[#This Row],[Total]]</f>
        <v>0.77777777777777779</v>
      </c>
      <c r="G395" s="12">
        <v>2</v>
      </c>
      <c r="H395" s="14">
        <f>Table32356789101112132343210111213[[#This Row],[Women]]/Table32356789101112132343210111213[[#This Row],[Total]]</f>
        <v>0.22222222222222221</v>
      </c>
      <c r="I395" s="12">
        <v>0</v>
      </c>
      <c r="J395" s="14">
        <f>Table32356789101112132343210111213[[#This Row],[Alaskan Native or Native American]]/Table32356789101112132343210111213[[#This Row],[Total]]</f>
        <v>0</v>
      </c>
      <c r="K395" s="12">
        <v>0</v>
      </c>
      <c r="L395" s="14">
        <f>Table32356789101112132343210111213[[#This Row],[Asian American]]/Table32356789101112132343210111213[[#This Row],[Total]]</f>
        <v>0</v>
      </c>
      <c r="M395" s="12">
        <v>1</v>
      </c>
      <c r="N395" s="14">
        <f>Table32356789101112132343210111213[[#This Row],[African American]]/Table32356789101112132343210111213[[#This Row],[Total]]</f>
        <v>0.1111111111111111</v>
      </c>
      <c r="O395" s="12">
        <v>0</v>
      </c>
      <c r="P395" s="14">
        <f>Table32356789101112132343210111213[[#This Row],[Hispanic American]]/Table32356789101112132343210111213[[#This Row],[Total]]</f>
        <v>0</v>
      </c>
      <c r="Q395" s="12">
        <v>1</v>
      </c>
      <c r="R395" s="14">
        <f>Table32356789101112132343210111213[[#This Row],[Hawaiian or Pacific Islander]]/Table32356789101112132343210111213[[#This Row],[Total]]</f>
        <v>0.1111111111111111</v>
      </c>
      <c r="S395" s="12">
        <v>7</v>
      </c>
      <c r="T395" s="14">
        <f>Table32356789101112132343210111213[[#This Row],[White]]/Table32356789101112132343210111213[[#This Row],[Total]]</f>
        <v>0.77777777777777779</v>
      </c>
      <c r="U395" s="12">
        <v>0</v>
      </c>
      <c r="V395" s="14">
        <f>Table32356789101112132343210111213[[#This Row],[Multi-racial]]/Table32356789101112132343210111213[[#This Row],[Total]]</f>
        <v>0</v>
      </c>
      <c r="W395" s="12">
        <v>0</v>
      </c>
      <c r="X395" s="14">
        <f>Table32356789101112132343210111213[[#This Row],[Total % Minorities]]/Table32356789101112132343210111213[[#This Row],[Total]]</f>
        <v>2.4691358024691357E-2</v>
      </c>
      <c r="Y39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  <c r="Z39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</row>
    <row r="396" spans="1:26" ht="20" customHeight="1">
      <c r="A396" s="1">
        <v>150756</v>
      </c>
      <c r="B396" s="1" t="s">
        <v>655</v>
      </c>
      <c r="C396" s="15" t="s">
        <v>347</v>
      </c>
      <c r="D396" s="1">
        <v>9</v>
      </c>
      <c r="E396" s="1">
        <v>8</v>
      </c>
      <c r="F396" s="8">
        <f>Table32356789101112132343210111213[[#This Row],[Men]]/Table32356789101112132343210111213[[#This Row],[Total]]</f>
        <v>0.88888888888888884</v>
      </c>
      <c r="G396" s="1">
        <v>1</v>
      </c>
      <c r="H396" s="8">
        <f>Table32356789101112132343210111213[[#This Row],[Women]]/Table32356789101112132343210111213[[#This Row],[Total]]</f>
        <v>0.1111111111111111</v>
      </c>
      <c r="I396" s="1">
        <v>0</v>
      </c>
      <c r="J396" s="8">
        <f>Table32356789101112132343210111213[[#This Row],[Alaskan Native or Native American]]/Table32356789101112132343210111213[[#This Row],[Total]]</f>
        <v>0</v>
      </c>
      <c r="K396" s="1">
        <v>0</v>
      </c>
      <c r="L396" s="8">
        <f>Table32356789101112132343210111213[[#This Row],[Asian American]]/Table32356789101112132343210111213[[#This Row],[Total]]</f>
        <v>0</v>
      </c>
      <c r="M396" s="1">
        <v>1</v>
      </c>
      <c r="N396" s="8">
        <f>Table32356789101112132343210111213[[#This Row],[African American]]/Table32356789101112132343210111213[[#This Row],[Total]]</f>
        <v>0.1111111111111111</v>
      </c>
      <c r="O396" s="1">
        <v>1</v>
      </c>
      <c r="P396" s="8">
        <f>Table32356789101112132343210111213[[#This Row],[Hispanic American]]/Table32356789101112132343210111213[[#This Row],[Total]]</f>
        <v>0.1111111111111111</v>
      </c>
      <c r="Q396" s="1">
        <v>0</v>
      </c>
      <c r="R396" s="8">
        <f>Table32356789101112132343210111213[[#This Row],[Hawaiian or Pacific Islander]]/Table32356789101112132343210111213[[#This Row],[Total]]</f>
        <v>0</v>
      </c>
      <c r="S396" s="1">
        <v>6</v>
      </c>
      <c r="T396" s="8">
        <f>Table32356789101112132343210111213[[#This Row],[White]]/Table32356789101112132343210111213[[#This Row],[Total]]</f>
        <v>0.66666666666666663</v>
      </c>
      <c r="U396" s="1">
        <v>0</v>
      </c>
      <c r="V396" s="8">
        <f>Table32356789101112132343210111213[[#This Row],[Multi-racial]]/Table32356789101112132343210111213[[#This Row],[Total]]</f>
        <v>0</v>
      </c>
      <c r="W396" s="1">
        <v>1</v>
      </c>
      <c r="X396" s="8">
        <f>Table32356789101112132343210111213[[#This Row],[Total % Minorities]]/Table32356789101112132343210111213[[#This Row],[Total]]</f>
        <v>2.4691358024691357E-2</v>
      </c>
      <c r="Y39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  <c r="Z39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</row>
    <row r="397" spans="1:26" ht="20" customHeight="1">
      <c r="A397" s="12">
        <v>153162</v>
      </c>
      <c r="B397" s="12" t="s">
        <v>656</v>
      </c>
      <c r="C397" s="16" t="s">
        <v>347</v>
      </c>
      <c r="D397" s="12">
        <v>9</v>
      </c>
      <c r="E397" s="12">
        <v>7</v>
      </c>
      <c r="F397" s="14">
        <f>Table32356789101112132343210111213[[#This Row],[Men]]/Table32356789101112132343210111213[[#This Row],[Total]]</f>
        <v>0.77777777777777779</v>
      </c>
      <c r="G397" s="12">
        <v>2</v>
      </c>
      <c r="H397" s="14">
        <f>Table32356789101112132343210111213[[#This Row],[Women]]/Table32356789101112132343210111213[[#This Row],[Total]]</f>
        <v>0.22222222222222221</v>
      </c>
      <c r="I397" s="12">
        <v>0</v>
      </c>
      <c r="J397" s="14">
        <f>Table32356789101112132343210111213[[#This Row],[Alaskan Native or Native American]]/Table32356789101112132343210111213[[#This Row],[Total]]</f>
        <v>0</v>
      </c>
      <c r="K397" s="12">
        <v>0</v>
      </c>
      <c r="L397" s="14">
        <f>Table32356789101112132343210111213[[#This Row],[Asian American]]/Table32356789101112132343210111213[[#This Row],[Total]]</f>
        <v>0</v>
      </c>
      <c r="M397" s="12">
        <v>0</v>
      </c>
      <c r="N397" s="14">
        <f>Table32356789101112132343210111213[[#This Row],[African American]]/Table32356789101112132343210111213[[#This Row],[Total]]</f>
        <v>0</v>
      </c>
      <c r="O397" s="12">
        <v>1</v>
      </c>
      <c r="P397" s="14">
        <f>Table32356789101112132343210111213[[#This Row],[Hispanic American]]/Table32356789101112132343210111213[[#This Row],[Total]]</f>
        <v>0.1111111111111111</v>
      </c>
      <c r="Q397" s="12">
        <v>0</v>
      </c>
      <c r="R397" s="14">
        <f>Table32356789101112132343210111213[[#This Row],[Hawaiian or Pacific Islander]]/Table32356789101112132343210111213[[#This Row],[Total]]</f>
        <v>0</v>
      </c>
      <c r="S397" s="12">
        <v>6</v>
      </c>
      <c r="T397" s="14">
        <f>Table32356789101112132343210111213[[#This Row],[White]]/Table32356789101112132343210111213[[#This Row],[Total]]</f>
        <v>0.66666666666666663</v>
      </c>
      <c r="U397" s="12">
        <v>0</v>
      </c>
      <c r="V397" s="14">
        <f>Table32356789101112132343210111213[[#This Row],[Multi-racial]]/Table32356789101112132343210111213[[#This Row],[Total]]</f>
        <v>0</v>
      </c>
      <c r="W397" s="12">
        <v>0</v>
      </c>
      <c r="X397" s="14">
        <f>Table32356789101112132343210111213[[#This Row],[Total % Minorities]]/Table32356789101112132343210111213[[#This Row],[Total]]</f>
        <v>1.2345679012345678E-2</v>
      </c>
      <c r="Y39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  <c r="Z39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</row>
    <row r="398" spans="1:26" ht="20" customHeight="1">
      <c r="A398" s="1">
        <v>154013</v>
      </c>
      <c r="B398" s="1" t="s">
        <v>657</v>
      </c>
      <c r="C398" s="15" t="s">
        <v>347</v>
      </c>
      <c r="D398" s="1">
        <v>9</v>
      </c>
      <c r="E398" s="1">
        <v>8</v>
      </c>
      <c r="F398" s="8">
        <f>Table32356789101112132343210111213[[#This Row],[Men]]/Table32356789101112132343210111213[[#This Row],[Total]]</f>
        <v>0.88888888888888884</v>
      </c>
      <c r="G398" s="1">
        <v>1</v>
      </c>
      <c r="H398" s="8">
        <f>Table32356789101112132343210111213[[#This Row],[Women]]/Table32356789101112132343210111213[[#This Row],[Total]]</f>
        <v>0.1111111111111111</v>
      </c>
      <c r="I398" s="1">
        <v>0</v>
      </c>
      <c r="J398" s="8">
        <f>Table32356789101112132343210111213[[#This Row],[Alaskan Native or Native American]]/Table32356789101112132343210111213[[#This Row],[Total]]</f>
        <v>0</v>
      </c>
      <c r="K398" s="1">
        <v>0</v>
      </c>
      <c r="L398" s="8">
        <f>Table32356789101112132343210111213[[#This Row],[Asian American]]/Table32356789101112132343210111213[[#This Row],[Total]]</f>
        <v>0</v>
      </c>
      <c r="M398" s="1">
        <v>0</v>
      </c>
      <c r="N398" s="8">
        <f>Table32356789101112132343210111213[[#This Row],[African American]]/Table32356789101112132343210111213[[#This Row],[Total]]</f>
        <v>0</v>
      </c>
      <c r="O398" s="1">
        <v>0</v>
      </c>
      <c r="P398" s="8">
        <f>Table32356789101112132343210111213[[#This Row],[Hispanic American]]/Table32356789101112132343210111213[[#This Row],[Total]]</f>
        <v>0</v>
      </c>
      <c r="Q398" s="1">
        <v>0</v>
      </c>
      <c r="R398" s="8">
        <f>Table32356789101112132343210111213[[#This Row],[Hawaiian or Pacific Islander]]/Table32356789101112132343210111213[[#This Row],[Total]]</f>
        <v>0</v>
      </c>
      <c r="S398" s="1">
        <v>8</v>
      </c>
      <c r="T398" s="8">
        <f>Table32356789101112132343210111213[[#This Row],[White]]/Table32356789101112132343210111213[[#This Row],[Total]]</f>
        <v>0.88888888888888884</v>
      </c>
      <c r="U398" s="1">
        <v>0</v>
      </c>
      <c r="V398" s="8">
        <f>Table32356789101112132343210111213[[#This Row],[Multi-racial]]/Table32356789101112132343210111213[[#This Row],[Total]]</f>
        <v>0</v>
      </c>
      <c r="W398" s="1">
        <v>1</v>
      </c>
      <c r="X398" s="8">
        <f>Table32356789101112132343210111213[[#This Row],[Total % Minorities]]/Table32356789101112132343210111213[[#This Row],[Total]]</f>
        <v>0</v>
      </c>
      <c r="Y39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39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399" spans="1:26" ht="20" customHeight="1">
      <c r="A399" s="12">
        <v>159009</v>
      </c>
      <c r="B399" s="12" t="s">
        <v>658</v>
      </c>
      <c r="C399" s="16" t="s">
        <v>347</v>
      </c>
      <c r="D399" s="12">
        <v>9</v>
      </c>
      <c r="E399" s="12">
        <v>7</v>
      </c>
      <c r="F399" s="14">
        <f>Table32356789101112132343210111213[[#This Row],[Men]]/Table32356789101112132343210111213[[#This Row],[Total]]</f>
        <v>0.77777777777777779</v>
      </c>
      <c r="G399" s="12">
        <v>2</v>
      </c>
      <c r="H399" s="14">
        <f>Table32356789101112132343210111213[[#This Row],[Women]]/Table32356789101112132343210111213[[#This Row],[Total]]</f>
        <v>0.22222222222222221</v>
      </c>
      <c r="I399" s="12">
        <v>0</v>
      </c>
      <c r="J399" s="14">
        <f>Table32356789101112132343210111213[[#This Row],[Alaskan Native or Native American]]/Table32356789101112132343210111213[[#This Row],[Total]]</f>
        <v>0</v>
      </c>
      <c r="K399" s="12">
        <v>0</v>
      </c>
      <c r="L399" s="14">
        <f>Table32356789101112132343210111213[[#This Row],[Asian American]]/Table32356789101112132343210111213[[#This Row],[Total]]</f>
        <v>0</v>
      </c>
      <c r="M399" s="12">
        <v>6</v>
      </c>
      <c r="N399" s="14">
        <f>Table32356789101112132343210111213[[#This Row],[African American]]/Table32356789101112132343210111213[[#This Row],[Total]]</f>
        <v>0.66666666666666663</v>
      </c>
      <c r="O399" s="12">
        <v>0</v>
      </c>
      <c r="P399" s="14">
        <f>Table32356789101112132343210111213[[#This Row],[Hispanic American]]/Table32356789101112132343210111213[[#This Row],[Total]]</f>
        <v>0</v>
      </c>
      <c r="Q399" s="12">
        <v>0</v>
      </c>
      <c r="R399" s="14">
        <f>Table32356789101112132343210111213[[#This Row],[Hawaiian or Pacific Islander]]/Table32356789101112132343210111213[[#This Row],[Total]]</f>
        <v>0</v>
      </c>
      <c r="S399" s="12">
        <v>0</v>
      </c>
      <c r="T399" s="14">
        <f>Table32356789101112132343210111213[[#This Row],[White]]/Table32356789101112132343210111213[[#This Row],[Total]]</f>
        <v>0</v>
      </c>
      <c r="U399" s="12">
        <v>0</v>
      </c>
      <c r="V399" s="14">
        <f>Table32356789101112132343210111213[[#This Row],[Multi-racial]]/Table32356789101112132343210111213[[#This Row],[Total]]</f>
        <v>0</v>
      </c>
      <c r="W399" s="12">
        <v>3</v>
      </c>
      <c r="X399" s="14">
        <f>Table32356789101112132343210111213[[#This Row],[Total % Minorities]]/Table32356789101112132343210111213[[#This Row],[Total]]</f>
        <v>7.407407407407407E-2</v>
      </c>
      <c r="Y39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39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</row>
    <row r="400" spans="1:26" ht="20" customHeight="1">
      <c r="A400" s="1">
        <v>168005</v>
      </c>
      <c r="B400" s="1" t="s">
        <v>659</v>
      </c>
      <c r="C400" s="15" t="s">
        <v>347</v>
      </c>
      <c r="D400" s="1">
        <v>9</v>
      </c>
      <c r="E400" s="1">
        <v>7</v>
      </c>
      <c r="F400" s="8">
        <f>Table32356789101112132343210111213[[#This Row],[Men]]/Table32356789101112132343210111213[[#This Row],[Total]]</f>
        <v>0.77777777777777779</v>
      </c>
      <c r="G400" s="1">
        <v>2</v>
      </c>
      <c r="H400" s="8">
        <f>Table32356789101112132343210111213[[#This Row],[Women]]/Table32356789101112132343210111213[[#This Row],[Total]]</f>
        <v>0.22222222222222221</v>
      </c>
      <c r="I400" s="1">
        <v>0</v>
      </c>
      <c r="J400" s="8">
        <f>Table32356789101112132343210111213[[#This Row],[Alaskan Native or Native American]]/Table32356789101112132343210111213[[#This Row],[Total]]</f>
        <v>0</v>
      </c>
      <c r="K400" s="1">
        <v>2</v>
      </c>
      <c r="L400" s="8">
        <f>Table32356789101112132343210111213[[#This Row],[Asian American]]/Table32356789101112132343210111213[[#This Row],[Total]]</f>
        <v>0.22222222222222221</v>
      </c>
      <c r="M400" s="1">
        <v>0</v>
      </c>
      <c r="N400" s="8">
        <f>Table32356789101112132343210111213[[#This Row],[African American]]/Table32356789101112132343210111213[[#This Row],[Total]]</f>
        <v>0</v>
      </c>
      <c r="O400" s="1">
        <v>0</v>
      </c>
      <c r="P400" s="8">
        <f>Table32356789101112132343210111213[[#This Row],[Hispanic American]]/Table32356789101112132343210111213[[#This Row],[Total]]</f>
        <v>0</v>
      </c>
      <c r="Q400" s="1">
        <v>0</v>
      </c>
      <c r="R400" s="8">
        <f>Table32356789101112132343210111213[[#This Row],[Hawaiian or Pacific Islander]]/Table32356789101112132343210111213[[#This Row],[Total]]</f>
        <v>0</v>
      </c>
      <c r="S400" s="1">
        <v>2</v>
      </c>
      <c r="T400" s="8">
        <f>Table32356789101112132343210111213[[#This Row],[White]]/Table32356789101112132343210111213[[#This Row],[Total]]</f>
        <v>0.22222222222222221</v>
      </c>
      <c r="U400" s="1">
        <v>0</v>
      </c>
      <c r="V400" s="8">
        <f>Table32356789101112132343210111213[[#This Row],[Multi-racial]]/Table32356789101112132343210111213[[#This Row],[Total]]</f>
        <v>0</v>
      </c>
      <c r="W400" s="1">
        <v>3</v>
      </c>
      <c r="X400" s="8">
        <f>Table32356789101112132343210111213[[#This Row],[Total % Minorities]]/Table32356789101112132343210111213[[#This Row],[Total]]</f>
        <v>2.4691358024691357E-2</v>
      </c>
      <c r="Y40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  <c r="Z40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01" spans="1:26" ht="20" customHeight="1">
      <c r="A401" s="12">
        <v>168281</v>
      </c>
      <c r="B401" s="12" t="s">
        <v>643</v>
      </c>
      <c r="C401" s="16" t="s">
        <v>347</v>
      </c>
      <c r="D401" s="12">
        <v>9</v>
      </c>
      <c r="E401" s="12">
        <v>8</v>
      </c>
      <c r="F401" s="14">
        <f>Table32356789101112132343210111213[[#This Row],[Men]]/Table32356789101112132343210111213[[#This Row],[Total]]</f>
        <v>0.88888888888888884</v>
      </c>
      <c r="G401" s="12">
        <v>1</v>
      </c>
      <c r="H401" s="14">
        <f>Table32356789101112132343210111213[[#This Row],[Women]]/Table32356789101112132343210111213[[#This Row],[Total]]</f>
        <v>0.1111111111111111</v>
      </c>
      <c r="I401" s="12">
        <v>0</v>
      </c>
      <c r="J401" s="14">
        <f>Table32356789101112132343210111213[[#This Row],[Alaskan Native or Native American]]/Table32356789101112132343210111213[[#This Row],[Total]]</f>
        <v>0</v>
      </c>
      <c r="K401" s="12">
        <v>0</v>
      </c>
      <c r="L401" s="14">
        <f>Table32356789101112132343210111213[[#This Row],[Asian American]]/Table32356789101112132343210111213[[#This Row],[Total]]</f>
        <v>0</v>
      </c>
      <c r="M401" s="12">
        <v>1</v>
      </c>
      <c r="N401" s="14">
        <f>Table32356789101112132343210111213[[#This Row],[African American]]/Table32356789101112132343210111213[[#This Row],[Total]]</f>
        <v>0.1111111111111111</v>
      </c>
      <c r="O401" s="12">
        <v>0</v>
      </c>
      <c r="P401" s="14">
        <f>Table32356789101112132343210111213[[#This Row],[Hispanic American]]/Table32356789101112132343210111213[[#This Row],[Total]]</f>
        <v>0</v>
      </c>
      <c r="Q401" s="12">
        <v>0</v>
      </c>
      <c r="R401" s="14">
        <f>Table32356789101112132343210111213[[#This Row],[Hawaiian or Pacific Islander]]/Table32356789101112132343210111213[[#This Row],[Total]]</f>
        <v>0</v>
      </c>
      <c r="S401" s="12">
        <v>6</v>
      </c>
      <c r="T401" s="14">
        <f>Table32356789101112132343210111213[[#This Row],[White]]/Table32356789101112132343210111213[[#This Row],[Total]]</f>
        <v>0.66666666666666663</v>
      </c>
      <c r="U401" s="12">
        <v>0</v>
      </c>
      <c r="V401" s="14">
        <f>Table32356789101112132343210111213[[#This Row],[Multi-racial]]/Table32356789101112132343210111213[[#This Row],[Total]]</f>
        <v>0</v>
      </c>
      <c r="W401" s="12">
        <v>2</v>
      </c>
      <c r="X401" s="14">
        <f>Table32356789101112132343210111213[[#This Row],[Total % Minorities]]/Table32356789101112132343210111213[[#This Row],[Total]]</f>
        <v>1.2345679012345678E-2</v>
      </c>
      <c r="Y40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  <c r="Z40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</row>
    <row r="402" spans="1:26" ht="20" customHeight="1">
      <c r="A402" s="1">
        <v>190646</v>
      </c>
      <c r="B402" s="1" t="s">
        <v>660</v>
      </c>
      <c r="C402" s="15" t="s">
        <v>347</v>
      </c>
      <c r="D402" s="1">
        <v>9</v>
      </c>
      <c r="E402" s="1">
        <v>7</v>
      </c>
      <c r="F402" s="8">
        <f>Table32356789101112132343210111213[[#This Row],[Men]]/Table32356789101112132343210111213[[#This Row],[Total]]</f>
        <v>0.77777777777777779</v>
      </c>
      <c r="G402" s="1">
        <v>2</v>
      </c>
      <c r="H402" s="8">
        <f>Table32356789101112132343210111213[[#This Row],[Women]]/Table32356789101112132343210111213[[#This Row],[Total]]</f>
        <v>0.22222222222222221</v>
      </c>
      <c r="I402" s="1">
        <v>0</v>
      </c>
      <c r="J402" s="8">
        <f>Table32356789101112132343210111213[[#This Row],[Alaskan Native or Native American]]/Table32356789101112132343210111213[[#This Row],[Total]]</f>
        <v>0</v>
      </c>
      <c r="K402" s="1">
        <v>1</v>
      </c>
      <c r="L402" s="8">
        <f>Table32356789101112132343210111213[[#This Row],[Asian American]]/Table32356789101112132343210111213[[#This Row],[Total]]</f>
        <v>0.1111111111111111</v>
      </c>
      <c r="M402" s="1">
        <v>4</v>
      </c>
      <c r="N402" s="8">
        <f>Table32356789101112132343210111213[[#This Row],[African American]]/Table32356789101112132343210111213[[#This Row],[Total]]</f>
        <v>0.44444444444444442</v>
      </c>
      <c r="O402" s="1">
        <v>2</v>
      </c>
      <c r="P402" s="8">
        <f>Table32356789101112132343210111213[[#This Row],[Hispanic American]]/Table32356789101112132343210111213[[#This Row],[Total]]</f>
        <v>0.22222222222222221</v>
      </c>
      <c r="Q402" s="1">
        <v>0</v>
      </c>
      <c r="R402" s="8">
        <f>Table32356789101112132343210111213[[#This Row],[Hawaiian or Pacific Islander]]/Table32356789101112132343210111213[[#This Row],[Total]]</f>
        <v>0</v>
      </c>
      <c r="S402" s="1">
        <v>2</v>
      </c>
      <c r="T402" s="8">
        <f>Table32356789101112132343210111213[[#This Row],[White]]/Table32356789101112132343210111213[[#This Row],[Total]]</f>
        <v>0.22222222222222221</v>
      </c>
      <c r="U402" s="1">
        <v>0</v>
      </c>
      <c r="V402" s="8">
        <f>Table32356789101112132343210111213[[#This Row],[Multi-racial]]/Table32356789101112132343210111213[[#This Row],[Total]]</f>
        <v>0</v>
      </c>
      <c r="W402" s="1">
        <v>0</v>
      </c>
      <c r="X402" s="8">
        <f>Table32356789101112132343210111213[[#This Row],[Total % Minorities]]/Table32356789101112132343210111213[[#This Row],[Total]]</f>
        <v>8.6419753086419748E-2</v>
      </c>
      <c r="Y40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0.77777777777777779</v>
      </c>
      <c r="Z40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</row>
    <row r="403" spans="1:26" ht="20" customHeight="1">
      <c r="A403" s="12">
        <v>210669</v>
      </c>
      <c r="B403" s="12" t="s">
        <v>429</v>
      </c>
      <c r="C403" s="16" t="s">
        <v>347</v>
      </c>
      <c r="D403" s="12">
        <v>9</v>
      </c>
      <c r="E403" s="12">
        <v>7</v>
      </c>
      <c r="F403" s="14">
        <f>Table32356789101112132343210111213[[#This Row],[Men]]/Table32356789101112132343210111213[[#This Row],[Total]]</f>
        <v>0.77777777777777779</v>
      </c>
      <c r="G403" s="12">
        <v>2</v>
      </c>
      <c r="H403" s="14">
        <f>Table32356789101112132343210111213[[#This Row],[Women]]/Table32356789101112132343210111213[[#This Row],[Total]]</f>
        <v>0.22222222222222221</v>
      </c>
      <c r="I403" s="12">
        <v>0</v>
      </c>
      <c r="J403" s="14">
        <f>Table32356789101112132343210111213[[#This Row],[Alaskan Native or Native American]]/Table32356789101112132343210111213[[#This Row],[Total]]</f>
        <v>0</v>
      </c>
      <c r="K403" s="12">
        <v>0</v>
      </c>
      <c r="L403" s="14">
        <f>Table32356789101112132343210111213[[#This Row],[Asian American]]/Table32356789101112132343210111213[[#This Row],[Total]]</f>
        <v>0</v>
      </c>
      <c r="M403" s="12">
        <v>0</v>
      </c>
      <c r="N403" s="14">
        <f>Table32356789101112132343210111213[[#This Row],[African American]]/Table32356789101112132343210111213[[#This Row],[Total]]</f>
        <v>0</v>
      </c>
      <c r="O403" s="12">
        <v>1</v>
      </c>
      <c r="P403" s="14">
        <f>Table32356789101112132343210111213[[#This Row],[Hispanic American]]/Table32356789101112132343210111213[[#This Row],[Total]]</f>
        <v>0.1111111111111111</v>
      </c>
      <c r="Q403" s="12">
        <v>0</v>
      </c>
      <c r="R403" s="14">
        <f>Table32356789101112132343210111213[[#This Row],[Hawaiian or Pacific Islander]]/Table32356789101112132343210111213[[#This Row],[Total]]</f>
        <v>0</v>
      </c>
      <c r="S403" s="12">
        <v>6</v>
      </c>
      <c r="T403" s="14">
        <f>Table32356789101112132343210111213[[#This Row],[White]]/Table32356789101112132343210111213[[#This Row],[Total]]</f>
        <v>0.66666666666666663</v>
      </c>
      <c r="U403" s="12">
        <v>2</v>
      </c>
      <c r="V403" s="14">
        <f>Table32356789101112132343210111213[[#This Row],[Multi-racial]]/Table32356789101112132343210111213[[#This Row],[Total]]</f>
        <v>0.22222222222222221</v>
      </c>
      <c r="W403" s="12">
        <v>0</v>
      </c>
      <c r="X403" s="14">
        <f>Table32356789101112132343210111213[[#This Row],[Total % Minorities]]/Table32356789101112132343210111213[[#This Row],[Total]]</f>
        <v>3.7037037037037035E-2</v>
      </c>
      <c r="Y40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40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404" spans="1:26" ht="20" customHeight="1">
      <c r="A404" s="1">
        <v>215770</v>
      </c>
      <c r="B404" s="1" t="s">
        <v>661</v>
      </c>
      <c r="C404" s="15" t="s">
        <v>347</v>
      </c>
      <c r="D404" s="1">
        <v>9</v>
      </c>
      <c r="E404" s="1">
        <v>8</v>
      </c>
      <c r="F404" s="8">
        <f>Table32356789101112132343210111213[[#This Row],[Men]]/Table32356789101112132343210111213[[#This Row],[Total]]</f>
        <v>0.88888888888888884</v>
      </c>
      <c r="G404" s="1">
        <v>1</v>
      </c>
      <c r="H404" s="8">
        <f>Table32356789101112132343210111213[[#This Row],[Women]]/Table32356789101112132343210111213[[#This Row],[Total]]</f>
        <v>0.1111111111111111</v>
      </c>
      <c r="I404" s="1">
        <v>0</v>
      </c>
      <c r="J404" s="8">
        <f>Table32356789101112132343210111213[[#This Row],[Alaskan Native or Native American]]/Table32356789101112132343210111213[[#This Row],[Total]]</f>
        <v>0</v>
      </c>
      <c r="K404" s="1">
        <v>1</v>
      </c>
      <c r="L404" s="8">
        <f>Table32356789101112132343210111213[[#This Row],[Asian American]]/Table32356789101112132343210111213[[#This Row],[Total]]</f>
        <v>0.1111111111111111</v>
      </c>
      <c r="M404" s="1">
        <v>1</v>
      </c>
      <c r="N404" s="8">
        <f>Table32356789101112132343210111213[[#This Row],[African American]]/Table32356789101112132343210111213[[#This Row],[Total]]</f>
        <v>0.1111111111111111</v>
      </c>
      <c r="O404" s="1">
        <v>0</v>
      </c>
      <c r="P404" s="8">
        <f>Table32356789101112132343210111213[[#This Row],[Hispanic American]]/Table32356789101112132343210111213[[#This Row],[Total]]</f>
        <v>0</v>
      </c>
      <c r="Q404" s="1">
        <v>0</v>
      </c>
      <c r="R404" s="8">
        <f>Table32356789101112132343210111213[[#This Row],[Hawaiian or Pacific Islander]]/Table32356789101112132343210111213[[#This Row],[Total]]</f>
        <v>0</v>
      </c>
      <c r="S404" s="1">
        <v>7</v>
      </c>
      <c r="T404" s="8">
        <f>Table32356789101112132343210111213[[#This Row],[White]]/Table32356789101112132343210111213[[#This Row],[Total]]</f>
        <v>0.77777777777777779</v>
      </c>
      <c r="U404" s="1">
        <v>0</v>
      </c>
      <c r="V404" s="8">
        <f>Table32356789101112132343210111213[[#This Row],[Multi-racial]]/Table32356789101112132343210111213[[#This Row],[Total]]</f>
        <v>0</v>
      </c>
      <c r="W404" s="1">
        <v>0</v>
      </c>
      <c r="X404" s="8">
        <f>Table32356789101112132343210111213[[#This Row],[Total % Minorities]]/Table32356789101112132343210111213[[#This Row],[Total]]</f>
        <v>2.4691358024691357E-2</v>
      </c>
      <c r="Y40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0.22222222222222221</v>
      </c>
      <c r="Z40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</row>
    <row r="405" spans="1:26" ht="20" customHeight="1">
      <c r="A405" s="12">
        <v>218973</v>
      </c>
      <c r="B405" s="12" t="s">
        <v>662</v>
      </c>
      <c r="C405" s="16" t="s">
        <v>347</v>
      </c>
      <c r="D405" s="12">
        <v>9</v>
      </c>
      <c r="E405" s="12">
        <v>9</v>
      </c>
      <c r="F405" s="14">
        <f>Table32356789101112132343210111213[[#This Row],[Men]]/Table32356789101112132343210111213[[#This Row],[Total]]</f>
        <v>1</v>
      </c>
      <c r="G405" s="12">
        <v>0</v>
      </c>
      <c r="H405" s="14">
        <f>Table32356789101112132343210111213[[#This Row],[Women]]/Table32356789101112132343210111213[[#This Row],[Total]]</f>
        <v>0</v>
      </c>
      <c r="I405" s="12">
        <v>0</v>
      </c>
      <c r="J405" s="14">
        <f>Table32356789101112132343210111213[[#This Row],[Alaskan Native or Native American]]/Table32356789101112132343210111213[[#This Row],[Total]]</f>
        <v>0</v>
      </c>
      <c r="K405" s="12">
        <v>0</v>
      </c>
      <c r="L405" s="14">
        <f>Table32356789101112132343210111213[[#This Row],[Asian American]]/Table32356789101112132343210111213[[#This Row],[Total]]</f>
        <v>0</v>
      </c>
      <c r="M405" s="12">
        <v>1</v>
      </c>
      <c r="N405" s="14">
        <f>Table32356789101112132343210111213[[#This Row],[African American]]/Table32356789101112132343210111213[[#This Row],[Total]]</f>
        <v>0.1111111111111111</v>
      </c>
      <c r="O405" s="12">
        <v>0</v>
      </c>
      <c r="P405" s="14">
        <f>Table32356789101112132343210111213[[#This Row],[Hispanic American]]/Table32356789101112132343210111213[[#This Row],[Total]]</f>
        <v>0</v>
      </c>
      <c r="Q405" s="12">
        <v>0</v>
      </c>
      <c r="R405" s="14">
        <f>Table32356789101112132343210111213[[#This Row],[Hawaiian or Pacific Islander]]/Table32356789101112132343210111213[[#This Row],[Total]]</f>
        <v>0</v>
      </c>
      <c r="S405" s="12">
        <v>8</v>
      </c>
      <c r="T405" s="14">
        <f>Table32356789101112132343210111213[[#This Row],[White]]/Table32356789101112132343210111213[[#This Row],[Total]]</f>
        <v>0.88888888888888884</v>
      </c>
      <c r="U405" s="12">
        <v>0</v>
      </c>
      <c r="V405" s="14">
        <f>Table32356789101112132343210111213[[#This Row],[Multi-racial]]/Table32356789101112132343210111213[[#This Row],[Total]]</f>
        <v>0</v>
      </c>
      <c r="W405" s="12">
        <v>0</v>
      </c>
      <c r="X405" s="14">
        <f>Table32356789101112132343210111213[[#This Row],[Total % Minorities]]/Table32356789101112132343210111213[[#This Row],[Total]]</f>
        <v>1.2345679012345678E-2</v>
      </c>
      <c r="Y40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  <c r="Z40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</row>
    <row r="406" spans="1:26" ht="20" customHeight="1">
      <c r="A406" s="1">
        <v>219000</v>
      </c>
      <c r="B406" s="1" t="s">
        <v>663</v>
      </c>
      <c r="C406" s="15" t="s">
        <v>347</v>
      </c>
      <c r="D406" s="1">
        <v>9</v>
      </c>
      <c r="E406" s="1">
        <v>9</v>
      </c>
      <c r="F406" s="8">
        <f>Table32356789101112132343210111213[[#This Row],[Men]]/Table32356789101112132343210111213[[#This Row],[Total]]</f>
        <v>1</v>
      </c>
      <c r="G406" s="1">
        <v>0</v>
      </c>
      <c r="H406" s="8">
        <f>Table32356789101112132343210111213[[#This Row],[Women]]/Table32356789101112132343210111213[[#This Row],[Total]]</f>
        <v>0</v>
      </c>
      <c r="I406" s="1">
        <v>0</v>
      </c>
      <c r="J406" s="8">
        <f>Table32356789101112132343210111213[[#This Row],[Alaskan Native or Native American]]/Table32356789101112132343210111213[[#This Row],[Total]]</f>
        <v>0</v>
      </c>
      <c r="K406" s="1">
        <v>0</v>
      </c>
      <c r="L406" s="8">
        <f>Table32356789101112132343210111213[[#This Row],[Asian American]]/Table32356789101112132343210111213[[#This Row],[Total]]</f>
        <v>0</v>
      </c>
      <c r="M406" s="1">
        <v>0</v>
      </c>
      <c r="N406" s="8">
        <f>Table32356789101112132343210111213[[#This Row],[African American]]/Table32356789101112132343210111213[[#This Row],[Total]]</f>
        <v>0</v>
      </c>
      <c r="O406" s="1">
        <v>1</v>
      </c>
      <c r="P406" s="8">
        <f>Table32356789101112132343210111213[[#This Row],[Hispanic American]]/Table32356789101112132343210111213[[#This Row],[Total]]</f>
        <v>0.1111111111111111</v>
      </c>
      <c r="Q406" s="1">
        <v>0</v>
      </c>
      <c r="R406" s="8">
        <f>Table32356789101112132343210111213[[#This Row],[Hawaiian or Pacific Islander]]/Table32356789101112132343210111213[[#This Row],[Total]]</f>
        <v>0</v>
      </c>
      <c r="S406" s="1">
        <v>7</v>
      </c>
      <c r="T406" s="8">
        <f>Table32356789101112132343210111213[[#This Row],[White]]/Table32356789101112132343210111213[[#This Row],[Total]]</f>
        <v>0.77777777777777779</v>
      </c>
      <c r="U406" s="1">
        <v>0</v>
      </c>
      <c r="V406" s="8">
        <f>Table32356789101112132343210111213[[#This Row],[Multi-racial]]/Table32356789101112132343210111213[[#This Row],[Total]]</f>
        <v>0</v>
      </c>
      <c r="W406" s="1">
        <v>1</v>
      </c>
      <c r="X406" s="8">
        <f>Table32356789101112132343210111213[[#This Row],[Total % Minorities]]/Table32356789101112132343210111213[[#This Row],[Total]]</f>
        <v>1.2345679012345678E-2</v>
      </c>
      <c r="Y40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  <c r="Z40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0.1111111111111111</v>
      </c>
    </row>
    <row r="407" spans="1:26" ht="20" customHeight="1">
      <c r="A407" s="12">
        <v>222983</v>
      </c>
      <c r="B407" s="12" t="s">
        <v>664</v>
      </c>
      <c r="C407" s="16" t="s">
        <v>347</v>
      </c>
      <c r="D407" s="12">
        <v>9</v>
      </c>
      <c r="E407" s="12">
        <v>7</v>
      </c>
      <c r="F407" s="14">
        <f>Table32356789101112132343210111213[[#This Row],[Men]]/Table32356789101112132343210111213[[#This Row],[Total]]</f>
        <v>0.77777777777777779</v>
      </c>
      <c r="G407" s="12">
        <v>2</v>
      </c>
      <c r="H407" s="14">
        <f>Table32356789101112132343210111213[[#This Row],[Women]]/Table32356789101112132343210111213[[#This Row],[Total]]</f>
        <v>0.22222222222222221</v>
      </c>
      <c r="I407" s="12">
        <v>0</v>
      </c>
      <c r="J407" s="14">
        <f>Table32356789101112132343210111213[[#This Row],[Alaskan Native or Native American]]/Table32356789101112132343210111213[[#This Row],[Total]]</f>
        <v>0</v>
      </c>
      <c r="K407" s="12">
        <v>0</v>
      </c>
      <c r="L407" s="14">
        <f>Table32356789101112132343210111213[[#This Row],[Asian American]]/Table32356789101112132343210111213[[#This Row],[Total]]</f>
        <v>0</v>
      </c>
      <c r="M407" s="12">
        <v>1</v>
      </c>
      <c r="N407" s="14">
        <f>Table32356789101112132343210111213[[#This Row],[African American]]/Table32356789101112132343210111213[[#This Row],[Total]]</f>
        <v>0.1111111111111111</v>
      </c>
      <c r="O407" s="12">
        <v>3</v>
      </c>
      <c r="P407" s="14">
        <f>Table32356789101112132343210111213[[#This Row],[Hispanic American]]/Table32356789101112132343210111213[[#This Row],[Total]]</f>
        <v>0.33333333333333331</v>
      </c>
      <c r="Q407" s="12">
        <v>0</v>
      </c>
      <c r="R407" s="14">
        <f>Table32356789101112132343210111213[[#This Row],[Hawaiian or Pacific Islander]]/Table32356789101112132343210111213[[#This Row],[Total]]</f>
        <v>0</v>
      </c>
      <c r="S407" s="12">
        <v>4</v>
      </c>
      <c r="T407" s="14">
        <f>Table32356789101112132343210111213[[#This Row],[White]]/Table32356789101112132343210111213[[#This Row],[Total]]</f>
        <v>0.44444444444444442</v>
      </c>
      <c r="U407" s="12">
        <v>0</v>
      </c>
      <c r="V407" s="14">
        <f>Table32356789101112132343210111213[[#This Row],[Multi-racial]]/Table32356789101112132343210111213[[#This Row],[Total]]</f>
        <v>0</v>
      </c>
      <c r="W407" s="12">
        <v>1</v>
      </c>
      <c r="X407" s="14">
        <f>Table32356789101112132343210111213[[#This Row],[Total % Minorities]]/Table32356789101112132343210111213[[#This Row],[Total]]</f>
        <v>4.9382716049382713E-2</v>
      </c>
      <c r="Y40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0.44444444444444442</v>
      </c>
      <c r="Z40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0.44444444444444442</v>
      </c>
    </row>
    <row r="408" spans="1:26" ht="20" customHeight="1">
      <c r="A408" s="1">
        <v>232265</v>
      </c>
      <c r="B408" s="1" t="s">
        <v>29</v>
      </c>
      <c r="C408" s="15" t="s">
        <v>347</v>
      </c>
      <c r="D408" s="1">
        <v>9</v>
      </c>
      <c r="E408" s="1">
        <v>5</v>
      </c>
      <c r="F408" s="8">
        <f>Table32356789101112132343210111213[[#This Row],[Men]]/Table32356789101112132343210111213[[#This Row],[Total]]</f>
        <v>0.55555555555555558</v>
      </c>
      <c r="G408" s="1">
        <v>4</v>
      </c>
      <c r="H408" s="8">
        <f>Table32356789101112132343210111213[[#This Row],[Women]]/Table32356789101112132343210111213[[#This Row],[Total]]</f>
        <v>0.44444444444444442</v>
      </c>
      <c r="I408" s="1">
        <v>0</v>
      </c>
      <c r="J408" s="8">
        <f>Table32356789101112132343210111213[[#This Row],[Alaskan Native or Native American]]/Table32356789101112132343210111213[[#This Row],[Total]]</f>
        <v>0</v>
      </c>
      <c r="K408" s="1">
        <v>0</v>
      </c>
      <c r="L408" s="8">
        <f>Table32356789101112132343210111213[[#This Row],[Asian American]]/Table32356789101112132343210111213[[#This Row],[Total]]</f>
        <v>0</v>
      </c>
      <c r="M408" s="1">
        <v>9</v>
      </c>
      <c r="N408" s="8">
        <f>Table32356789101112132343210111213[[#This Row],[African American]]/Table32356789101112132343210111213[[#This Row],[Total]]</f>
        <v>1</v>
      </c>
      <c r="O408" s="1">
        <v>0</v>
      </c>
      <c r="P408" s="8">
        <f>Table32356789101112132343210111213[[#This Row],[Hispanic American]]/Table32356789101112132343210111213[[#This Row],[Total]]</f>
        <v>0</v>
      </c>
      <c r="Q408" s="1">
        <v>0</v>
      </c>
      <c r="R408" s="8">
        <f>Table32356789101112132343210111213[[#This Row],[Hawaiian or Pacific Islander]]/Table32356789101112132343210111213[[#This Row],[Total]]</f>
        <v>0</v>
      </c>
      <c r="S408" s="1">
        <v>0</v>
      </c>
      <c r="T408" s="8">
        <f>Table32356789101112132343210111213[[#This Row],[White]]/Table32356789101112132343210111213[[#This Row],[Total]]</f>
        <v>0</v>
      </c>
      <c r="U408" s="1">
        <v>0</v>
      </c>
      <c r="V408" s="8">
        <f>Table32356789101112132343210111213[[#This Row],[Multi-racial]]/Table32356789101112132343210111213[[#This Row],[Total]]</f>
        <v>0</v>
      </c>
      <c r="W408" s="1">
        <v>0</v>
      </c>
      <c r="X408" s="8">
        <f>Table32356789101112132343210111213[[#This Row],[Total % Minorities]]/Table32356789101112132343210111213[[#This Row],[Total]]</f>
        <v>0.1111111111111111</v>
      </c>
      <c r="Y40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40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409" spans="1:26" ht="20" customHeight="1">
      <c r="A409" s="12">
        <v>238333</v>
      </c>
      <c r="B409" s="12" t="s">
        <v>665</v>
      </c>
      <c r="C409" s="16" t="s">
        <v>347</v>
      </c>
      <c r="D409" s="12">
        <v>9</v>
      </c>
      <c r="E409" s="12">
        <v>8</v>
      </c>
      <c r="F409" s="14">
        <f>Table32356789101112132343210111213[[#This Row],[Men]]/Table32356789101112132343210111213[[#This Row],[Total]]</f>
        <v>0.88888888888888884</v>
      </c>
      <c r="G409" s="12">
        <v>1</v>
      </c>
      <c r="H409" s="14">
        <f>Table32356789101112132343210111213[[#This Row],[Women]]/Table32356789101112132343210111213[[#This Row],[Total]]</f>
        <v>0.1111111111111111</v>
      </c>
      <c r="I409" s="12">
        <v>0</v>
      </c>
      <c r="J409" s="14">
        <f>Table32356789101112132343210111213[[#This Row],[Alaskan Native or Native American]]/Table32356789101112132343210111213[[#This Row],[Total]]</f>
        <v>0</v>
      </c>
      <c r="K409" s="12">
        <v>0</v>
      </c>
      <c r="L409" s="14">
        <f>Table32356789101112132343210111213[[#This Row],[Asian American]]/Table32356789101112132343210111213[[#This Row],[Total]]</f>
        <v>0</v>
      </c>
      <c r="M409" s="12">
        <v>1</v>
      </c>
      <c r="N409" s="14">
        <f>Table32356789101112132343210111213[[#This Row],[African American]]/Table32356789101112132343210111213[[#This Row],[Total]]</f>
        <v>0.1111111111111111</v>
      </c>
      <c r="O409" s="12">
        <v>1</v>
      </c>
      <c r="P409" s="14">
        <f>Table32356789101112132343210111213[[#This Row],[Hispanic American]]/Table32356789101112132343210111213[[#This Row],[Total]]</f>
        <v>0.1111111111111111</v>
      </c>
      <c r="Q409" s="12">
        <v>0</v>
      </c>
      <c r="R409" s="14">
        <f>Table32356789101112132343210111213[[#This Row],[Hawaiian or Pacific Islander]]/Table32356789101112132343210111213[[#This Row],[Total]]</f>
        <v>0</v>
      </c>
      <c r="S409" s="12">
        <v>6</v>
      </c>
      <c r="T409" s="14">
        <f>Table32356789101112132343210111213[[#This Row],[White]]/Table32356789101112132343210111213[[#This Row],[Total]]</f>
        <v>0.66666666666666663</v>
      </c>
      <c r="U409" s="12">
        <v>1</v>
      </c>
      <c r="V409" s="14">
        <f>Table32356789101112132343210111213[[#This Row],[Multi-racial]]/Table32356789101112132343210111213[[#This Row],[Total]]</f>
        <v>0.1111111111111111</v>
      </c>
      <c r="W409" s="12">
        <v>0</v>
      </c>
      <c r="X409" s="14">
        <f>Table32356789101112132343210111213[[#This Row],[Total % Minorities]]/Table32356789101112132343210111213[[#This Row],[Total]]</f>
        <v>3.7037037037037035E-2</v>
      </c>
      <c r="Y40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40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410" spans="1:26" ht="20" customHeight="1">
      <c r="A410" s="1">
        <v>131399</v>
      </c>
      <c r="B410" s="1" t="s">
        <v>115</v>
      </c>
      <c r="C410" s="15" t="s">
        <v>347</v>
      </c>
      <c r="D410" s="1">
        <v>8</v>
      </c>
      <c r="E410" s="1">
        <v>6</v>
      </c>
      <c r="F410" s="8">
        <f>Table32356789101112132343210111213[[#This Row],[Men]]/Table32356789101112132343210111213[[#This Row],[Total]]</f>
        <v>0.75</v>
      </c>
      <c r="G410" s="1">
        <v>2</v>
      </c>
      <c r="H410" s="8">
        <f>Table32356789101112132343210111213[[#This Row],[Women]]/Table32356789101112132343210111213[[#This Row],[Total]]</f>
        <v>0.25</v>
      </c>
      <c r="I410" s="1">
        <v>0</v>
      </c>
      <c r="J410" s="8">
        <f>Table32356789101112132343210111213[[#This Row],[Alaskan Native or Native American]]/Table32356789101112132343210111213[[#This Row],[Total]]</f>
        <v>0</v>
      </c>
      <c r="K410" s="1">
        <v>0</v>
      </c>
      <c r="L410" s="8">
        <f>Table32356789101112132343210111213[[#This Row],[Asian American]]/Table32356789101112132343210111213[[#This Row],[Total]]</f>
        <v>0</v>
      </c>
      <c r="M410" s="1">
        <v>3</v>
      </c>
      <c r="N410" s="8">
        <f>Table32356789101112132343210111213[[#This Row],[African American]]/Table32356789101112132343210111213[[#This Row],[Total]]</f>
        <v>0.375</v>
      </c>
      <c r="O410" s="1">
        <v>0</v>
      </c>
      <c r="P410" s="8">
        <f>Table32356789101112132343210111213[[#This Row],[Hispanic American]]/Table32356789101112132343210111213[[#This Row],[Total]]</f>
        <v>0</v>
      </c>
      <c r="Q410" s="1">
        <v>0</v>
      </c>
      <c r="R410" s="8">
        <f>Table32356789101112132343210111213[[#This Row],[Hawaiian or Pacific Islander]]/Table32356789101112132343210111213[[#This Row],[Total]]</f>
        <v>0</v>
      </c>
      <c r="S410" s="1">
        <v>0</v>
      </c>
      <c r="T410" s="8">
        <f>Table32356789101112132343210111213[[#This Row],[White]]/Table32356789101112132343210111213[[#This Row],[Total]]</f>
        <v>0</v>
      </c>
      <c r="U410" s="1">
        <v>0</v>
      </c>
      <c r="V410" s="8">
        <f>Table32356789101112132343210111213[[#This Row],[Multi-racial]]/Table32356789101112132343210111213[[#This Row],[Total]]</f>
        <v>0</v>
      </c>
      <c r="W410" s="1">
        <v>5</v>
      </c>
      <c r="X410" s="8">
        <f>Table32356789101112132343210111213[[#This Row],[Total % Minorities]]/Table32356789101112132343210111213[[#This Row],[Total]]</f>
        <v>4.6875E-2</v>
      </c>
      <c r="Y41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0.375</v>
      </c>
      <c r="Z41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0.375</v>
      </c>
    </row>
    <row r="411" spans="1:26" ht="20" customHeight="1">
      <c r="A411" s="12">
        <v>138947</v>
      </c>
      <c r="B411" s="12" t="s">
        <v>666</v>
      </c>
      <c r="C411" s="16" t="s">
        <v>347</v>
      </c>
      <c r="D411" s="12">
        <v>8</v>
      </c>
      <c r="E411" s="12">
        <v>4</v>
      </c>
      <c r="F411" s="14">
        <f>Table32356789101112132343210111213[[#This Row],[Men]]/Table32356789101112132343210111213[[#This Row],[Total]]</f>
        <v>0.5</v>
      </c>
      <c r="G411" s="12">
        <v>4</v>
      </c>
      <c r="H411" s="14">
        <f>Table32356789101112132343210111213[[#This Row],[Women]]/Table32356789101112132343210111213[[#This Row],[Total]]</f>
        <v>0.5</v>
      </c>
      <c r="I411" s="12">
        <v>0</v>
      </c>
      <c r="J411" s="14">
        <f>Table32356789101112132343210111213[[#This Row],[Alaskan Native or Native American]]/Table32356789101112132343210111213[[#This Row],[Total]]</f>
        <v>0</v>
      </c>
      <c r="K411" s="12">
        <v>0</v>
      </c>
      <c r="L411" s="14">
        <f>Table32356789101112132343210111213[[#This Row],[Asian American]]/Table32356789101112132343210111213[[#This Row],[Total]]</f>
        <v>0</v>
      </c>
      <c r="M411" s="12">
        <v>8</v>
      </c>
      <c r="N411" s="14">
        <f>Table32356789101112132343210111213[[#This Row],[African American]]/Table32356789101112132343210111213[[#This Row],[Total]]</f>
        <v>1</v>
      </c>
      <c r="O411" s="12">
        <v>0</v>
      </c>
      <c r="P411" s="14">
        <f>Table32356789101112132343210111213[[#This Row],[Hispanic American]]/Table32356789101112132343210111213[[#This Row],[Total]]</f>
        <v>0</v>
      </c>
      <c r="Q411" s="12">
        <v>0</v>
      </c>
      <c r="R411" s="14">
        <f>Table32356789101112132343210111213[[#This Row],[Hawaiian or Pacific Islander]]/Table32356789101112132343210111213[[#This Row],[Total]]</f>
        <v>0</v>
      </c>
      <c r="S411" s="12">
        <v>0</v>
      </c>
      <c r="T411" s="14">
        <f>Table32356789101112132343210111213[[#This Row],[White]]/Table32356789101112132343210111213[[#This Row],[Total]]</f>
        <v>0</v>
      </c>
      <c r="U411" s="12">
        <v>0</v>
      </c>
      <c r="V411" s="14">
        <f>Table32356789101112132343210111213[[#This Row],[Multi-racial]]/Table32356789101112132343210111213[[#This Row],[Total]]</f>
        <v>0</v>
      </c>
      <c r="W411" s="12">
        <v>0</v>
      </c>
      <c r="X411" s="14">
        <f>Table32356789101112132343210111213[[#This Row],[Total % Minorities]]/Table32356789101112132343210111213[[#This Row],[Total]]</f>
        <v>0.125</v>
      </c>
      <c r="Y41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41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412" spans="1:26" ht="20" customHeight="1">
      <c r="A412" s="1">
        <v>145646</v>
      </c>
      <c r="B412" s="1" t="s">
        <v>667</v>
      </c>
      <c r="C412" s="15" t="s">
        <v>347</v>
      </c>
      <c r="D412" s="1">
        <v>8</v>
      </c>
      <c r="E412" s="1">
        <v>4</v>
      </c>
      <c r="F412" s="8">
        <f>Table32356789101112132343210111213[[#This Row],[Men]]/Table32356789101112132343210111213[[#This Row],[Total]]</f>
        <v>0.5</v>
      </c>
      <c r="G412" s="1">
        <v>4</v>
      </c>
      <c r="H412" s="8">
        <f>Table32356789101112132343210111213[[#This Row],[Women]]/Table32356789101112132343210111213[[#This Row],[Total]]</f>
        <v>0.5</v>
      </c>
      <c r="I412" s="1">
        <v>0</v>
      </c>
      <c r="J412" s="8">
        <f>Table32356789101112132343210111213[[#This Row],[Alaskan Native or Native American]]/Table32356789101112132343210111213[[#This Row],[Total]]</f>
        <v>0</v>
      </c>
      <c r="K412" s="1">
        <v>0</v>
      </c>
      <c r="L412" s="8">
        <f>Table32356789101112132343210111213[[#This Row],[Asian American]]/Table32356789101112132343210111213[[#This Row],[Total]]</f>
        <v>0</v>
      </c>
      <c r="M412" s="1">
        <v>0</v>
      </c>
      <c r="N412" s="8">
        <f>Table32356789101112132343210111213[[#This Row],[African American]]/Table32356789101112132343210111213[[#This Row],[Total]]</f>
        <v>0</v>
      </c>
      <c r="O412" s="1">
        <v>1</v>
      </c>
      <c r="P412" s="8">
        <f>Table32356789101112132343210111213[[#This Row],[Hispanic American]]/Table32356789101112132343210111213[[#This Row],[Total]]</f>
        <v>0.125</v>
      </c>
      <c r="Q412" s="1">
        <v>0</v>
      </c>
      <c r="R412" s="8">
        <f>Table32356789101112132343210111213[[#This Row],[Hawaiian or Pacific Islander]]/Table32356789101112132343210111213[[#This Row],[Total]]</f>
        <v>0</v>
      </c>
      <c r="S412" s="1">
        <v>2</v>
      </c>
      <c r="T412" s="8">
        <f>Table32356789101112132343210111213[[#This Row],[White]]/Table32356789101112132343210111213[[#This Row],[Total]]</f>
        <v>0.25</v>
      </c>
      <c r="U412" s="1">
        <v>0</v>
      </c>
      <c r="V412" s="8">
        <f>Table32356789101112132343210111213[[#This Row],[Multi-racial]]/Table32356789101112132343210111213[[#This Row],[Total]]</f>
        <v>0</v>
      </c>
      <c r="W412" s="1">
        <v>5</v>
      </c>
      <c r="X412" s="8">
        <f>Table32356789101112132343210111213[[#This Row],[Total % Minorities]]/Table32356789101112132343210111213[[#This Row],[Total]]</f>
        <v>1.5625E-2</v>
      </c>
      <c r="Y41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41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413" spans="1:26" ht="20" customHeight="1">
      <c r="A413" s="12">
        <v>165820</v>
      </c>
      <c r="B413" s="12" t="s">
        <v>668</v>
      </c>
      <c r="C413" s="16" t="s">
        <v>347</v>
      </c>
      <c r="D413" s="12">
        <v>8</v>
      </c>
      <c r="E413" s="12">
        <v>8</v>
      </c>
      <c r="F413" s="14">
        <f>Table32356789101112132343210111213[[#This Row],[Men]]/Table32356789101112132343210111213[[#This Row],[Total]]</f>
        <v>1</v>
      </c>
      <c r="G413" s="12">
        <v>0</v>
      </c>
      <c r="H413" s="14">
        <f>Table32356789101112132343210111213[[#This Row],[Women]]/Table32356789101112132343210111213[[#This Row],[Total]]</f>
        <v>0</v>
      </c>
      <c r="I413" s="12">
        <v>0</v>
      </c>
      <c r="J413" s="14">
        <f>Table32356789101112132343210111213[[#This Row],[Alaskan Native or Native American]]/Table32356789101112132343210111213[[#This Row],[Total]]</f>
        <v>0</v>
      </c>
      <c r="K413" s="12">
        <v>0</v>
      </c>
      <c r="L413" s="14">
        <f>Table32356789101112132343210111213[[#This Row],[Asian American]]/Table32356789101112132343210111213[[#This Row],[Total]]</f>
        <v>0</v>
      </c>
      <c r="M413" s="12">
        <v>0</v>
      </c>
      <c r="N413" s="14">
        <f>Table32356789101112132343210111213[[#This Row],[African American]]/Table32356789101112132343210111213[[#This Row],[Total]]</f>
        <v>0</v>
      </c>
      <c r="O413" s="12">
        <v>0</v>
      </c>
      <c r="P413" s="14">
        <f>Table32356789101112132343210111213[[#This Row],[Hispanic American]]/Table32356789101112132343210111213[[#This Row],[Total]]</f>
        <v>0</v>
      </c>
      <c r="Q413" s="12">
        <v>0</v>
      </c>
      <c r="R413" s="14">
        <f>Table32356789101112132343210111213[[#This Row],[Hawaiian or Pacific Islander]]/Table32356789101112132343210111213[[#This Row],[Total]]</f>
        <v>0</v>
      </c>
      <c r="S413" s="12">
        <v>8</v>
      </c>
      <c r="T413" s="14">
        <f>Table32356789101112132343210111213[[#This Row],[White]]/Table32356789101112132343210111213[[#This Row],[Total]]</f>
        <v>1</v>
      </c>
      <c r="U413" s="12">
        <v>0</v>
      </c>
      <c r="V413" s="14">
        <f>Table32356789101112132343210111213[[#This Row],[Multi-racial]]/Table32356789101112132343210111213[[#This Row],[Total]]</f>
        <v>0</v>
      </c>
      <c r="W413" s="12">
        <v>0</v>
      </c>
      <c r="X413" s="14">
        <f>Table32356789101112132343210111213[[#This Row],[Total % Minorities]]/Table32356789101112132343210111213[[#This Row],[Total]]</f>
        <v>0</v>
      </c>
      <c r="Y41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1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14" spans="1:26" ht="20" customHeight="1">
      <c r="A414" s="1">
        <v>170806</v>
      </c>
      <c r="B414" s="1" t="s">
        <v>669</v>
      </c>
      <c r="C414" s="15" t="s">
        <v>347</v>
      </c>
      <c r="D414" s="1">
        <v>8</v>
      </c>
      <c r="E414" s="1">
        <v>6</v>
      </c>
      <c r="F414" s="8">
        <f>Table32356789101112132343210111213[[#This Row],[Men]]/Table32356789101112132343210111213[[#This Row],[Total]]</f>
        <v>0.75</v>
      </c>
      <c r="G414" s="1">
        <v>2</v>
      </c>
      <c r="H414" s="8">
        <f>Table32356789101112132343210111213[[#This Row],[Women]]/Table32356789101112132343210111213[[#This Row],[Total]]</f>
        <v>0.25</v>
      </c>
      <c r="I414" s="1">
        <v>0</v>
      </c>
      <c r="J414" s="8">
        <f>Table32356789101112132343210111213[[#This Row],[Alaskan Native or Native American]]/Table32356789101112132343210111213[[#This Row],[Total]]</f>
        <v>0</v>
      </c>
      <c r="K414" s="1">
        <v>0</v>
      </c>
      <c r="L414" s="8">
        <f>Table32356789101112132343210111213[[#This Row],[Asian American]]/Table32356789101112132343210111213[[#This Row],[Total]]</f>
        <v>0</v>
      </c>
      <c r="M414" s="1">
        <v>1</v>
      </c>
      <c r="N414" s="8">
        <f>Table32356789101112132343210111213[[#This Row],[African American]]/Table32356789101112132343210111213[[#This Row],[Total]]</f>
        <v>0.125</v>
      </c>
      <c r="O414" s="1">
        <v>1</v>
      </c>
      <c r="P414" s="8">
        <f>Table32356789101112132343210111213[[#This Row],[Hispanic American]]/Table32356789101112132343210111213[[#This Row],[Total]]</f>
        <v>0.125</v>
      </c>
      <c r="Q414" s="1">
        <v>0</v>
      </c>
      <c r="R414" s="8">
        <f>Table32356789101112132343210111213[[#This Row],[Hawaiian or Pacific Islander]]/Table32356789101112132343210111213[[#This Row],[Total]]</f>
        <v>0</v>
      </c>
      <c r="S414" s="1">
        <v>5</v>
      </c>
      <c r="T414" s="8">
        <f>Table32356789101112132343210111213[[#This Row],[White]]/Table32356789101112132343210111213[[#This Row],[Total]]</f>
        <v>0.625</v>
      </c>
      <c r="U414" s="1">
        <v>0</v>
      </c>
      <c r="V414" s="8">
        <f>Table32356789101112132343210111213[[#This Row],[Multi-racial]]/Table32356789101112132343210111213[[#This Row],[Total]]</f>
        <v>0</v>
      </c>
      <c r="W414" s="1">
        <v>1</v>
      </c>
      <c r="X414" s="8">
        <f>Table32356789101112132343210111213[[#This Row],[Total % Minorities]]/Table32356789101112132343210111213[[#This Row],[Total]]</f>
        <v>3.125E-2</v>
      </c>
      <c r="Y41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  <c r="Z41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415" spans="1:26" ht="20" customHeight="1">
      <c r="A415" s="12">
        <v>174747</v>
      </c>
      <c r="B415" s="12" t="s">
        <v>670</v>
      </c>
      <c r="C415" s="16" t="s">
        <v>347</v>
      </c>
      <c r="D415" s="12">
        <v>8</v>
      </c>
      <c r="E415" s="12">
        <v>0</v>
      </c>
      <c r="F415" s="14">
        <f>Table32356789101112132343210111213[[#This Row],[Men]]/Table32356789101112132343210111213[[#This Row],[Total]]</f>
        <v>0</v>
      </c>
      <c r="G415" s="12">
        <v>8</v>
      </c>
      <c r="H415" s="14">
        <f>Table32356789101112132343210111213[[#This Row],[Women]]/Table32356789101112132343210111213[[#This Row],[Total]]</f>
        <v>1</v>
      </c>
      <c r="I415" s="12">
        <v>0</v>
      </c>
      <c r="J415" s="14">
        <f>Table32356789101112132343210111213[[#This Row],[Alaskan Native or Native American]]/Table32356789101112132343210111213[[#This Row],[Total]]</f>
        <v>0</v>
      </c>
      <c r="K415" s="12">
        <v>2</v>
      </c>
      <c r="L415" s="14">
        <f>Table32356789101112132343210111213[[#This Row],[Asian American]]/Table32356789101112132343210111213[[#This Row],[Total]]</f>
        <v>0.25</v>
      </c>
      <c r="M415" s="12">
        <v>1</v>
      </c>
      <c r="N415" s="14">
        <f>Table32356789101112132343210111213[[#This Row],[African American]]/Table32356789101112132343210111213[[#This Row],[Total]]</f>
        <v>0.125</v>
      </c>
      <c r="O415" s="12">
        <v>0</v>
      </c>
      <c r="P415" s="14">
        <f>Table32356789101112132343210111213[[#This Row],[Hispanic American]]/Table32356789101112132343210111213[[#This Row],[Total]]</f>
        <v>0</v>
      </c>
      <c r="Q415" s="12">
        <v>0</v>
      </c>
      <c r="R415" s="14">
        <f>Table32356789101112132343210111213[[#This Row],[Hawaiian or Pacific Islander]]/Table32356789101112132343210111213[[#This Row],[Total]]</f>
        <v>0</v>
      </c>
      <c r="S415" s="12">
        <v>5</v>
      </c>
      <c r="T415" s="14">
        <f>Table32356789101112132343210111213[[#This Row],[White]]/Table32356789101112132343210111213[[#This Row],[Total]]</f>
        <v>0.625</v>
      </c>
      <c r="U415" s="12">
        <v>0</v>
      </c>
      <c r="V415" s="14">
        <f>Table32356789101112132343210111213[[#This Row],[Multi-racial]]/Table32356789101112132343210111213[[#This Row],[Total]]</f>
        <v>0</v>
      </c>
      <c r="W415" s="12">
        <v>0</v>
      </c>
      <c r="X415" s="14">
        <f>Table32356789101112132343210111213[[#This Row],[Total % Minorities]]/Table32356789101112132343210111213[[#This Row],[Total]]</f>
        <v>4.6875E-2</v>
      </c>
      <c r="Y41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0.375</v>
      </c>
      <c r="Z41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416" spans="1:26" ht="20" customHeight="1">
      <c r="A416" s="1">
        <v>192448</v>
      </c>
      <c r="B416" s="1" t="s">
        <v>671</v>
      </c>
      <c r="C416" s="15" t="s">
        <v>347</v>
      </c>
      <c r="D416" s="1">
        <v>8</v>
      </c>
      <c r="E416" s="1">
        <v>6</v>
      </c>
      <c r="F416" s="8">
        <f>Table32356789101112132343210111213[[#This Row],[Men]]/Table32356789101112132343210111213[[#This Row],[Total]]</f>
        <v>0.75</v>
      </c>
      <c r="G416" s="1">
        <v>2</v>
      </c>
      <c r="H416" s="8">
        <f>Table32356789101112132343210111213[[#This Row],[Women]]/Table32356789101112132343210111213[[#This Row],[Total]]</f>
        <v>0.25</v>
      </c>
      <c r="I416" s="1">
        <v>0</v>
      </c>
      <c r="J416" s="8">
        <f>Table32356789101112132343210111213[[#This Row],[Alaskan Native or Native American]]/Table32356789101112132343210111213[[#This Row],[Total]]</f>
        <v>0</v>
      </c>
      <c r="K416" s="1">
        <v>1</v>
      </c>
      <c r="L416" s="8">
        <f>Table32356789101112132343210111213[[#This Row],[Asian American]]/Table32356789101112132343210111213[[#This Row],[Total]]</f>
        <v>0.125</v>
      </c>
      <c r="M416" s="1">
        <v>1</v>
      </c>
      <c r="N416" s="8">
        <f>Table32356789101112132343210111213[[#This Row],[African American]]/Table32356789101112132343210111213[[#This Row],[Total]]</f>
        <v>0.125</v>
      </c>
      <c r="O416" s="1">
        <v>2</v>
      </c>
      <c r="P416" s="8">
        <f>Table32356789101112132343210111213[[#This Row],[Hispanic American]]/Table32356789101112132343210111213[[#This Row],[Total]]</f>
        <v>0.25</v>
      </c>
      <c r="Q416" s="1">
        <v>0</v>
      </c>
      <c r="R416" s="8">
        <f>Table32356789101112132343210111213[[#This Row],[Hawaiian or Pacific Islander]]/Table32356789101112132343210111213[[#This Row],[Total]]</f>
        <v>0</v>
      </c>
      <c r="S416" s="1">
        <v>2</v>
      </c>
      <c r="T416" s="8">
        <f>Table32356789101112132343210111213[[#This Row],[White]]/Table32356789101112132343210111213[[#This Row],[Total]]</f>
        <v>0.25</v>
      </c>
      <c r="U416" s="1">
        <v>0</v>
      </c>
      <c r="V416" s="8">
        <f>Table32356789101112132343210111213[[#This Row],[Multi-racial]]/Table32356789101112132343210111213[[#This Row],[Total]]</f>
        <v>0</v>
      </c>
      <c r="W416" s="1">
        <v>1</v>
      </c>
      <c r="X416" s="8">
        <f>Table32356789101112132343210111213[[#This Row],[Total % Minorities]]/Table32356789101112132343210111213[[#This Row],[Total]]</f>
        <v>6.25E-2</v>
      </c>
      <c r="Y41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41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0.375</v>
      </c>
    </row>
    <row r="417" spans="1:26" ht="20" customHeight="1">
      <c r="A417" s="12">
        <v>195234</v>
      </c>
      <c r="B417" s="12" t="s">
        <v>672</v>
      </c>
      <c r="C417" s="16" t="s">
        <v>347</v>
      </c>
      <c r="D417" s="12">
        <v>8</v>
      </c>
      <c r="E417" s="12">
        <v>7</v>
      </c>
      <c r="F417" s="14">
        <f>Table32356789101112132343210111213[[#This Row],[Men]]/Table32356789101112132343210111213[[#This Row],[Total]]</f>
        <v>0.875</v>
      </c>
      <c r="G417" s="12">
        <v>1</v>
      </c>
      <c r="H417" s="14">
        <f>Table32356789101112132343210111213[[#This Row],[Women]]/Table32356789101112132343210111213[[#This Row],[Total]]</f>
        <v>0.125</v>
      </c>
      <c r="I417" s="12">
        <v>0</v>
      </c>
      <c r="J417" s="14">
        <f>Table32356789101112132343210111213[[#This Row],[Alaskan Native or Native American]]/Table32356789101112132343210111213[[#This Row],[Total]]</f>
        <v>0</v>
      </c>
      <c r="K417" s="12">
        <v>0</v>
      </c>
      <c r="L417" s="14">
        <f>Table32356789101112132343210111213[[#This Row],[Asian American]]/Table32356789101112132343210111213[[#This Row],[Total]]</f>
        <v>0</v>
      </c>
      <c r="M417" s="12">
        <v>0</v>
      </c>
      <c r="N417" s="14">
        <f>Table32356789101112132343210111213[[#This Row],[African American]]/Table32356789101112132343210111213[[#This Row],[Total]]</f>
        <v>0</v>
      </c>
      <c r="O417" s="12">
        <v>1</v>
      </c>
      <c r="P417" s="14">
        <f>Table32356789101112132343210111213[[#This Row],[Hispanic American]]/Table32356789101112132343210111213[[#This Row],[Total]]</f>
        <v>0.125</v>
      </c>
      <c r="Q417" s="12">
        <v>0</v>
      </c>
      <c r="R417" s="14">
        <f>Table32356789101112132343210111213[[#This Row],[Hawaiian or Pacific Islander]]/Table32356789101112132343210111213[[#This Row],[Total]]</f>
        <v>0</v>
      </c>
      <c r="S417" s="12">
        <v>7</v>
      </c>
      <c r="T417" s="14">
        <f>Table32356789101112132343210111213[[#This Row],[White]]/Table32356789101112132343210111213[[#This Row],[Total]]</f>
        <v>0.875</v>
      </c>
      <c r="U417" s="12">
        <v>0</v>
      </c>
      <c r="V417" s="14">
        <f>Table32356789101112132343210111213[[#This Row],[Multi-racial]]/Table32356789101112132343210111213[[#This Row],[Total]]</f>
        <v>0</v>
      </c>
      <c r="W417" s="12">
        <v>0</v>
      </c>
      <c r="X417" s="14">
        <f>Table32356789101112132343210111213[[#This Row],[Total % Minorities]]/Table32356789101112132343210111213[[#This Row],[Total]]</f>
        <v>1.5625E-2</v>
      </c>
      <c r="Y41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41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418" spans="1:26" ht="20" customHeight="1">
      <c r="A418" s="1">
        <v>205957</v>
      </c>
      <c r="B418" s="1" t="s">
        <v>673</v>
      </c>
      <c r="C418" s="15" t="s">
        <v>347</v>
      </c>
      <c r="D418" s="1">
        <v>8</v>
      </c>
      <c r="E418" s="1">
        <v>6</v>
      </c>
      <c r="F418" s="8">
        <f>Table32356789101112132343210111213[[#This Row],[Men]]/Table32356789101112132343210111213[[#This Row],[Total]]</f>
        <v>0.75</v>
      </c>
      <c r="G418" s="1">
        <v>2</v>
      </c>
      <c r="H418" s="8">
        <f>Table32356789101112132343210111213[[#This Row],[Women]]/Table32356789101112132343210111213[[#This Row],[Total]]</f>
        <v>0.25</v>
      </c>
      <c r="I418" s="1">
        <v>0</v>
      </c>
      <c r="J418" s="8">
        <f>Table32356789101112132343210111213[[#This Row],[Alaskan Native or Native American]]/Table32356789101112132343210111213[[#This Row],[Total]]</f>
        <v>0</v>
      </c>
      <c r="K418" s="1">
        <v>1</v>
      </c>
      <c r="L418" s="8">
        <f>Table32356789101112132343210111213[[#This Row],[Asian American]]/Table32356789101112132343210111213[[#This Row],[Total]]</f>
        <v>0.125</v>
      </c>
      <c r="M418" s="1">
        <v>0</v>
      </c>
      <c r="N418" s="8">
        <f>Table32356789101112132343210111213[[#This Row],[African American]]/Table32356789101112132343210111213[[#This Row],[Total]]</f>
        <v>0</v>
      </c>
      <c r="O418" s="1">
        <v>0</v>
      </c>
      <c r="P418" s="8">
        <f>Table32356789101112132343210111213[[#This Row],[Hispanic American]]/Table32356789101112132343210111213[[#This Row],[Total]]</f>
        <v>0</v>
      </c>
      <c r="Q418" s="1">
        <v>0</v>
      </c>
      <c r="R418" s="8">
        <f>Table32356789101112132343210111213[[#This Row],[Hawaiian or Pacific Islander]]/Table32356789101112132343210111213[[#This Row],[Total]]</f>
        <v>0</v>
      </c>
      <c r="S418" s="1">
        <v>7</v>
      </c>
      <c r="T418" s="8">
        <f>Table32356789101112132343210111213[[#This Row],[White]]/Table32356789101112132343210111213[[#This Row],[Total]]</f>
        <v>0.875</v>
      </c>
      <c r="U418" s="1">
        <v>0</v>
      </c>
      <c r="V418" s="8">
        <f>Table32356789101112132343210111213[[#This Row],[Multi-racial]]/Table32356789101112132343210111213[[#This Row],[Total]]</f>
        <v>0</v>
      </c>
      <c r="W418" s="1">
        <v>0</v>
      </c>
      <c r="X418" s="8">
        <f>Table32356789101112132343210111213[[#This Row],[Total % Minorities]]/Table32356789101112132343210111213[[#This Row],[Total]]</f>
        <v>1.5625E-2</v>
      </c>
      <c r="Y41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41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19" spans="1:26" ht="20" customHeight="1">
      <c r="A419" s="12">
        <v>207324</v>
      </c>
      <c r="B419" s="12" t="s">
        <v>428</v>
      </c>
      <c r="C419" s="16" t="s">
        <v>347</v>
      </c>
      <c r="D419" s="12">
        <v>8</v>
      </c>
      <c r="E419" s="12">
        <v>8</v>
      </c>
      <c r="F419" s="14">
        <f>Table32356789101112132343210111213[[#This Row],[Men]]/Table32356789101112132343210111213[[#This Row],[Total]]</f>
        <v>1</v>
      </c>
      <c r="G419" s="12">
        <v>0</v>
      </c>
      <c r="H419" s="14">
        <f>Table32356789101112132343210111213[[#This Row],[Women]]/Table32356789101112132343210111213[[#This Row],[Total]]</f>
        <v>0</v>
      </c>
      <c r="I419" s="12">
        <v>0</v>
      </c>
      <c r="J419" s="14">
        <f>Table32356789101112132343210111213[[#This Row],[Alaskan Native or Native American]]/Table32356789101112132343210111213[[#This Row],[Total]]</f>
        <v>0</v>
      </c>
      <c r="K419" s="12">
        <v>0</v>
      </c>
      <c r="L419" s="14">
        <f>Table32356789101112132343210111213[[#This Row],[Asian American]]/Table32356789101112132343210111213[[#This Row],[Total]]</f>
        <v>0</v>
      </c>
      <c r="M419" s="12">
        <v>1</v>
      </c>
      <c r="N419" s="14">
        <f>Table32356789101112132343210111213[[#This Row],[African American]]/Table32356789101112132343210111213[[#This Row],[Total]]</f>
        <v>0.125</v>
      </c>
      <c r="O419" s="12">
        <v>0</v>
      </c>
      <c r="P419" s="14">
        <f>Table32356789101112132343210111213[[#This Row],[Hispanic American]]/Table32356789101112132343210111213[[#This Row],[Total]]</f>
        <v>0</v>
      </c>
      <c r="Q419" s="12">
        <v>0</v>
      </c>
      <c r="R419" s="14">
        <f>Table32356789101112132343210111213[[#This Row],[Hawaiian or Pacific Islander]]/Table32356789101112132343210111213[[#This Row],[Total]]</f>
        <v>0</v>
      </c>
      <c r="S419" s="12">
        <v>7</v>
      </c>
      <c r="T419" s="14">
        <f>Table32356789101112132343210111213[[#This Row],[White]]/Table32356789101112132343210111213[[#This Row],[Total]]</f>
        <v>0.875</v>
      </c>
      <c r="U419" s="12">
        <v>0</v>
      </c>
      <c r="V419" s="14">
        <f>Table32356789101112132343210111213[[#This Row],[Multi-racial]]/Table32356789101112132343210111213[[#This Row],[Total]]</f>
        <v>0</v>
      </c>
      <c r="W419" s="12">
        <v>0</v>
      </c>
      <c r="X419" s="14">
        <f>Table32356789101112132343210111213[[#This Row],[Total % Minorities]]/Table32356789101112132343210111213[[#This Row],[Total]]</f>
        <v>1.5625E-2</v>
      </c>
      <c r="Y41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41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420" spans="1:26" ht="20" customHeight="1">
      <c r="A420" s="1">
        <v>214157</v>
      </c>
      <c r="B420" s="1" t="s">
        <v>674</v>
      </c>
      <c r="C420" s="15" t="s">
        <v>347</v>
      </c>
      <c r="D420" s="1">
        <v>8</v>
      </c>
      <c r="E420" s="1">
        <v>8</v>
      </c>
      <c r="F420" s="8">
        <f>Table32356789101112132343210111213[[#This Row],[Men]]/Table32356789101112132343210111213[[#This Row],[Total]]</f>
        <v>1</v>
      </c>
      <c r="G420" s="1">
        <v>0</v>
      </c>
      <c r="H420" s="8">
        <f>Table32356789101112132343210111213[[#This Row],[Women]]/Table32356789101112132343210111213[[#This Row],[Total]]</f>
        <v>0</v>
      </c>
      <c r="I420" s="1">
        <v>0</v>
      </c>
      <c r="J420" s="8">
        <f>Table32356789101112132343210111213[[#This Row],[Alaskan Native or Native American]]/Table32356789101112132343210111213[[#This Row],[Total]]</f>
        <v>0</v>
      </c>
      <c r="K420" s="1">
        <v>0</v>
      </c>
      <c r="L420" s="8">
        <f>Table32356789101112132343210111213[[#This Row],[Asian American]]/Table32356789101112132343210111213[[#This Row],[Total]]</f>
        <v>0</v>
      </c>
      <c r="M420" s="1">
        <v>0</v>
      </c>
      <c r="N420" s="8">
        <f>Table32356789101112132343210111213[[#This Row],[African American]]/Table32356789101112132343210111213[[#This Row],[Total]]</f>
        <v>0</v>
      </c>
      <c r="O420" s="1">
        <v>3</v>
      </c>
      <c r="P420" s="8">
        <f>Table32356789101112132343210111213[[#This Row],[Hispanic American]]/Table32356789101112132343210111213[[#This Row],[Total]]</f>
        <v>0.375</v>
      </c>
      <c r="Q420" s="1">
        <v>0</v>
      </c>
      <c r="R420" s="8">
        <f>Table32356789101112132343210111213[[#This Row],[Hawaiian or Pacific Islander]]/Table32356789101112132343210111213[[#This Row],[Total]]</f>
        <v>0</v>
      </c>
      <c r="S420" s="1">
        <v>5</v>
      </c>
      <c r="T420" s="8">
        <f>Table32356789101112132343210111213[[#This Row],[White]]/Table32356789101112132343210111213[[#This Row],[Total]]</f>
        <v>0.625</v>
      </c>
      <c r="U420" s="1">
        <v>0</v>
      </c>
      <c r="V420" s="8">
        <f>Table32356789101112132343210111213[[#This Row],[Multi-racial]]/Table32356789101112132343210111213[[#This Row],[Total]]</f>
        <v>0</v>
      </c>
      <c r="W420" s="1">
        <v>0</v>
      </c>
      <c r="X420" s="8">
        <f>Table32356789101112132343210111213[[#This Row],[Total % Minorities]]/Table32356789101112132343210111213[[#This Row],[Total]]</f>
        <v>4.6875E-2</v>
      </c>
      <c r="Y42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0.375</v>
      </c>
      <c r="Z42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0.375</v>
      </c>
    </row>
    <row r="421" spans="1:26" ht="20" customHeight="1">
      <c r="A421" s="12">
        <v>217518</v>
      </c>
      <c r="B421" s="12" t="s">
        <v>247</v>
      </c>
      <c r="C421" s="16" t="s">
        <v>347</v>
      </c>
      <c r="D421" s="12">
        <v>8</v>
      </c>
      <c r="E421" s="12">
        <v>8</v>
      </c>
      <c r="F421" s="14">
        <f>Table32356789101112132343210111213[[#This Row],[Men]]/Table32356789101112132343210111213[[#This Row],[Total]]</f>
        <v>1</v>
      </c>
      <c r="G421" s="12">
        <v>0</v>
      </c>
      <c r="H421" s="14">
        <f>Table32356789101112132343210111213[[#This Row],[Women]]/Table32356789101112132343210111213[[#This Row],[Total]]</f>
        <v>0</v>
      </c>
      <c r="I421" s="12">
        <v>0</v>
      </c>
      <c r="J421" s="14">
        <f>Table32356789101112132343210111213[[#This Row],[Alaskan Native or Native American]]/Table32356789101112132343210111213[[#This Row],[Total]]</f>
        <v>0</v>
      </c>
      <c r="K421" s="12">
        <v>0</v>
      </c>
      <c r="L421" s="14">
        <f>Table32356789101112132343210111213[[#This Row],[Asian American]]/Table32356789101112132343210111213[[#This Row],[Total]]</f>
        <v>0</v>
      </c>
      <c r="M421" s="12">
        <v>0</v>
      </c>
      <c r="N421" s="14">
        <f>Table32356789101112132343210111213[[#This Row],[African American]]/Table32356789101112132343210111213[[#This Row],[Total]]</f>
        <v>0</v>
      </c>
      <c r="O421" s="12">
        <v>1</v>
      </c>
      <c r="P421" s="14">
        <f>Table32356789101112132343210111213[[#This Row],[Hispanic American]]/Table32356789101112132343210111213[[#This Row],[Total]]</f>
        <v>0.125</v>
      </c>
      <c r="Q421" s="12">
        <v>0</v>
      </c>
      <c r="R421" s="14">
        <f>Table32356789101112132343210111213[[#This Row],[Hawaiian or Pacific Islander]]/Table32356789101112132343210111213[[#This Row],[Total]]</f>
        <v>0</v>
      </c>
      <c r="S421" s="12">
        <v>5</v>
      </c>
      <c r="T421" s="14">
        <f>Table32356789101112132343210111213[[#This Row],[White]]/Table32356789101112132343210111213[[#This Row],[Total]]</f>
        <v>0.625</v>
      </c>
      <c r="U421" s="12">
        <v>0</v>
      </c>
      <c r="V421" s="14">
        <f>Table32356789101112132343210111213[[#This Row],[Multi-racial]]/Table32356789101112132343210111213[[#This Row],[Total]]</f>
        <v>0</v>
      </c>
      <c r="W421" s="12">
        <v>1</v>
      </c>
      <c r="X421" s="14">
        <f>Table32356789101112132343210111213[[#This Row],[Total % Minorities]]/Table32356789101112132343210111213[[#This Row],[Total]]</f>
        <v>1.5625E-2</v>
      </c>
      <c r="Y42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42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422" spans="1:26" ht="20" customHeight="1">
      <c r="A422" s="1">
        <v>217688</v>
      </c>
      <c r="B422" s="1" t="s">
        <v>675</v>
      </c>
      <c r="C422" s="15" t="s">
        <v>347</v>
      </c>
      <c r="D422" s="1">
        <v>8</v>
      </c>
      <c r="E422" s="1">
        <v>7</v>
      </c>
      <c r="F422" s="8">
        <f>Table32356789101112132343210111213[[#This Row],[Men]]/Table32356789101112132343210111213[[#This Row],[Total]]</f>
        <v>0.875</v>
      </c>
      <c r="G422" s="1">
        <v>1</v>
      </c>
      <c r="H422" s="8">
        <f>Table32356789101112132343210111213[[#This Row],[Women]]/Table32356789101112132343210111213[[#This Row],[Total]]</f>
        <v>0.125</v>
      </c>
      <c r="I422" s="1">
        <v>0</v>
      </c>
      <c r="J422" s="8">
        <f>Table32356789101112132343210111213[[#This Row],[Alaskan Native or Native American]]/Table32356789101112132343210111213[[#This Row],[Total]]</f>
        <v>0</v>
      </c>
      <c r="K422" s="1">
        <v>0</v>
      </c>
      <c r="L422" s="8">
        <f>Table32356789101112132343210111213[[#This Row],[Asian American]]/Table32356789101112132343210111213[[#This Row],[Total]]</f>
        <v>0</v>
      </c>
      <c r="M422" s="1">
        <v>1</v>
      </c>
      <c r="N422" s="8">
        <f>Table32356789101112132343210111213[[#This Row],[African American]]/Table32356789101112132343210111213[[#This Row],[Total]]</f>
        <v>0.125</v>
      </c>
      <c r="O422" s="1">
        <v>0</v>
      </c>
      <c r="P422" s="8">
        <f>Table32356789101112132343210111213[[#This Row],[Hispanic American]]/Table32356789101112132343210111213[[#This Row],[Total]]</f>
        <v>0</v>
      </c>
      <c r="Q422" s="1">
        <v>0</v>
      </c>
      <c r="R422" s="8">
        <f>Table32356789101112132343210111213[[#This Row],[Hawaiian or Pacific Islander]]/Table32356789101112132343210111213[[#This Row],[Total]]</f>
        <v>0</v>
      </c>
      <c r="S422" s="1">
        <v>7</v>
      </c>
      <c r="T422" s="8">
        <f>Table32356789101112132343210111213[[#This Row],[White]]/Table32356789101112132343210111213[[#This Row],[Total]]</f>
        <v>0.875</v>
      </c>
      <c r="U422" s="1">
        <v>0</v>
      </c>
      <c r="V422" s="8">
        <f>Table32356789101112132343210111213[[#This Row],[Multi-racial]]/Table32356789101112132343210111213[[#This Row],[Total]]</f>
        <v>0</v>
      </c>
      <c r="W422" s="1">
        <v>0</v>
      </c>
      <c r="X422" s="8">
        <f>Table32356789101112132343210111213[[#This Row],[Total % Minorities]]/Table32356789101112132343210111213[[#This Row],[Total]]</f>
        <v>1.5625E-2</v>
      </c>
      <c r="Y42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42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423" spans="1:26" ht="20" customHeight="1">
      <c r="A423" s="12">
        <v>221661</v>
      </c>
      <c r="B423" s="12" t="s">
        <v>676</v>
      </c>
      <c r="C423" s="16" t="s">
        <v>347</v>
      </c>
      <c r="D423" s="12">
        <v>8</v>
      </c>
      <c r="E423" s="12">
        <v>7</v>
      </c>
      <c r="F423" s="14">
        <f>Table32356789101112132343210111213[[#This Row],[Men]]/Table32356789101112132343210111213[[#This Row],[Total]]</f>
        <v>0.875</v>
      </c>
      <c r="G423" s="12">
        <v>1</v>
      </c>
      <c r="H423" s="14">
        <f>Table32356789101112132343210111213[[#This Row],[Women]]/Table32356789101112132343210111213[[#This Row],[Total]]</f>
        <v>0.125</v>
      </c>
      <c r="I423" s="12">
        <v>0</v>
      </c>
      <c r="J423" s="14">
        <f>Table32356789101112132343210111213[[#This Row],[Alaskan Native or Native American]]/Table32356789101112132343210111213[[#This Row],[Total]]</f>
        <v>0</v>
      </c>
      <c r="K423" s="12">
        <v>0</v>
      </c>
      <c r="L423" s="14">
        <f>Table32356789101112132343210111213[[#This Row],[Asian American]]/Table32356789101112132343210111213[[#This Row],[Total]]</f>
        <v>0</v>
      </c>
      <c r="M423" s="12">
        <v>0</v>
      </c>
      <c r="N423" s="14">
        <f>Table32356789101112132343210111213[[#This Row],[African American]]/Table32356789101112132343210111213[[#This Row],[Total]]</f>
        <v>0</v>
      </c>
      <c r="O423" s="12">
        <v>1</v>
      </c>
      <c r="P423" s="14">
        <f>Table32356789101112132343210111213[[#This Row],[Hispanic American]]/Table32356789101112132343210111213[[#This Row],[Total]]</f>
        <v>0.125</v>
      </c>
      <c r="Q423" s="12">
        <v>0</v>
      </c>
      <c r="R423" s="14">
        <f>Table32356789101112132343210111213[[#This Row],[Hawaiian or Pacific Islander]]/Table32356789101112132343210111213[[#This Row],[Total]]</f>
        <v>0</v>
      </c>
      <c r="S423" s="12">
        <v>7</v>
      </c>
      <c r="T423" s="14">
        <f>Table32356789101112132343210111213[[#This Row],[White]]/Table32356789101112132343210111213[[#This Row],[Total]]</f>
        <v>0.875</v>
      </c>
      <c r="U423" s="12">
        <v>0</v>
      </c>
      <c r="V423" s="14">
        <f>Table32356789101112132343210111213[[#This Row],[Multi-racial]]/Table32356789101112132343210111213[[#This Row],[Total]]</f>
        <v>0</v>
      </c>
      <c r="W423" s="12">
        <v>0</v>
      </c>
      <c r="X423" s="14">
        <f>Table32356789101112132343210111213[[#This Row],[Total % Minorities]]/Table32356789101112132343210111213[[#This Row],[Total]]</f>
        <v>1.5625E-2</v>
      </c>
      <c r="Y42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  <c r="Z42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0.125</v>
      </c>
    </row>
    <row r="424" spans="1:26" ht="20" customHeight="1">
      <c r="A424" s="1">
        <v>224004</v>
      </c>
      <c r="B424" s="1" t="s">
        <v>677</v>
      </c>
      <c r="C424" s="15" t="s">
        <v>347</v>
      </c>
      <c r="D424" s="1">
        <v>8</v>
      </c>
      <c r="E424" s="1">
        <v>6</v>
      </c>
      <c r="F424" s="8">
        <f>Table32356789101112132343210111213[[#This Row],[Men]]/Table32356789101112132343210111213[[#This Row],[Total]]</f>
        <v>0.75</v>
      </c>
      <c r="G424" s="1">
        <v>2</v>
      </c>
      <c r="H424" s="8">
        <f>Table32356789101112132343210111213[[#This Row],[Women]]/Table32356789101112132343210111213[[#This Row],[Total]]</f>
        <v>0.25</v>
      </c>
      <c r="I424" s="1">
        <v>0</v>
      </c>
      <c r="J424" s="8">
        <f>Table32356789101112132343210111213[[#This Row],[Alaskan Native or Native American]]/Table32356789101112132343210111213[[#This Row],[Total]]</f>
        <v>0</v>
      </c>
      <c r="K424" s="1">
        <v>0</v>
      </c>
      <c r="L424" s="8">
        <f>Table32356789101112132343210111213[[#This Row],[Asian American]]/Table32356789101112132343210111213[[#This Row],[Total]]</f>
        <v>0</v>
      </c>
      <c r="M424" s="1">
        <v>0</v>
      </c>
      <c r="N424" s="8">
        <f>Table32356789101112132343210111213[[#This Row],[African American]]/Table32356789101112132343210111213[[#This Row],[Total]]</f>
        <v>0</v>
      </c>
      <c r="O424" s="1">
        <v>2</v>
      </c>
      <c r="P424" s="8">
        <f>Table32356789101112132343210111213[[#This Row],[Hispanic American]]/Table32356789101112132343210111213[[#This Row],[Total]]</f>
        <v>0.25</v>
      </c>
      <c r="Q424" s="1">
        <v>0</v>
      </c>
      <c r="R424" s="8">
        <f>Table32356789101112132343210111213[[#This Row],[Hawaiian or Pacific Islander]]/Table32356789101112132343210111213[[#This Row],[Total]]</f>
        <v>0</v>
      </c>
      <c r="S424" s="1">
        <v>6</v>
      </c>
      <c r="T424" s="8">
        <f>Table32356789101112132343210111213[[#This Row],[White]]/Table32356789101112132343210111213[[#This Row],[Total]]</f>
        <v>0.75</v>
      </c>
      <c r="U424" s="1">
        <v>0</v>
      </c>
      <c r="V424" s="8">
        <f>Table32356789101112132343210111213[[#This Row],[Multi-racial]]/Table32356789101112132343210111213[[#This Row],[Total]]</f>
        <v>0</v>
      </c>
      <c r="W424" s="1">
        <v>0</v>
      </c>
      <c r="X424" s="8">
        <f>Table32356789101112132343210111213[[#This Row],[Total % Minorities]]/Table32356789101112132343210111213[[#This Row],[Total]]</f>
        <v>3.125E-2</v>
      </c>
      <c r="Y42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  <c r="Z42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425" spans="1:26" ht="20" customHeight="1">
      <c r="A425" s="12">
        <v>106342</v>
      </c>
      <c r="B425" s="12" t="s">
        <v>678</v>
      </c>
      <c r="C425" s="16" t="s">
        <v>347</v>
      </c>
      <c r="D425" s="12">
        <v>7</v>
      </c>
      <c r="E425" s="12">
        <v>6</v>
      </c>
      <c r="F425" s="14">
        <f>Table32356789101112132343210111213[[#This Row],[Men]]/Table32356789101112132343210111213[[#This Row],[Total]]</f>
        <v>0.8571428571428571</v>
      </c>
      <c r="G425" s="12">
        <v>1</v>
      </c>
      <c r="H425" s="14">
        <f>Table32356789101112132343210111213[[#This Row],[Women]]/Table32356789101112132343210111213[[#This Row],[Total]]</f>
        <v>0.14285714285714285</v>
      </c>
      <c r="I425" s="12">
        <v>0</v>
      </c>
      <c r="J425" s="14">
        <f>Table32356789101112132343210111213[[#This Row],[Alaskan Native or Native American]]/Table32356789101112132343210111213[[#This Row],[Total]]</f>
        <v>0</v>
      </c>
      <c r="K425" s="12">
        <v>0</v>
      </c>
      <c r="L425" s="14">
        <f>Table32356789101112132343210111213[[#This Row],[Asian American]]/Table32356789101112132343210111213[[#This Row],[Total]]</f>
        <v>0</v>
      </c>
      <c r="M425" s="12">
        <v>0</v>
      </c>
      <c r="N425" s="14">
        <f>Table32356789101112132343210111213[[#This Row],[African American]]/Table32356789101112132343210111213[[#This Row],[Total]]</f>
        <v>0</v>
      </c>
      <c r="O425" s="12">
        <v>1</v>
      </c>
      <c r="P425" s="14">
        <f>Table32356789101112132343210111213[[#This Row],[Hispanic American]]/Table32356789101112132343210111213[[#This Row],[Total]]</f>
        <v>0.14285714285714285</v>
      </c>
      <c r="Q425" s="12">
        <v>0</v>
      </c>
      <c r="R425" s="14">
        <f>Table32356789101112132343210111213[[#This Row],[Hawaiian or Pacific Islander]]/Table32356789101112132343210111213[[#This Row],[Total]]</f>
        <v>0</v>
      </c>
      <c r="S425" s="12">
        <v>2</v>
      </c>
      <c r="T425" s="14">
        <f>Table32356789101112132343210111213[[#This Row],[White]]/Table32356789101112132343210111213[[#This Row],[Total]]</f>
        <v>0.2857142857142857</v>
      </c>
      <c r="U425" s="12">
        <v>0</v>
      </c>
      <c r="V425" s="14">
        <f>Table32356789101112132343210111213[[#This Row],[Multi-racial]]/Table32356789101112132343210111213[[#This Row],[Total]]</f>
        <v>0</v>
      </c>
      <c r="W425" s="12">
        <v>2</v>
      </c>
      <c r="X425" s="14">
        <f>Table32356789101112132343210111213[[#This Row],[Total % Minorities]]/Table32356789101112132343210111213[[#This Row],[Total]]</f>
        <v>2.0408163265306121E-2</v>
      </c>
      <c r="Y42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  <c r="Z42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</row>
    <row r="426" spans="1:26" ht="20" customHeight="1">
      <c r="A426" s="1">
        <v>107080</v>
      </c>
      <c r="B426" s="1" t="s">
        <v>679</v>
      </c>
      <c r="C426" s="15" t="s">
        <v>347</v>
      </c>
      <c r="D426" s="1">
        <v>7</v>
      </c>
      <c r="E426" s="1">
        <v>6</v>
      </c>
      <c r="F426" s="8">
        <f>Table32356789101112132343210111213[[#This Row],[Men]]/Table32356789101112132343210111213[[#This Row],[Total]]</f>
        <v>0.8571428571428571</v>
      </c>
      <c r="G426" s="1">
        <v>1</v>
      </c>
      <c r="H426" s="8">
        <f>Table32356789101112132343210111213[[#This Row],[Women]]/Table32356789101112132343210111213[[#This Row],[Total]]</f>
        <v>0.14285714285714285</v>
      </c>
      <c r="I426" s="1">
        <v>0</v>
      </c>
      <c r="J426" s="8">
        <f>Table32356789101112132343210111213[[#This Row],[Alaskan Native or Native American]]/Table32356789101112132343210111213[[#This Row],[Total]]</f>
        <v>0</v>
      </c>
      <c r="K426" s="1">
        <v>1</v>
      </c>
      <c r="L426" s="8">
        <f>Table32356789101112132343210111213[[#This Row],[Asian American]]/Table32356789101112132343210111213[[#This Row],[Total]]</f>
        <v>0.14285714285714285</v>
      </c>
      <c r="M426" s="1">
        <v>0</v>
      </c>
      <c r="N426" s="8">
        <f>Table32356789101112132343210111213[[#This Row],[African American]]/Table32356789101112132343210111213[[#This Row],[Total]]</f>
        <v>0</v>
      </c>
      <c r="O426" s="1">
        <v>1</v>
      </c>
      <c r="P426" s="8">
        <f>Table32356789101112132343210111213[[#This Row],[Hispanic American]]/Table32356789101112132343210111213[[#This Row],[Total]]</f>
        <v>0.14285714285714285</v>
      </c>
      <c r="Q426" s="1">
        <v>0</v>
      </c>
      <c r="R426" s="8">
        <f>Table32356789101112132343210111213[[#This Row],[Hawaiian or Pacific Islander]]/Table32356789101112132343210111213[[#This Row],[Total]]</f>
        <v>0</v>
      </c>
      <c r="S426" s="1">
        <v>3</v>
      </c>
      <c r="T426" s="8">
        <f>Table32356789101112132343210111213[[#This Row],[White]]/Table32356789101112132343210111213[[#This Row],[Total]]</f>
        <v>0.42857142857142855</v>
      </c>
      <c r="U426" s="1">
        <v>0</v>
      </c>
      <c r="V426" s="8">
        <f>Table32356789101112132343210111213[[#This Row],[Multi-racial]]/Table32356789101112132343210111213[[#This Row],[Total]]</f>
        <v>0</v>
      </c>
      <c r="W426" s="1">
        <v>2</v>
      </c>
      <c r="X426" s="8">
        <f>Table32356789101112132343210111213[[#This Row],[Total % Minorities]]/Table32356789101112132343210111213[[#This Row],[Total]]</f>
        <v>4.0816326530612242E-2</v>
      </c>
      <c r="Y42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  <c r="Z42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</row>
    <row r="427" spans="1:26" ht="20" customHeight="1">
      <c r="A427" s="12">
        <v>137476</v>
      </c>
      <c r="B427" s="12" t="s">
        <v>680</v>
      </c>
      <c r="C427" s="16" t="s">
        <v>347</v>
      </c>
      <c r="D427" s="12">
        <v>7</v>
      </c>
      <c r="E427" s="12">
        <v>4</v>
      </c>
      <c r="F427" s="14">
        <f>Table32356789101112132343210111213[[#This Row],[Men]]/Table32356789101112132343210111213[[#This Row],[Total]]</f>
        <v>0.5714285714285714</v>
      </c>
      <c r="G427" s="12">
        <v>3</v>
      </c>
      <c r="H427" s="14">
        <f>Table32356789101112132343210111213[[#This Row],[Women]]/Table32356789101112132343210111213[[#This Row],[Total]]</f>
        <v>0.42857142857142855</v>
      </c>
      <c r="I427" s="12">
        <v>0</v>
      </c>
      <c r="J427" s="14">
        <f>Table32356789101112132343210111213[[#This Row],[Alaskan Native or Native American]]/Table32356789101112132343210111213[[#This Row],[Total]]</f>
        <v>0</v>
      </c>
      <c r="K427" s="12">
        <v>0</v>
      </c>
      <c r="L427" s="14">
        <f>Table32356789101112132343210111213[[#This Row],[Asian American]]/Table32356789101112132343210111213[[#This Row],[Total]]</f>
        <v>0</v>
      </c>
      <c r="M427" s="12">
        <v>1</v>
      </c>
      <c r="N427" s="14">
        <f>Table32356789101112132343210111213[[#This Row],[African American]]/Table32356789101112132343210111213[[#This Row],[Total]]</f>
        <v>0.14285714285714285</v>
      </c>
      <c r="O427" s="12">
        <v>1</v>
      </c>
      <c r="P427" s="14">
        <f>Table32356789101112132343210111213[[#This Row],[Hispanic American]]/Table32356789101112132343210111213[[#This Row],[Total]]</f>
        <v>0.14285714285714285</v>
      </c>
      <c r="Q427" s="12">
        <v>0</v>
      </c>
      <c r="R427" s="14">
        <f>Table32356789101112132343210111213[[#This Row],[Hawaiian or Pacific Islander]]/Table32356789101112132343210111213[[#This Row],[Total]]</f>
        <v>0</v>
      </c>
      <c r="S427" s="12">
        <v>0</v>
      </c>
      <c r="T427" s="14">
        <f>Table32356789101112132343210111213[[#This Row],[White]]/Table32356789101112132343210111213[[#This Row],[Total]]</f>
        <v>0</v>
      </c>
      <c r="U427" s="12">
        <v>0</v>
      </c>
      <c r="V427" s="14">
        <f>Table32356789101112132343210111213[[#This Row],[Multi-racial]]/Table32356789101112132343210111213[[#This Row],[Total]]</f>
        <v>0</v>
      </c>
      <c r="W427" s="12">
        <v>5</v>
      </c>
      <c r="X427" s="14">
        <f>Table32356789101112132343210111213[[#This Row],[Total % Minorities]]/Table32356789101112132343210111213[[#This Row],[Total]]</f>
        <v>4.0816326530612242E-2</v>
      </c>
      <c r="Y42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  <c r="Z42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</row>
    <row r="428" spans="1:26" ht="20" customHeight="1">
      <c r="A428" s="1">
        <v>139764</v>
      </c>
      <c r="B428" s="1" t="s">
        <v>681</v>
      </c>
      <c r="C428" s="15" t="s">
        <v>347</v>
      </c>
      <c r="D428" s="1">
        <v>7</v>
      </c>
      <c r="E428" s="1">
        <v>6</v>
      </c>
      <c r="F428" s="8">
        <f>Table32356789101112132343210111213[[#This Row],[Men]]/Table32356789101112132343210111213[[#This Row],[Total]]</f>
        <v>0.8571428571428571</v>
      </c>
      <c r="G428" s="1">
        <v>1</v>
      </c>
      <c r="H428" s="8">
        <f>Table32356789101112132343210111213[[#This Row],[Women]]/Table32356789101112132343210111213[[#This Row],[Total]]</f>
        <v>0.14285714285714285</v>
      </c>
      <c r="I428" s="1">
        <v>0</v>
      </c>
      <c r="J428" s="8">
        <f>Table32356789101112132343210111213[[#This Row],[Alaskan Native or Native American]]/Table32356789101112132343210111213[[#This Row],[Total]]</f>
        <v>0</v>
      </c>
      <c r="K428" s="1">
        <v>1</v>
      </c>
      <c r="L428" s="8">
        <f>Table32356789101112132343210111213[[#This Row],[Asian American]]/Table32356789101112132343210111213[[#This Row],[Total]]</f>
        <v>0.14285714285714285</v>
      </c>
      <c r="M428" s="1">
        <v>1</v>
      </c>
      <c r="N428" s="8">
        <f>Table32356789101112132343210111213[[#This Row],[African American]]/Table32356789101112132343210111213[[#This Row],[Total]]</f>
        <v>0.14285714285714285</v>
      </c>
      <c r="O428" s="1">
        <v>1</v>
      </c>
      <c r="P428" s="8">
        <f>Table32356789101112132343210111213[[#This Row],[Hispanic American]]/Table32356789101112132343210111213[[#This Row],[Total]]</f>
        <v>0.14285714285714285</v>
      </c>
      <c r="Q428" s="1">
        <v>0</v>
      </c>
      <c r="R428" s="8">
        <f>Table32356789101112132343210111213[[#This Row],[Hawaiian or Pacific Islander]]/Table32356789101112132343210111213[[#This Row],[Total]]</f>
        <v>0</v>
      </c>
      <c r="S428" s="1">
        <v>4</v>
      </c>
      <c r="T428" s="8">
        <f>Table32356789101112132343210111213[[#This Row],[White]]/Table32356789101112132343210111213[[#This Row],[Total]]</f>
        <v>0.5714285714285714</v>
      </c>
      <c r="U428" s="1">
        <v>0</v>
      </c>
      <c r="V428" s="8">
        <f>Table32356789101112132343210111213[[#This Row],[Multi-racial]]/Table32356789101112132343210111213[[#This Row],[Total]]</f>
        <v>0</v>
      </c>
      <c r="W428" s="1">
        <v>0</v>
      </c>
      <c r="X428" s="8">
        <f>Table32356789101112132343210111213[[#This Row],[Total % Minorities]]/Table32356789101112132343210111213[[#This Row],[Total]]</f>
        <v>6.1224489795918366E-2</v>
      </c>
      <c r="Y42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0.42857142857142855</v>
      </c>
      <c r="Z42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</row>
    <row r="429" spans="1:26" ht="20" customHeight="1">
      <c r="A429" s="12">
        <v>144005</v>
      </c>
      <c r="B429" s="12" t="s">
        <v>682</v>
      </c>
      <c r="C429" s="16" t="s">
        <v>347</v>
      </c>
      <c r="D429" s="12">
        <v>7</v>
      </c>
      <c r="E429" s="12">
        <v>4</v>
      </c>
      <c r="F429" s="14">
        <f>Table32356789101112132343210111213[[#This Row],[Men]]/Table32356789101112132343210111213[[#This Row],[Total]]</f>
        <v>0.5714285714285714</v>
      </c>
      <c r="G429" s="12">
        <v>3</v>
      </c>
      <c r="H429" s="14">
        <f>Table32356789101112132343210111213[[#This Row],[Women]]/Table32356789101112132343210111213[[#This Row],[Total]]</f>
        <v>0.42857142857142855</v>
      </c>
      <c r="I429" s="12">
        <v>0</v>
      </c>
      <c r="J429" s="14">
        <f>Table32356789101112132343210111213[[#This Row],[Alaskan Native or Native American]]/Table32356789101112132343210111213[[#This Row],[Total]]</f>
        <v>0</v>
      </c>
      <c r="K429" s="12">
        <v>0</v>
      </c>
      <c r="L429" s="14">
        <f>Table32356789101112132343210111213[[#This Row],[Asian American]]/Table32356789101112132343210111213[[#This Row],[Total]]</f>
        <v>0</v>
      </c>
      <c r="M429" s="12">
        <v>5</v>
      </c>
      <c r="N429" s="14">
        <f>Table32356789101112132343210111213[[#This Row],[African American]]/Table32356789101112132343210111213[[#This Row],[Total]]</f>
        <v>0.7142857142857143</v>
      </c>
      <c r="O429" s="12">
        <v>0</v>
      </c>
      <c r="P429" s="14">
        <f>Table32356789101112132343210111213[[#This Row],[Hispanic American]]/Table32356789101112132343210111213[[#This Row],[Total]]</f>
        <v>0</v>
      </c>
      <c r="Q429" s="12">
        <v>0</v>
      </c>
      <c r="R429" s="14">
        <f>Table32356789101112132343210111213[[#This Row],[Hawaiian or Pacific Islander]]/Table32356789101112132343210111213[[#This Row],[Total]]</f>
        <v>0</v>
      </c>
      <c r="S429" s="12">
        <v>2</v>
      </c>
      <c r="T429" s="14">
        <f>Table32356789101112132343210111213[[#This Row],[White]]/Table32356789101112132343210111213[[#This Row],[Total]]</f>
        <v>0.2857142857142857</v>
      </c>
      <c r="U429" s="12">
        <v>0</v>
      </c>
      <c r="V429" s="14">
        <f>Table32356789101112132343210111213[[#This Row],[Multi-racial]]/Table32356789101112132343210111213[[#This Row],[Total]]</f>
        <v>0</v>
      </c>
      <c r="W429" s="12">
        <v>0</v>
      </c>
      <c r="X429" s="14">
        <f>Table32356789101112132343210111213[[#This Row],[Total % Minorities]]/Table32356789101112132343210111213[[#This Row],[Total]]</f>
        <v>0.10204081632653061</v>
      </c>
      <c r="Y42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0.7142857142857143</v>
      </c>
      <c r="Z42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0.7142857142857143</v>
      </c>
    </row>
    <row r="430" spans="1:26" ht="20" customHeight="1">
      <c r="A430" s="1">
        <v>151263</v>
      </c>
      <c r="B430" s="1" t="s">
        <v>683</v>
      </c>
      <c r="C430" s="15" t="s">
        <v>347</v>
      </c>
      <c r="D430" s="1">
        <v>7</v>
      </c>
      <c r="E430" s="1">
        <v>6</v>
      </c>
      <c r="F430" s="8">
        <f>Table32356789101112132343210111213[[#This Row],[Men]]/Table32356789101112132343210111213[[#This Row],[Total]]</f>
        <v>0.8571428571428571</v>
      </c>
      <c r="G430" s="1">
        <v>1</v>
      </c>
      <c r="H430" s="8">
        <f>Table32356789101112132343210111213[[#This Row],[Women]]/Table32356789101112132343210111213[[#This Row],[Total]]</f>
        <v>0.14285714285714285</v>
      </c>
      <c r="I430" s="1">
        <v>0</v>
      </c>
      <c r="J430" s="8">
        <f>Table32356789101112132343210111213[[#This Row],[Alaskan Native or Native American]]/Table32356789101112132343210111213[[#This Row],[Total]]</f>
        <v>0</v>
      </c>
      <c r="K430" s="1">
        <v>0</v>
      </c>
      <c r="L430" s="8">
        <f>Table32356789101112132343210111213[[#This Row],[Asian American]]/Table32356789101112132343210111213[[#This Row],[Total]]</f>
        <v>0</v>
      </c>
      <c r="M430" s="1">
        <v>0</v>
      </c>
      <c r="N430" s="8">
        <f>Table32356789101112132343210111213[[#This Row],[African American]]/Table32356789101112132343210111213[[#This Row],[Total]]</f>
        <v>0</v>
      </c>
      <c r="O430" s="1">
        <v>0</v>
      </c>
      <c r="P430" s="8">
        <f>Table32356789101112132343210111213[[#This Row],[Hispanic American]]/Table32356789101112132343210111213[[#This Row],[Total]]</f>
        <v>0</v>
      </c>
      <c r="Q430" s="1">
        <v>0</v>
      </c>
      <c r="R430" s="8">
        <f>Table32356789101112132343210111213[[#This Row],[Hawaiian or Pacific Islander]]/Table32356789101112132343210111213[[#This Row],[Total]]</f>
        <v>0</v>
      </c>
      <c r="S430" s="1">
        <v>2</v>
      </c>
      <c r="T430" s="8">
        <f>Table32356789101112132343210111213[[#This Row],[White]]/Table32356789101112132343210111213[[#This Row],[Total]]</f>
        <v>0.2857142857142857</v>
      </c>
      <c r="U430" s="1">
        <v>0</v>
      </c>
      <c r="V430" s="8">
        <f>Table32356789101112132343210111213[[#This Row],[Multi-racial]]/Table32356789101112132343210111213[[#This Row],[Total]]</f>
        <v>0</v>
      </c>
      <c r="W430" s="1">
        <v>5</v>
      </c>
      <c r="X430" s="8">
        <f>Table32356789101112132343210111213[[#This Row],[Total % Minorities]]/Table32356789101112132343210111213[[#This Row],[Total]]</f>
        <v>0</v>
      </c>
      <c r="Y43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3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31" spans="1:26" ht="20" customHeight="1">
      <c r="A431" s="12">
        <v>164216</v>
      </c>
      <c r="B431" s="12" t="s">
        <v>684</v>
      </c>
      <c r="C431" s="16" t="s">
        <v>347</v>
      </c>
      <c r="D431" s="12">
        <v>7</v>
      </c>
      <c r="E431" s="12">
        <v>5</v>
      </c>
      <c r="F431" s="14">
        <f>Table32356789101112132343210111213[[#This Row],[Men]]/Table32356789101112132343210111213[[#This Row],[Total]]</f>
        <v>0.7142857142857143</v>
      </c>
      <c r="G431" s="12">
        <v>2</v>
      </c>
      <c r="H431" s="14">
        <f>Table32356789101112132343210111213[[#This Row],[Women]]/Table32356789101112132343210111213[[#This Row],[Total]]</f>
        <v>0.2857142857142857</v>
      </c>
      <c r="I431" s="12">
        <v>0</v>
      </c>
      <c r="J431" s="14">
        <f>Table32356789101112132343210111213[[#This Row],[Alaskan Native or Native American]]/Table32356789101112132343210111213[[#This Row],[Total]]</f>
        <v>0</v>
      </c>
      <c r="K431" s="12">
        <v>0</v>
      </c>
      <c r="L431" s="14">
        <f>Table32356789101112132343210111213[[#This Row],[Asian American]]/Table32356789101112132343210111213[[#This Row],[Total]]</f>
        <v>0</v>
      </c>
      <c r="M431" s="12">
        <v>0</v>
      </c>
      <c r="N431" s="14">
        <f>Table32356789101112132343210111213[[#This Row],[African American]]/Table32356789101112132343210111213[[#This Row],[Total]]</f>
        <v>0</v>
      </c>
      <c r="O431" s="12">
        <v>0</v>
      </c>
      <c r="P431" s="14">
        <f>Table32356789101112132343210111213[[#This Row],[Hispanic American]]/Table32356789101112132343210111213[[#This Row],[Total]]</f>
        <v>0</v>
      </c>
      <c r="Q431" s="12">
        <v>0</v>
      </c>
      <c r="R431" s="14">
        <f>Table32356789101112132343210111213[[#This Row],[Hawaiian or Pacific Islander]]/Table32356789101112132343210111213[[#This Row],[Total]]</f>
        <v>0</v>
      </c>
      <c r="S431" s="12">
        <v>5</v>
      </c>
      <c r="T431" s="14">
        <f>Table32356789101112132343210111213[[#This Row],[White]]/Table32356789101112132343210111213[[#This Row],[Total]]</f>
        <v>0.7142857142857143</v>
      </c>
      <c r="U431" s="12">
        <v>0</v>
      </c>
      <c r="V431" s="14">
        <f>Table32356789101112132343210111213[[#This Row],[Multi-racial]]/Table32356789101112132343210111213[[#This Row],[Total]]</f>
        <v>0</v>
      </c>
      <c r="W431" s="12">
        <v>1</v>
      </c>
      <c r="X431" s="14">
        <f>Table32356789101112132343210111213[[#This Row],[Total % Minorities]]/Table32356789101112132343210111213[[#This Row],[Total]]</f>
        <v>0</v>
      </c>
      <c r="Y43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3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32" spans="1:26" ht="20" customHeight="1">
      <c r="A432" s="1">
        <v>165936</v>
      </c>
      <c r="B432" s="1" t="s">
        <v>685</v>
      </c>
      <c r="C432" s="15" t="s">
        <v>347</v>
      </c>
      <c r="D432" s="1">
        <v>7</v>
      </c>
      <c r="E432" s="1">
        <v>5</v>
      </c>
      <c r="F432" s="8">
        <f>Table32356789101112132343210111213[[#This Row],[Men]]/Table32356789101112132343210111213[[#This Row],[Total]]</f>
        <v>0.7142857142857143</v>
      </c>
      <c r="G432" s="1">
        <v>2</v>
      </c>
      <c r="H432" s="8">
        <f>Table32356789101112132343210111213[[#This Row],[Women]]/Table32356789101112132343210111213[[#This Row],[Total]]</f>
        <v>0.2857142857142857</v>
      </c>
      <c r="I432" s="1">
        <v>0</v>
      </c>
      <c r="J432" s="8">
        <f>Table32356789101112132343210111213[[#This Row],[Alaskan Native or Native American]]/Table32356789101112132343210111213[[#This Row],[Total]]</f>
        <v>0</v>
      </c>
      <c r="K432" s="1">
        <v>1</v>
      </c>
      <c r="L432" s="8">
        <f>Table32356789101112132343210111213[[#This Row],[Asian American]]/Table32356789101112132343210111213[[#This Row],[Total]]</f>
        <v>0.14285714285714285</v>
      </c>
      <c r="M432" s="1">
        <v>0</v>
      </c>
      <c r="N432" s="8">
        <f>Table32356789101112132343210111213[[#This Row],[African American]]/Table32356789101112132343210111213[[#This Row],[Total]]</f>
        <v>0</v>
      </c>
      <c r="O432" s="1">
        <v>1</v>
      </c>
      <c r="P432" s="8">
        <f>Table32356789101112132343210111213[[#This Row],[Hispanic American]]/Table32356789101112132343210111213[[#This Row],[Total]]</f>
        <v>0.14285714285714285</v>
      </c>
      <c r="Q432" s="1">
        <v>0</v>
      </c>
      <c r="R432" s="8">
        <f>Table32356789101112132343210111213[[#This Row],[Hawaiian or Pacific Islander]]/Table32356789101112132343210111213[[#This Row],[Total]]</f>
        <v>0</v>
      </c>
      <c r="S432" s="1">
        <v>2</v>
      </c>
      <c r="T432" s="8">
        <f>Table32356789101112132343210111213[[#This Row],[White]]/Table32356789101112132343210111213[[#This Row],[Total]]</f>
        <v>0.2857142857142857</v>
      </c>
      <c r="U432" s="1">
        <v>1</v>
      </c>
      <c r="V432" s="8">
        <f>Table32356789101112132343210111213[[#This Row],[Multi-racial]]/Table32356789101112132343210111213[[#This Row],[Total]]</f>
        <v>0.14285714285714285</v>
      </c>
      <c r="W432" s="1">
        <v>2</v>
      </c>
      <c r="X432" s="8">
        <f>Table32356789101112132343210111213[[#This Row],[Total % Minorities]]/Table32356789101112132343210111213[[#This Row],[Total]]</f>
        <v>6.1224489795918366E-2</v>
      </c>
      <c r="Y43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0.42857142857142855</v>
      </c>
      <c r="Z43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</row>
    <row r="433" spans="1:26" ht="20" customHeight="1">
      <c r="A433" s="12">
        <v>176053</v>
      </c>
      <c r="B433" s="12" t="s">
        <v>458</v>
      </c>
      <c r="C433" s="16" t="s">
        <v>347</v>
      </c>
      <c r="D433" s="12">
        <v>7</v>
      </c>
      <c r="E433" s="12">
        <v>7</v>
      </c>
      <c r="F433" s="14">
        <f>Table32356789101112132343210111213[[#This Row],[Men]]/Table32356789101112132343210111213[[#This Row],[Total]]</f>
        <v>1</v>
      </c>
      <c r="G433" s="12">
        <v>0</v>
      </c>
      <c r="H433" s="14">
        <f>Table32356789101112132343210111213[[#This Row],[Women]]/Table32356789101112132343210111213[[#This Row],[Total]]</f>
        <v>0</v>
      </c>
      <c r="I433" s="12">
        <v>0</v>
      </c>
      <c r="J433" s="14">
        <f>Table32356789101112132343210111213[[#This Row],[Alaskan Native or Native American]]/Table32356789101112132343210111213[[#This Row],[Total]]</f>
        <v>0</v>
      </c>
      <c r="K433" s="12">
        <v>0</v>
      </c>
      <c r="L433" s="14">
        <f>Table32356789101112132343210111213[[#This Row],[Asian American]]/Table32356789101112132343210111213[[#This Row],[Total]]</f>
        <v>0</v>
      </c>
      <c r="M433" s="12">
        <v>0</v>
      </c>
      <c r="N433" s="14">
        <f>Table32356789101112132343210111213[[#This Row],[African American]]/Table32356789101112132343210111213[[#This Row],[Total]]</f>
        <v>0</v>
      </c>
      <c r="O433" s="12">
        <v>0</v>
      </c>
      <c r="P433" s="14">
        <f>Table32356789101112132343210111213[[#This Row],[Hispanic American]]/Table32356789101112132343210111213[[#This Row],[Total]]</f>
        <v>0</v>
      </c>
      <c r="Q433" s="12">
        <v>0</v>
      </c>
      <c r="R433" s="14">
        <f>Table32356789101112132343210111213[[#This Row],[Hawaiian or Pacific Islander]]/Table32356789101112132343210111213[[#This Row],[Total]]</f>
        <v>0</v>
      </c>
      <c r="S433" s="12">
        <v>3</v>
      </c>
      <c r="T433" s="14">
        <f>Table32356789101112132343210111213[[#This Row],[White]]/Table32356789101112132343210111213[[#This Row],[Total]]</f>
        <v>0.42857142857142855</v>
      </c>
      <c r="U433" s="12">
        <v>0</v>
      </c>
      <c r="V433" s="14">
        <f>Table32356789101112132343210111213[[#This Row],[Multi-racial]]/Table32356789101112132343210111213[[#This Row],[Total]]</f>
        <v>0</v>
      </c>
      <c r="W433" s="12">
        <v>4</v>
      </c>
      <c r="X433" s="14">
        <f>Table32356789101112132343210111213[[#This Row],[Total % Minorities]]/Table32356789101112132343210111213[[#This Row],[Total]]</f>
        <v>0</v>
      </c>
      <c r="Y43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3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34" spans="1:26" ht="20" customHeight="1">
      <c r="A434" s="1">
        <v>176318</v>
      </c>
      <c r="B434" s="1" t="s">
        <v>686</v>
      </c>
      <c r="C434" s="15" t="s">
        <v>347</v>
      </c>
      <c r="D434" s="1">
        <v>7</v>
      </c>
      <c r="E434" s="1">
        <v>7</v>
      </c>
      <c r="F434" s="8">
        <f>Table32356789101112132343210111213[[#This Row],[Men]]/Table32356789101112132343210111213[[#This Row],[Total]]</f>
        <v>1</v>
      </c>
      <c r="G434" s="1">
        <v>0</v>
      </c>
      <c r="H434" s="8">
        <f>Table32356789101112132343210111213[[#This Row],[Women]]/Table32356789101112132343210111213[[#This Row],[Total]]</f>
        <v>0</v>
      </c>
      <c r="I434" s="1">
        <v>0</v>
      </c>
      <c r="J434" s="8">
        <f>Table32356789101112132343210111213[[#This Row],[Alaskan Native or Native American]]/Table32356789101112132343210111213[[#This Row],[Total]]</f>
        <v>0</v>
      </c>
      <c r="K434" s="1">
        <v>0</v>
      </c>
      <c r="L434" s="8">
        <f>Table32356789101112132343210111213[[#This Row],[Asian American]]/Table32356789101112132343210111213[[#This Row],[Total]]</f>
        <v>0</v>
      </c>
      <c r="M434" s="1">
        <v>7</v>
      </c>
      <c r="N434" s="8">
        <f>Table32356789101112132343210111213[[#This Row],[African American]]/Table32356789101112132343210111213[[#This Row],[Total]]</f>
        <v>1</v>
      </c>
      <c r="O434" s="1">
        <v>0</v>
      </c>
      <c r="P434" s="8">
        <f>Table32356789101112132343210111213[[#This Row],[Hispanic American]]/Table32356789101112132343210111213[[#This Row],[Total]]</f>
        <v>0</v>
      </c>
      <c r="Q434" s="1">
        <v>0</v>
      </c>
      <c r="R434" s="8">
        <f>Table32356789101112132343210111213[[#This Row],[Hawaiian or Pacific Islander]]/Table32356789101112132343210111213[[#This Row],[Total]]</f>
        <v>0</v>
      </c>
      <c r="S434" s="1">
        <v>0</v>
      </c>
      <c r="T434" s="8">
        <f>Table32356789101112132343210111213[[#This Row],[White]]/Table32356789101112132343210111213[[#This Row],[Total]]</f>
        <v>0</v>
      </c>
      <c r="U434" s="1">
        <v>0</v>
      </c>
      <c r="V434" s="8">
        <f>Table32356789101112132343210111213[[#This Row],[Multi-racial]]/Table32356789101112132343210111213[[#This Row],[Total]]</f>
        <v>0</v>
      </c>
      <c r="W434" s="1">
        <v>0</v>
      </c>
      <c r="X434" s="8">
        <f>Table32356789101112132343210111213[[#This Row],[Total % Minorities]]/Table32356789101112132343210111213[[#This Row],[Total]]</f>
        <v>0.14285714285714285</v>
      </c>
      <c r="Y43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43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435" spans="1:26" ht="20" customHeight="1">
      <c r="A435" s="12">
        <v>176406</v>
      </c>
      <c r="B435" s="12" t="s">
        <v>687</v>
      </c>
      <c r="C435" s="16" t="s">
        <v>347</v>
      </c>
      <c r="D435" s="12">
        <v>7</v>
      </c>
      <c r="E435" s="12">
        <v>3</v>
      </c>
      <c r="F435" s="14">
        <f>Table32356789101112132343210111213[[#This Row],[Men]]/Table32356789101112132343210111213[[#This Row],[Total]]</f>
        <v>0.42857142857142855</v>
      </c>
      <c r="G435" s="12">
        <v>4</v>
      </c>
      <c r="H435" s="14">
        <f>Table32356789101112132343210111213[[#This Row],[Women]]/Table32356789101112132343210111213[[#This Row],[Total]]</f>
        <v>0.5714285714285714</v>
      </c>
      <c r="I435" s="12">
        <v>0</v>
      </c>
      <c r="J435" s="14">
        <f>Table32356789101112132343210111213[[#This Row],[Alaskan Native or Native American]]/Table32356789101112132343210111213[[#This Row],[Total]]</f>
        <v>0</v>
      </c>
      <c r="K435" s="12">
        <v>0</v>
      </c>
      <c r="L435" s="14">
        <f>Table32356789101112132343210111213[[#This Row],[Asian American]]/Table32356789101112132343210111213[[#This Row],[Total]]</f>
        <v>0</v>
      </c>
      <c r="M435" s="12">
        <v>6</v>
      </c>
      <c r="N435" s="14">
        <f>Table32356789101112132343210111213[[#This Row],[African American]]/Table32356789101112132343210111213[[#This Row],[Total]]</f>
        <v>0.8571428571428571</v>
      </c>
      <c r="O435" s="12">
        <v>1</v>
      </c>
      <c r="P435" s="14">
        <f>Table32356789101112132343210111213[[#This Row],[Hispanic American]]/Table32356789101112132343210111213[[#This Row],[Total]]</f>
        <v>0.14285714285714285</v>
      </c>
      <c r="Q435" s="12">
        <v>0</v>
      </c>
      <c r="R435" s="14">
        <f>Table32356789101112132343210111213[[#This Row],[Hawaiian or Pacific Islander]]/Table32356789101112132343210111213[[#This Row],[Total]]</f>
        <v>0</v>
      </c>
      <c r="S435" s="12">
        <v>0</v>
      </c>
      <c r="T435" s="14">
        <f>Table32356789101112132343210111213[[#This Row],[White]]/Table32356789101112132343210111213[[#This Row],[Total]]</f>
        <v>0</v>
      </c>
      <c r="U435" s="12">
        <v>0</v>
      </c>
      <c r="V435" s="14">
        <f>Table32356789101112132343210111213[[#This Row],[Multi-racial]]/Table32356789101112132343210111213[[#This Row],[Total]]</f>
        <v>0</v>
      </c>
      <c r="W435" s="12">
        <v>0</v>
      </c>
      <c r="X435" s="14">
        <f>Table32356789101112132343210111213[[#This Row],[Total % Minorities]]/Table32356789101112132343210111213[[#This Row],[Total]]</f>
        <v>0.14285714285714285</v>
      </c>
      <c r="Y43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43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436" spans="1:26" ht="20" customHeight="1">
      <c r="A436" s="1">
        <v>201690</v>
      </c>
      <c r="B436" s="1" t="s">
        <v>387</v>
      </c>
      <c r="C436" s="15" t="s">
        <v>347</v>
      </c>
      <c r="D436" s="1">
        <v>7</v>
      </c>
      <c r="E436" s="1">
        <v>6</v>
      </c>
      <c r="F436" s="8">
        <f>Table32356789101112132343210111213[[#This Row],[Men]]/Table32356789101112132343210111213[[#This Row],[Total]]</f>
        <v>0.8571428571428571</v>
      </c>
      <c r="G436" s="1">
        <v>1</v>
      </c>
      <c r="H436" s="8">
        <f>Table32356789101112132343210111213[[#This Row],[Women]]/Table32356789101112132343210111213[[#This Row],[Total]]</f>
        <v>0.14285714285714285</v>
      </c>
      <c r="I436" s="1">
        <v>0</v>
      </c>
      <c r="J436" s="8">
        <f>Table32356789101112132343210111213[[#This Row],[Alaskan Native or Native American]]/Table32356789101112132343210111213[[#This Row],[Total]]</f>
        <v>0</v>
      </c>
      <c r="K436" s="1">
        <v>0</v>
      </c>
      <c r="L436" s="8">
        <f>Table32356789101112132343210111213[[#This Row],[Asian American]]/Table32356789101112132343210111213[[#This Row],[Total]]</f>
        <v>0</v>
      </c>
      <c r="M436" s="1">
        <v>7</v>
      </c>
      <c r="N436" s="8">
        <f>Table32356789101112132343210111213[[#This Row],[African American]]/Table32356789101112132343210111213[[#This Row],[Total]]</f>
        <v>1</v>
      </c>
      <c r="O436" s="1">
        <v>0</v>
      </c>
      <c r="P436" s="8">
        <f>Table32356789101112132343210111213[[#This Row],[Hispanic American]]/Table32356789101112132343210111213[[#This Row],[Total]]</f>
        <v>0</v>
      </c>
      <c r="Q436" s="1">
        <v>0</v>
      </c>
      <c r="R436" s="8">
        <f>Table32356789101112132343210111213[[#This Row],[Hawaiian or Pacific Islander]]/Table32356789101112132343210111213[[#This Row],[Total]]</f>
        <v>0</v>
      </c>
      <c r="S436" s="1">
        <v>0</v>
      </c>
      <c r="T436" s="8">
        <f>Table32356789101112132343210111213[[#This Row],[White]]/Table32356789101112132343210111213[[#This Row],[Total]]</f>
        <v>0</v>
      </c>
      <c r="U436" s="1">
        <v>0</v>
      </c>
      <c r="V436" s="8">
        <f>Table32356789101112132343210111213[[#This Row],[Multi-racial]]/Table32356789101112132343210111213[[#This Row],[Total]]</f>
        <v>0</v>
      </c>
      <c r="W436" s="1">
        <v>0</v>
      </c>
      <c r="X436" s="8">
        <f>Table32356789101112132343210111213[[#This Row],[Total % Minorities]]/Table32356789101112132343210111213[[#This Row],[Total]]</f>
        <v>0.14285714285714285</v>
      </c>
      <c r="Y43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43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437" spans="1:26" ht="20" customHeight="1">
      <c r="A437" s="12">
        <v>204635</v>
      </c>
      <c r="B437" s="12" t="s">
        <v>336</v>
      </c>
      <c r="C437" s="16" t="s">
        <v>347</v>
      </c>
      <c r="D437" s="12">
        <v>7</v>
      </c>
      <c r="E437" s="12">
        <v>6</v>
      </c>
      <c r="F437" s="14">
        <f>Table32356789101112132343210111213[[#This Row],[Men]]/Table32356789101112132343210111213[[#This Row],[Total]]</f>
        <v>0.8571428571428571</v>
      </c>
      <c r="G437" s="12">
        <v>1</v>
      </c>
      <c r="H437" s="14">
        <f>Table32356789101112132343210111213[[#This Row],[Women]]/Table32356789101112132343210111213[[#This Row],[Total]]</f>
        <v>0.14285714285714285</v>
      </c>
      <c r="I437" s="12">
        <v>0</v>
      </c>
      <c r="J437" s="14">
        <f>Table32356789101112132343210111213[[#This Row],[Alaskan Native or Native American]]/Table32356789101112132343210111213[[#This Row],[Total]]</f>
        <v>0</v>
      </c>
      <c r="K437" s="12">
        <v>0</v>
      </c>
      <c r="L437" s="14">
        <f>Table32356789101112132343210111213[[#This Row],[Asian American]]/Table32356789101112132343210111213[[#This Row],[Total]]</f>
        <v>0</v>
      </c>
      <c r="M437" s="12">
        <v>0</v>
      </c>
      <c r="N437" s="14">
        <f>Table32356789101112132343210111213[[#This Row],[African American]]/Table32356789101112132343210111213[[#This Row],[Total]]</f>
        <v>0</v>
      </c>
      <c r="O437" s="12">
        <v>0</v>
      </c>
      <c r="P437" s="14">
        <f>Table32356789101112132343210111213[[#This Row],[Hispanic American]]/Table32356789101112132343210111213[[#This Row],[Total]]</f>
        <v>0</v>
      </c>
      <c r="Q437" s="12">
        <v>0</v>
      </c>
      <c r="R437" s="14">
        <f>Table32356789101112132343210111213[[#This Row],[Hawaiian or Pacific Islander]]/Table32356789101112132343210111213[[#This Row],[Total]]</f>
        <v>0</v>
      </c>
      <c r="S437" s="12">
        <v>6</v>
      </c>
      <c r="T437" s="14">
        <f>Table32356789101112132343210111213[[#This Row],[White]]/Table32356789101112132343210111213[[#This Row],[Total]]</f>
        <v>0.8571428571428571</v>
      </c>
      <c r="U437" s="12">
        <v>0</v>
      </c>
      <c r="V437" s="14">
        <f>Table32356789101112132343210111213[[#This Row],[Multi-racial]]/Table32356789101112132343210111213[[#This Row],[Total]]</f>
        <v>0</v>
      </c>
      <c r="W437" s="12">
        <v>0</v>
      </c>
      <c r="X437" s="14">
        <f>Table32356789101112132343210111213[[#This Row],[Total % Minorities]]/Table32356789101112132343210111213[[#This Row],[Total]]</f>
        <v>0</v>
      </c>
      <c r="Y43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3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38" spans="1:26" ht="20" customHeight="1">
      <c r="A438" s="1">
        <v>219976</v>
      </c>
      <c r="B438" s="1" t="s">
        <v>251</v>
      </c>
      <c r="C438" s="15" t="s">
        <v>347</v>
      </c>
      <c r="D438" s="1">
        <v>7</v>
      </c>
      <c r="E438" s="1">
        <v>7</v>
      </c>
      <c r="F438" s="8">
        <f>Table32356789101112132343210111213[[#This Row],[Men]]/Table32356789101112132343210111213[[#This Row],[Total]]</f>
        <v>1</v>
      </c>
      <c r="G438" s="1">
        <v>0</v>
      </c>
      <c r="H438" s="8">
        <f>Table32356789101112132343210111213[[#This Row],[Women]]/Table32356789101112132343210111213[[#This Row],[Total]]</f>
        <v>0</v>
      </c>
      <c r="I438" s="1">
        <v>0</v>
      </c>
      <c r="J438" s="8">
        <f>Table32356789101112132343210111213[[#This Row],[Alaskan Native or Native American]]/Table32356789101112132343210111213[[#This Row],[Total]]</f>
        <v>0</v>
      </c>
      <c r="K438" s="1">
        <v>0</v>
      </c>
      <c r="L438" s="8">
        <f>Table32356789101112132343210111213[[#This Row],[Asian American]]/Table32356789101112132343210111213[[#This Row],[Total]]</f>
        <v>0</v>
      </c>
      <c r="M438" s="1">
        <v>0</v>
      </c>
      <c r="N438" s="8">
        <f>Table32356789101112132343210111213[[#This Row],[African American]]/Table32356789101112132343210111213[[#This Row],[Total]]</f>
        <v>0</v>
      </c>
      <c r="O438" s="1">
        <v>0</v>
      </c>
      <c r="P438" s="8">
        <f>Table32356789101112132343210111213[[#This Row],[Hispanic American]]/Table32356789101112132343210111213[[#This Row],[Total]]</f>
        <v>0</v>
      </c>
      <c r="Q438" s="1">
        <v>0</v>
      </c>
      <c r="R438" s="8">
        <f>Table32356789101112132343210111213[[#This Row],[Hawaiian or Pacific Islander]]/Table32356789101112132343210111213[[#This Row],[Total]]</f>
        <v>0</v>
      </c>
      <c r="S438" s="1">
        <v>6</v>
      </c>
      <c r="T438" s="8">
        <f>Table32356789101112132343210111213[[#This Row],[White]]/Table32356789101112132343210111213[[#This Row],[Total]]</f>
        <v>0.8571428571428571</v>
      </c>
      <c r="U438" s="1">
        <v>1</v>
      </c>
      <c r="V438" s="8">
        <f>Table32356789101112132343210111213[[#This Row],[Multi-racial]]/Table32356789101112132343210111213[[#This Row],[Total]]</f>
        <v>0.14285714285714285</v>
      </c>
      <c r="W438" s="1">
        <v>0</v>
      </c>
      <c r="X438" s="8">
        <f>Table32356789101112132343210111213[[#This Row],[Total % Minorities]]/Table32356789101112132343210111213[[#This Row],[Total]]</f>
        <v>2.0408163265306121E-2</v>
      </c>
      <c r="Y43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  <c r="Z43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0.14285714285714285</v>
      </c>
    </row>
    <row r="439" spans="1:26" ht="20" customHeight="1">
      <c r="A439" s="12">
        <v>220598</v>
      </c>
      <c r="B439" s="12" t="s">
        <v>688</v>
      </c>
      <c r="C439" s="16" t="s">
        <v>347</v>
      </c>
      <c r="D439" s="12">
        <v>7</v>
      </c>
      <c r="E439" s="12">
        <v>5</v>
      </c>
      <c r="F439" s="14">
        <f>Table32356789101112132343210111213[[#This Row],[Men]]/Table32356789101112132343210111213[[#This Row],[Total]]</f>
        <v>0.7142857142857143</v>
      </c>
      <c r="G439" s="12">
        <v>2</v>
      </c>
      <c r="H439" s="14">
        <f>Table32356789101112132343210111213[[#This Row],[Women]]/Table32356789101112132343210111213[[#This Row],[Total]]</f>
        <v>0.2857142857142857</v>
      </c>
      <c r="I439" s="12">
        <v>0</v>
      </c>
      <c r="J439" s="14">
        <f>Table32356789101112132343210111213[[#This Row],[Alaskan Native or Native American]]/Table32356789101112132343210111213[[#This Row],[Total]]</f>
        <v>0</v>
      </c>
      <c r="K439" s="12">
        <v>0</v>
      </c>
      <c r="L439" s="14">
        <f>Table32356789101112132343210111213[[#This Row],[Asian American]]/Table32356789101112132343210111213[[#This Row],[Total]]</f>
        <v>0</v>
      </c>
      <c r="M439" s="12">
        <v>7</v>
      </c>
      <c r="N439" s="14">
        <f>Table32356789101112132343210111213[[#This Row],[African American]]/Table32356789101112132343210111213[[#This Row],[Total]]</f>
        <v>1</v>
      </c>
      <c r="O439" s="12">
        <v>0</v>
      </c>
      <c r="P439" s="14">
        <f>Table32356789101112132343210111213[[#This Row],[Hispanic American]]/Table32356789101112132343210111213[[#This Row],[Total]]</f>
        <v>0</v>
      </c>
      <c r="Q439" s="12">
        <v>0</v>
      </c>
      <c r="R439" s="14">
        <f>Table32356789101112132343210111213[[#This Row],[Hawaiian or Pacific Islander]]/Table32356789101112132343210111213[[#This Row],[Total]]</f>
        <v>0</v>
      </c>
      <c r="S439" s="12">
        <v>0</v>
      </c>
      <c r="T439" s="14">
        <f>Table32356789101112132343210111213[[#This Row],[White]]/Table32356789101112132343210111213[[#This Row],[Total]]</f>
        <v>0</v>
      </c>
      <c r="U439" s="12">
        <v>0</v>
      </c>
      <c r="V439" s="14">
        <f>Table32356789101112132343210111213[[#This Row],[Multi-racial]]/Table32356789101112132343210111213[[#This Row],[Total]]</f>
        <v>0</v>
      </c>
      <c r="W439" s="12">
        <v>0</v>
      </c>
      <c r="X439" s="14">
        <f>Table32356789101112132343210111213[[#This Row],[Total % Minorities]]/Table32356789101112132343210111213[[#This Row],[Total]]</f>
        <v>0.14285714285714285</v>
      </c>
      <c r="Y43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43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440" spans="1:26" ht="20" customHeight="1">
      <c r="A440" s="1">
        <v>228468</v>
      </c>
      <c r="B440" s="1" t="s">
        <v>689</v>
      </c>
      <c r="C440" s="15" t="s">
        <v>347</v>
      </c>
      <c r="D440" s="1">
        <v>7</v>
      </c>
      <c r="E440" s="1">
        <v>5</v>
      </c>
      <c r="F440" s="8">
        <f>Table32356789101112132343210111213[[#This Row],[Men]]/Table32356789101112132343210111213[[#This Row],[Total]]</f>
        <v>0.7142857142857143</v>
      </c>
      <c r="G440" s="1">
        <v>2</v>
      </c>
      <c r="H440" s="8">
        <f>Table32356789101112132343210111213[[#This Row],[Women]]/Table32356789101112132343210111213[[#This Row],[Total]]</f>
        <v>0.2857142857142857</v>
      </c>
      <c r="I440" s="1">
        <v>0</v>
      </c>
      <c r="J440" s="8">
        <f>Table32356789101112132343210111213[[#This Row],[Alaskan Native or Native American]]/Table32356789101112132343210111213[[#This Row],[Total]]</f>
        <v>0</v>
      </c>
      <c r="K440" s="1">
        <v>0</v>
      </c>
      <c r="L440" s="8">
        <f>Table32356789101112132343210111213[[#This Row],[Asian American]]/Table32356789101112132343210111213[[#This Row],[Total]]</f>
        <v>0</v>
      </c>
      <c r="M440" s="1">
        <v>0</v>
      </c>
      <c r="N440" s="8">
        <f>Table32356789101112132343210111213[[#This Row],[African American]]/Table32356789101112132343210111213[[#This Row],[Total]]</f>
        <v>0</v>
      </c>
      <c r="O440" s="1">
        <v>3</v>
      </c>
      <c r="P440" s="8">
        <f>Table32356789101112132343210111213[[#This Row],[Hispanic American]]/Table32356789101112132343210111213[[#This Row],[Total]]</f>
        <v>0.42857142857142855</v>
      </c>
      <c r="Q440" s="1">
        <v>0</v>
      </c>
      <c r="R440" s="8">
        <f>Table32356789101112132343210111213[[#This Row],[Hawaiian or Pacific Islander]]/Table32356789101112132343210111213[[#This Row],[Total]]</f>
        <v>0</v>
      </c>
      <c r="S440" s="1">
        <v>4</v>
      </c>
      <c r="T440" s="8">
        <f>Table32356789101112132343210111213[[#This Row],[White]]/Table32356789101112132343210111213[[#This Row],[Total]]</f>
        <v>0.5714285714285714</v>
      </c>
      <c r="U440" s="1">
        <v>0</v>
      </c>
      <c r="V440" s="8">
        <f>Table32356789101112132343210111213[[#This Row],[Multi-racial]]/Table32356789101112132343210111213[[#This Row],[Total]]</f>
        <v>0</v>
      </c>
      <c r="W440" s="1">
        <v>0</v>
      </c>
      <c r="X440" s="8">
        <f>Table32356789101112132343210111213[[#This Row],[Total % Minorities]]/Table32356789101112132343210111213[[#This Row],[Total]]</f>
        <v>6.1224489795918366E-2</v>
      </c>
      <c r="Y44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0.42857142857142855</v>
      </c>
      <c r="Z44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0.42857142857142855</v>
      </c>
    </row>
    <row r="441" spans="1:26" ht="20" customHeight="1">
      <c r="A441" s="12">
        <v>230171</v>
      </c>
      <c r="B441" s="12" t="s">
        <v>690</v>
      </c>
      <c r="C441" s="16" t="s">
        <v>347</v>
      </c>
      <c r="D441" s="12">
        <v>7</v>
      </c>
      <c r="E441" s="12">
        <v>7</v>
      </c>
      <c r="F441" s="14">
        <f>Table32356789101112132343210111213[[#This Row],[Men]]/Table32356789101112132343210111213[[#This Row],[Total]]</f>
        <v>1</v>
      </c>
      <c r="G441" s="12">
        <v>0</v>
      </c>
      <c r="H441" s="14">
        <f>Table32356789101112132343210111213[[#This Row],[Women]]/Table32356789101112132343210111213[[#This Row],[Total]]</f>
        <v>0</v>
      </c>
      <c r="I441" s="12">
        <v>0</v>
      </c>
      <c r="J441" s="14">
        <f>Table32356789101112132343210111213[[#This Row],[Alaskan Native or Native American]]/Table32356789101112132343210111213[[#This Row],[Total]]</f>
        <v>0</v>
      </c>
      <c r="K441" s="12">
        <v>0</v>
      </c>
      <c r="L441" s="14">
        <f>Table32356789101112132343210111213[[#This Row],[Asian American]]/Table32356789101112132343210111213[[#This Row],[Total]]</f>
        <v>0</v>
      </c>
      <c r="M441" s="12">
        <v>0</v>
      </c>
      <c r="N441" s="14">
        <f>Table32356789101112132343210111213[[#This Row],[African American]]/Table32356789101112132343210111213[[#This Row],[Total]]</f>
        <v>0</v>
      </c>
      <c r="O441" s="12">
        <v>0</v>
      </c>
      <c r="P441" s="14">
        <f>Table32356789101112132343210111213[[#This Row],[Hispanic American]]/Table32356789101112132343210111213[[#This Row],[Total]]</f>
        <v>0</v>
      </c>
      <c r="Q441" s="12">
        <v>0</v>
      </c>
      <c r="R441" s="14">
        <f>Table32356789101112132343210111213[[#This Row],[Hawaiian or Pacific Islander]]/Table32356789101112132343210111213[[#This Row],[Total]]</f>
        <v>0</v>
      </c>
      <c r="S441" s="12">
        <v>7</v>
      </c>
      <c r="T441" s="14">
        <f>Table32356789101112132343210111213[[#This Row],[White]]/Table32356789101112132343210111213[[#This Row],[Total]]</f>
        <v>1</v>
      </c>
      <c r="U441" s="12">
        <v>0</v>
      </c>
      <c r="V441" s="14">
        <f>Table32356789101112132343210111213[[#This Row],[Multi-racial]]/Table32356789101112132343210111213[[#This Row],[Total]]</f>
        <v>0</v>
      </c>
      <c r="W441" s="12">
        <v>0</v>
      </c>
      <c r="X441" s="14">
        <f>Table32356789101112132343210111213[[#This Row],[Total % Minorities]]/Table32356789101112132343210111213[[#This Row],[Total]]</f>
        <v>0</v>
      </c>
      <c r="Y44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4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42" spans="1:26" ht="20" customHeight="1">
      <c r="A442" s="1">
        <v>230995</v>
      </c>
      <c r="B442" s="1" t="s">
        <v>390</v>
      </c>
      <c r="C442" s="15" t="s">
        <v>347</v>
      </c>
      <c r="D442" s="1">
        <v>7</v>
      </c>
      <c r="E442" s="1">
        <v>5</v>
      </c>
      <c r="F442" s="8">
        <f>Table32356789101112132343210111213[[#This Row],[Men]]/Table32356789101112132343210111213[[#This Row],[Total]]</f>
        <v>0.7142857142857143</v>
      </c>
      <c r="G442" s="1">
        <v>2</v>
      </c>
      <c r="H442" s="8">
        <f>Table32356789101112132343210111213[[#This Row],[Women]]/Table32356789101112132343210111213[[#This Row],[Total]]</f>
        <v>0.2857142857142857</v>
      </c>
      <c r="I442" s="1">
        <v>0</v>
      </c>
      <c r="J442" s="8">
        <f>Table32356789101112132343210111213[[#This Row],[Alaskan Native or Native American]]/Table32356789101112132343210111213[[#This Row],[Total]]</f>
        <v>0</v>
      </c>
      <c r="K442" s="1">
        <v>2</v>
      </c>
      <c r="L442" s="8">
        <f>Table32356789101112132343210111213[[#This Row],[Asian American]]/Table32356789101112132343210111213[[#This Row],[Total]]</f>
        <v>0.2857142857142857</v>
      </c>
      <c r="M442" s="1">
        <v>0</v>
      </c>
      <c r="N442" s="8">
        <f>Table32356789101112132343210111213[[#This Row],[African American]]/Table32356789101112132343210111213[[#This Row],[Total]]</f>
        <v>0</v>
      </c>
      <c r="O442" s="1">
        <v>0</v>
      </c>
      <c r="P442" s="8">
        <f>Table32356789101112132343210111213[[#This Row],[Hispanic American]]/Table32356789101112132343210111213[[#This Row],[Total]]</f>
        <v>0</v>
      </c>
      <c r="Q442" s="1">
        <v>0</v>
      </c>
      <c r="R442" s="8">
        <f>Table32356789101112132343210111213[[#This Row],[Hawaiian or Pacific Islander]]/Table32356789101112132343210111213[[#This Row],[Total]]</f>
        <v>0</v>
      </c>
      <c r="S442" s="1">
        <v>4</v>
      </c>
      <c r="T442" s="8">
        <f>Table32356789101112132343210111213[[#This Row],[White]]/Table32356789101112132343210111213[[#This Row],[Total]]</f>
        <v>0.5714285714285714</v>
      </c>
      <c r="U442" s="1">
        <v>0</v>
      </c>
      <c r="V442" s="8">
        <f>Table32356789101112132343210111213[[#This Row],[Multi-racial]]/Table32356789101112132343210111213[[#This Row],[Total]]</f>
        <v>0</v>
      </c>
      <c r="W442" s="1">
        <v>1</v>
      </c>
      <c r="X442" s="8">
        <f>Table32356789101112132343210111213[[#This Row],[Total % Minorities]]/Table32356789101112132343210111213[[#This Row],[Total]]</f>
        <v>4.0816326530612242E-2</v>
      </c>
      <c r="Y44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  <c r="Z44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43" spans="1:26" ht="20" customHeight="1">
      <c r="A443" s="12">
        <v>231059</v>
      </c>
      <c r="B443" s="12" t="s">
        <v>343</v>
      </c>
      <c r="C443" s="16" t="s">
        <v>347</v>
      </c>
      <c r="D443" s="12">
        <v>7</v>
      </c>
      <c r="E443" s="12">
        <v>6</v>
      </c>
      <c r="F443" s="14">
        <f>Table32356789101112132343210111213[[#This Row],[Men]]/Table32356789101112132343210111213[[#This Row],[Total]]</f>
        <v>0.8571428571428571</v>
      </c>
      <c r="G443" s="12">
        <v>1</v>
      </c>
      <c r="H443" s="14">
        <f>Table32356789101112132343210111213[[#This Row],[Women]]/Table32356789101112132343210111213[[#This Row],[Total]]</f>
        <v>0.14285714285714285</v>
      </c>
      <c r="I443" s="12">
        <v>0</v>
      </c>
      <c r="J443" s="14">
        <f>Table32356789101112132343210111213[[#This Row],[Alaskan Native or Native American]]/Table32356789101112132343210111213[[#This Row],[Total]]</f>
        <v>0</v>
      </c>
      <c r="K443" s="12">
        <v>0</v>
      </c>
      <c r="L443" s="14">
        <f>Table32356789101112132343210111213[[#This Row],[Asian American]]/Table32356789101112132343210111213[[#This Row],[Total]]</f>
        <v>0</v>
      </c>
      <c r="M443" s="12">
        <v>0</v>
      </c>
      <c r="N443" s="14">
        <f>Table32356789101112132343210111213[[#This Row],[African American]]/Table32356789101112132343210111213[[#This Row],[Total]]</f>
        <v>0</v>
      </c>
      <c r="O443" s="12">
        <v>2</v>
      </c>
      <c r="P443" s="14">
        <f>Table32356789101112132343210111213[[#This Row],[Hispanic American]]/Table32356789101112132343210111213[[#This Row],[Total]]</f>
        <v>0.2857142857142857</v>
      </c>
      <c r="Q443" s="12">
        <v>0</v>
      </c>
      <c r="R443" s="14">
        <f>Table32356789101112132343210111213[[#This Row],[Hawaiian or Pacific Islander]]/Table32356789101112132343210111213[[#This Row],[Total]]</f>
        <v>0</v>
      </c>
      <c r="S443" s="12">
        <v>5</v>
      </c>
      <c r="T443" s="14">
        <f>Table32356789101112132343210111213[[#This Row],[White]]/Table32356789101112132343210111213[[#This Row],[Total]]</f>
        <v>0.7142857142857143</v>
      </c>
      <c r="U443" s="12">
        <v>0</v>
      </c>
      <c r="V443" s="14">
        <f>Table32356789101112132343210111213[[#This Row],[Multi-racial]]/Table32356789101112132343210111213[[#This Row],[Total]]</f>
        <v>0</v>
      </c>
      <c r="W443" s="12">
        <v>0</v>
      </c>
      <c r="X443" s="14">
        <f>Table32356789101112132343210111213[[#This Row],[Total % Minorities]]/Table32356789101112132343210111213[[#This Row],[Total]]</f>
        <v>4.0816326530612242E-2</v>
      </c>
      <c r="Y44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  <c r="Z44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</row>
    <row r="444" spans="1:26" ht="20" customHeight="1">
      <c r="A444" s="1">
        <v>237899</v>
      </c>
      <c r="B444" s="1" t="s">
        <v>691</v>
      </c>
      <c r="C444" s="15" t="s">
        <v>347</v>
      </c>
      <c r="D444" s="1">
        <v>7</v>
      </c>
      <c r="E444" s="1">
        <v>7</v>
      </c>
      <c r="F444" s="8">
        <f>Table32356789101112132343210111213[[#This Row],[Men]]/Table32356789101112132343210111213[[#This Row],[Total]]</f>
        <v>1</v>
      </c>
      <c r="G444" s="1">
        <v>0</v>
      </c>
      <c r="H444" s="8">
        <f>Table32356789101112132343210111213[[#This Row],[Women]]/Table32356789101112132343210111213[[#This Row],[Total]]</f>
        <v>0</v>
      </c>
      <c r="I444" s="1">
        <v>0</v>
      </c>
      <c r="J444" s="8">
        <f>Table32356789101112132343210111213[[#This Row],[Alaskan Native or Native American]]/Table32356789101112132343210111213[[#This Row],[Total]]</f>
        <v>0</v>
      </c>
      <c r="K444" s="1">
        <v>0</v>
      </c>
      <c r="L444" s="8">
        <f>Table32356789101112132343210111213[[#This Row],[Asian American]]/Table32356789101112132343210111213[[#This Row],[Total]]</f>
        <v>0</v>
      </c>
      <c r="M444" s="1">
        <v>1</v>
      </c>
      <c r="N444" s="8">
        <f>Table32356789101112132343210111213[[#This Row],[African American]]/Table32356789101112132343210111213[[#This Row],[Total]]</f>
        <v>0.14285714285714285</v>
      </c>
      <c r="O444" s="1">
        <v>0</v>
      </c>
      <c r="P444" s="8">
        <f>Table32356789101112132343210111213[[#This Row],[Hispanic American]]/Table32356789101112132343210111213[[#This Row],[Total]]</f>
        <v>0</v>
      </c>
      <c r="Q444" s="1">
        <v>0</v>
      </c>
      <c r="R444" s="8">
        <f>Table32356789101112132343210111213[[#This Row],[Hawaiian or Pacific Islander]]/Table32356789101112132343210111213[[#This Row],[Total]]</f>
        <v>0</v>
      </c>
      <c r="S444" s="1">
        <v>3</v>
      </c>
      <c r="T444" s="8">
        <f>Table32356789101112132343210111213[[#This Row],[White]]/Table32356789101112132343210111213[[#This Row],[Total]]</f>
        <v>0.42857142857142855</v>
      </c>
      <c r="U444" s="1">
        <v>1</v>
      </c>
      <c r="V444" s="8">
        <f>Table32356789101112132343210111213[[#This Row],[Multi-racial]]/Table32356789101112132343210111213[[#This Row],[Total]]</f>
        <v>0.14285714285714285</v>
      </c>
      <c r="W444" s="1">
        <v>1</v>
      </c>
      <c r="X444" s="8">
        <f>Table32356789101112132343210111213[[#This Row],[Total % Minorities]]/Table32356789101112132343210111213[[#This Row],[Total]]</f>
        <v>4.0816326530612242E-2</v>
      </c>
      <c r="Y44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  <c r="Z44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0.2857142857142857</v>
      </c>
    </row>
    <row r="445" spans="1:26" ht="20" customHeight="1">
      <c r="A445" s="12">
        <v>238430</v>
      </c>
      <c r="B445" s="12" t="s">
        <v>692</v>
      </c>
      <c r="C445" s="16" t="s">
        <v>347</v>
      </c>
      <c r="D445" s="12">
        <v>7</v>
      </c>
      <c r="E445" s="12">
        <v>4</v>
      </c>
      <c r="F445" s="14">
        <f>Table32356789101112132343210111213[[#This Row],[Men]]/Table32356789101112132343210111213[[#This Row],[Total]]</f>
        <v>0.5714285714285714</v>
      </c>
      <c r="G445" s="12">
        <v>3</v>
      </c>
      <c r="H445" s="14">
        <f>Table32356789101112132343210111213[[#This Row],[Women]]/Table32356789101112132343210111213[[#This Row],[Total]]</f>
        <v>0.42857142857142855</v>
      </c>
      <c r="I445" s="12">
        <v>0</v>
      </c>
      <c r="J445" s="14">
        <f>Table32356789101112132343210111213[[#This Row],[Alaskan Native or Native American]]/Table32356789101112132343210111213[[#This Row],[Total]]</f>
        <v>0</v>
      </c>
      <c r="K445" s="12">
        <v>1</v>
      </c>
      <c r="L445" s="14">
        <f>Table32356789101112132343210111213[[#This Row],[Asian American]]/Table32356789101112132343210111213[[#This Row],[Total]]</f>
        <v>0.14285714285714285</v>
      </c>
      <c r="M445" s="12">
        <v>1</v>
      </c>
      <c r="N445" s="14">
        <f>Table32356789101112132343210111213[[#This Row],[African American]]/Table32356789101112132343210111213[[#This Row],[Total]]</f>
        <v>0.14285714285714285</v>
      </c>
      <c r="O445" s="12">
        <v>5</v>
      </c>
      <c r="P445" s="14">
        <f>Table32356789101112132343210111213[[#This Row],[Hispanic American]]/Table32356789101112132343210111213[[#This Row],[Total]]</f>
        <v>0.7142857142857143</v>
      </c>
      <c r="Q445" s="12">
        <v>0</v>
      </c>
      <c r="R445" s="14">
        <f>Table32356789101112132343210111213[[#This Row],[Hawaiian or Pacific Islander]]/Table32356789101112132343210111213[[#This Row],[Total]]</f>
        <v>0</v>
      </c>
      <c r="S445" s="12">
        <v>0</v>
      </c>
      <c r="T445" s="14">
        <f>Table32356789101112132343210111213[[#This Row],[White]]/Table32356789101112132343210111213[[#This Row],[Total]]</f>
        <v>0</v>
      </c>
      <c r="U445" s="12">
        <v>0</v>
      </c>
      <c r="V445" s="14">
        <f>Table32356789101112132343210111213[[#This Row],[Multi-racial]]/Table32356789101112132343210111213[[#This Row],[Total]]</f>
        <v>0</v>
      </c>
      <c r="W445" s="12">
        <v>0</v>
      </c>
      <c r="X445" s="14">
        <f>Table32356789101112132343210111213[[#This Row],[Total % Minorities]]/Table32356789101112132343210111213[[#This Row],[Total]]</f>
        <v>0.14285714285714285</v>
      </c>
      <c r="Y44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44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0.8571428571428571</v>
      </c>
    </row>
    <row r="446" spans="1:26" ht="20" customHeight="1">
      <c r="A446" s="1">
        <v>459949</v>
      </c>
      <c r="B446" s="1" t="s">
        <v>693</v>
      </c>
      <c r="C446" s="15" t="s">
        <v>347</v>
      </c>
      <c r="D446" s="1">
        <v>7</v>
      </c>
      <c r="E446" s="1">
        <v>7</v>
      </c>
      <c r="F446" s="8">
        <f>Table32356789101112132343210111213[[#This Row],[Men]]/Table32356789101112132343210111213[[#This Row],[Total]]</f>
        <v>1</v>
      </c>
      <c r="G446" s="1">
        <v>0</v>
      </c>
      <c r="H446" s="8">
        <f>Table32356789101112132343210111213[[#This Row],[Women]]/Table32356789101112132343210111213[[#This Row],[Total]]</f>
        <v>0</v>
      </c>
      <c r="I446" s="1">
        <v>0</v>
      </c>
      <c r="J446" s="8">
        <f>Table32356789101112132343210111213[[#This Row],[Alaskan Native or Native American]]/Table32356789101112132343210111213[[#This Row],[Total]]</f>
        <v>0</v>
      </c>
      <c r="K446" s="1">
        <v>0</v>
      </c>
      <c r="L446" s="8">
        <f>Table32356789101112132343210111213[[#This Row],[Asian American]]/Table32356789101112132343210111213[[#This Row],[Total]]</f>
        <v>0</v>
      </c>
      <c r="M446" s="1">
        <v>0</v>
      </c>
      <c r="N446" s="8">
        <f>Table32356789101112132343210111213[[#This Row],[African American]]/Table32356789101112132343210111213[[#This Row],[Total]]</f>
        <v>0</v>
      </c>
      <c r="O446" s="1">
        <v>4</v>
      </c>
      <c r="P446" s="8">
        <f>Table32356789101112132343210111213[[#This Row],[Hispanic American]]/Table32356789101112132343210111213[[#This Row],[Total]]</f>
        <v>0.5714285714285714</v>
      </c>
      <c r="Q446" s="1">
        <v>0</v>
      </c>
      <c r="R446" s="8">
        <f>Table32356789101112132343210111213[[#This Row],[Hawaiian or Pacific Islander]]/Table32356789101112132343210111213[[#This Row],[Total]]</f>
        <v>0</v>
      </c>
      <c r="S446" s="1">
        <v>3</v>
      </c>
      <c r="T446" s="8">
        <f>Table32356789101112132343210111213[[#This Row],[White]]/Table32356789101112132343210111213[[#This Row],[Total]]</f>
        <v>0.42857142857142855</v>
      </c>
      <c r="U446" s="1">
        <v>0</v>
      </c>
      <c r="V446" s="8">
        <f>Table32356789101112132343210111213[[#This Row],[Multi-racial]]/Table32356789101112132343210111213[[#This Row],[Total]]</f>
        <v>0</v>
      </c>
      <c r="W446" s="1">
        <v>0</v>
      </c>
      <c r="X446" s="8">
        <f>Table32356789101112132343210111213[[#This Row],[Total % Minorities]]/Table32356789101112132343210111213[[#This Row],[Total]]</f>
        <v>8.1632653061224483E-2</v>
      </c>
      <c r="Y44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0.5714285714285714</v>
      </c>
      <c r="Z44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0.5714285714285714</v>
      </c>
    </row>
    <row r="447" spans="1:26" ht="20" customHeight="1">
      <c r="A447" s="12">
        <v>460376</v>
      </c>
      <c r="B447" s="12" t="s">
        <v>694</v>
      </c>
      <c r="C447" s="16" t="s">
        <v>347</v>
      </c>
      <c r="D447" s="12">
        <v>7</v>
      </c>
      <c r="E447" s="12">
        <v>3</v>
      </c>
      <c r="F447" s="14">
        <f>Table32356789101112132343210111213[[#This Row],[Men]]/Table32356789101112132343210111213[[#This Row],[Total]]</f>
        <v>0.42857142857142855</v>
      </c>
      <c r="G447" s="12">
        <v>4</v>
      </c>
      <c r="H447" s="14">
        <f>Table32356789101112132343210111213[[#This Row],[Women]]/Table32356789101112132343210111213[[#This Row],[Total]]</f>
        <v>0.5714285714285714</v>
      </c>
      <c r="I447" s="12">
        <v>0</v>
      </c>
      <c r="J447" s="14">
        <f>Table32356789101112132343210111213[[#This Row],[Alaskan Native or Native American]]/Table32356789101112132343210111213[[#This Row],[Total]]</f>
        <v>0</v>
      </c>
      <c r="K447" s="12">
        <v>0</v>
      </c>
      <c r="L447" s="14">
        <f>Table32356789101112132343210111213[[#This Row],[Asian American]]/Table32356789101112132343210111213[[#This Row],[Total]]</f>
        <v>0</v>
      </c>
      <c r="M447" s="12">
        <v>0</v>
      </c>
      <c r="N447" s="14">
        <f>Table32356789101112132343210111213[[#This Row],[African American]]/Table32356789101112132343210111213[[#This Row],[Total]]</f>
        <v>0</v>
      </c>
      <c r="O447" s="12">
        <v>0</v>
      </c>
      <c r="P447" s="14">
        <f>Table32356789101112132343210111213[[#This Row],[Hispanic American]]/Table32356789101112132343210111213[[#This Row],[Total]]</f>
        <v>0</v>
      </c>
      <c r="Q447" s="12">
        <v>0</v>
      </c>
      <c r="R447" s="14">
        <f>Table32356789101112132343210111213[[#This Row],[Hawaiian or Pacific Islander]]/Table32356789101112132343210111213[[#This Row],[Total]]</f>
        <v>0</v>
      </c>
      <c r="S447" s="12">
        <v>0</v>
      </c>
      <c r="T447" s="14">
        <f>Table32356789101112132343210111213[[#This Row],[White]]/Table32356789101112132343210111213[[#This Row],[Total]]</f>
        <v>0</v>
      </c>
      <c r="U447" s="12">
        <v>0</v>
      </c>
      <c r="V447" s="14">
        <f>Table32356789101112132343210111213[[#This Row],[Multi-racial]]/Table32356789101112132343210111213[[#This Row],[Total]]</f>
        <v>0</v>
      </c>
      <c r="W447" s="12">
        <v>7</v>
      </c>
      <c r="X447" s="14">
        <f>Table32356789101112132343210111213[[#This Row],[Total % Minorities]]/Table32356789101112132343210111213[[#This Row],[Total]]</f>
        <v>0</v>
      </c>
      <c r="Y44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4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48" spans="1:26" ht="20" customHeight="1">
      <c r="A448" s="1">
        <v>102377</v>
      </c>
      <c r="B448" s="1" t="s">
        <v>310</v>
      </c>
      <c r="C448" s="15" t="s">
        <v>347</v>
      </c>
      <c r="D448" s="1">
        <v>6</v>
      </c>
      <c r="E448" s="1">
        <v>3</v>
      </c>
      <c r="F448" s="8">
        <f>Table32356789101112132343210111213[[#This Row],[Men]]/Table32356789101112132343210111213[[#This Row],[Total]]</f>
        <v>0.5</v>
      </c>
      <c r="G448" s="1">
        <v>3</v>
      </c>
      <c r="H448" s="8">
        <f>Table32356789101112132343210111213[[#This Row],[Women]]/Table32356789101112132343210111213[[#This Row],[Total]]</f>
        <v>0.5</v>
      </c>
      <c r="I448" s="1">
        <v>0</v>
      </c>
      <c r="J448" s="8">
        <f>Table32356789101112132343210111213[[#This Row],[Alaskan Native or Native American]]/Table32356789101112132343210111213[[#This Row],[Total]]</f>
        <v>0</v>
      </c>
      <c r="K448" s="1">
        <v>0</v>
      </c>
      <c r="L448" s="8">
        <f>Table32356789101112132343210111213[[#This Row],[Asian American]]/Table32356789101112132343210111213[[#This Row],[Total]]</f>
        <v>0</v>
      </c>
      <c r="M448" s="1">
        <v>6</v>
      </c>
      <c r="N448" s="8">
        <f>Table32356789101112132343210111213[[#This Row],[African American]]/Table32356789101112132343210111213[[#This Row],[Total]]</f>
        <v>1</v>
      </c>
      <c r="O448" s="1">
        <v>0</v>
      </c>
      <c r="P448" s="8">
        <f>Table32356789101112132343210111213[[#This Row],[Hispanic American]]/Table32356789101112132343210111213[[#This Row],[Total]]</f>
        <v>0</v>
      </c>
      <c r="Q448" s="1">
        <v>0</v>
      </c>
      <c r="R448" s="8">
        <f>Table32356789101112132343210111213[[#This Row],[Hawaiian or Pacific Islander]]/Table32356789101112132343210111213[[#This Row],[Total]]</f>
        <v>0</v>
      </c>
      <c r="S448" s="1">
        <v>0</v>
      </c>
      <c r="T448" s="8">
        <f>Table32356789101112132343210111213[[#This Row],[White]]/Table32356789101112132343210111213[[#This Row],[Total]]</f>
        <v>0</v>
      </c>
      <c r="U448" s="1">
        <v>0</v>
      </c>
      <c r="V448" s="8">
        <f>Table32356789101112132343210111213[[#This Row],[Multi-racial]]/Table32356789101112132343210111213[[#This Row],[Total]]</f>
        <v>0</v>
      </c>
      <c r="W448" s="1">
        <v>0</v>
      </c>
      <c r="X448" s="8">
        <f>Table32356789101112132343210111213[[#This Row],[Total % Minorities]]/Table32356789101112132343210111213[[#This Row],[Total]]</f>
        <v>0.16666666666666666</v>
      </c>
      <c r="Y44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44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449" spans="1:26" ht="20" customHeight="1">
      <c r="A449" s="12">
        <v>136215</v>
      </c>
      <c r="B449" s="12" t="s">
        <v>405</v>
      </c>
      <c r="C449" s="16" t="s">
        <v>347</v>
      </c>
      <c r="D449" s="12">
        <v>6</v>
      </c>
      <c r="E449" s="12">
        <v>4</v>
      </c>
      <c r="F449" s="14">
        <f>Table32356789101112132343210111213[[#This Row],[Men]]/Table32356789101112132343210111213[[#This Row],[Total]]</f>
        <v>0.66666666666666663</v>
      </c>
      <c r="G449" s="12">
        <v>2</v>
      </c>
      <c r="H449" s="14">
        <f>Table32356789101112132343210111213[[#This Row],[Women]]/Table32356789101112132343210111213[[#This Row],[Total]]</f>
        <v>0.33333333333333331</v>
      </c>
      <c r="I449" s="12">
        <v>0</v>
      </c>
      <c r="J449" s="14">
        <f>Table32356789101112132343210111213[[#This Row],[Alaskan Native or Native American]]/Table32356789101112132343210111213[[#This Row],[Total]]</f>
        <v>0</v>
      </c>
      <c r="K449" s="12">
        <v>1</v>
      </c>
      <c r="L449" s="14">
        <f>Table32356789101112132343210111213[[#This Row],[Asian American]]/Table32356789101112132343210111213[[#This Row],[Total]]</f>
        <v>0.16666666666666666</v>
      </c>
      <c r="M449" s="12">
        <v>0</v>
      </c>
      <c r="N449" s="14">
        <f>Table32356789101112132343210111213[[#This Row],[African American]]/Table32356789101112132343210111213[[#This Row],[Total]]</f>
        <v>0</v>
      </c>
      <c r="O449" s="12">
        <v>0</v>
      </c>
      <c r="P449" s="14">
        <f>Table32356789101112132343210111213[[#This Row],[Hispanic American]]/Table32356789101112132343210111213[[#This Row],[Total]]</f>
        <v>0</v>
      </c>
      <c r="Q449" s="12">
        <v>0</v>
      </c>
      <c r="R449" s="14">
        <f>Table32356789101112132343210111213[[#This Row],[Hawaiian or Pacific Islander]]/Table32356789101112132343210111213[[#This Row],[Total]]</f>
        <v>0</v>
      </c>
      <c r="S449" s="12">
        <v>4</v>
      </c>
      <c r="T449" s="14">
        <f>Table32356789101112132343210111213[[#This Row],[White]]/Table32356789101112132343210111213[[#This Row],[Total]]</f>
        <v>0.66666666666666663</v>
      </c>
      <c r="U449" s="12">
        <v>0</v>
      </c>
      <c r="V449" s="14">
        <f>Table32356789101112132343210111213[[#This Row],[Multi-racial]]/Table32356789101112132343210111213[[#This Row],[Total]]</f>
        <v>0</v>
      </c>
      <c r="W449" s="12">
        <v>1</v>
      </c>
      <c r="X449" s="14">
        <f>Table32356789101112132343210111213[[#This Row],[Total % Minorities]]/Table32356789101112132343210111213[[#This Row],[Total]]</f>
        <v>2.7777777777777776E-2</v>
      </c>
      <c r="Y44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44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50" spans="1:26" ht="20" customHeight="1">
      <c r="A450" s="1">
        <v>142461</v>
      </c>
      <c r="B450" s="1" t="s">
        <v>133</v>
      </c>
      <c r="C450" s="15" t="s">
        <v>347</v>
      </c>
      <c r="D450" s="1">
        <v>6</v>
      </c>
      <c r="E450" s="1">
        <v>5</v>
      </c>
      <c r="F450" s="8">
        <f>Table32356789101112132343210111213[[#This Row],[Men]]/Table32356789101112132343210111213[[#This Row],[Total]]</f>
        <v>0.83333333333333337</v>
      </c>
      <c r="G450" s="1">
        <v>1</v>
      </c>
      <c r="H450" s="8">
        <f>Table32356789101112132343210111213[[#This Row],[Women]]/Table32356789101112132343210111213[[#This Row],[Total]]</f>
        <v>0.16666666666666666</v>
      </c>
      <c r="I450" s="1">
        <v>0</v>
      </c>
      <c r="J450" s="8">
        <f>Table32356789101112132343210111213[[#This Row],[Alaskan Native or Native American]]/Table32356789101112132343210111213[[#This Row],[Total]]</f>
        <v>0</v>
      </c>
      <c r="K450" s="1">
        <v>0</v>
      </c>
      <c r="L450" s="8">
        <f>Table32356789101112132343210111213[[#This Row],[Asian American]]/Table32356789101112132343210111213[[#This Row],[Total]]</f>
        <v>0</v>
      </c>
      <c r="M450" s="1">
        <v>0</v>
      </c>
      <c r="N450" s="8">
        <f>Table32356789101112132343210111213[[#This Row],[African American]]/Table32356789101112132343210111213[[#This Row],[Total]]</f>
        <v>0</v>
      </c>
      <c r="O450" s="1">
        <v>0</v>
      </c>
      <c r="P450" s="8">
        <f>Table32356789101112132343210111213[[#This Row],[Hispanic American]]/Table32356789101112132343210111213[[#This Row],[Total]]</f>
        <v>0</v>
      </c>
      <c r="Q450" s="1">
        <v>0</v>
      </c>
      <c r="R450" s="8">
        <f>Table32356789101112132343210111213[[#This Row],[Hawaiian or Pacific Islander]]/Table32356789101112132343210111213[[#This Row],[Total]]</f>
        <v>0</v>
      </c>
      <c r="S450" s="1">
        <v>5</v>
      </c>
      <c r="T450" s="8">
        <f>Table32356789101112132343210111213[[#This Row],[White]]/Table32356789101112132343210111213[[#This Row],[Total]]</f>
        <v>0.83333333333333337</v>
      </c>
      <c r="U450" s="1">
        <v>1</v>
      </c>
      <c r="V450" s="8">
        <f>Table32356789101112132343210111213[[#This Row],[Multi-racial]]/Table32356789101112132343210111213[[#This Row],[Total]]</f>
        <v>0.16666666666666666</v>
      </c>
      <c r="W450" s="1">
        <v>0</v>
      </c>
      <c r="X450" s="8">
        <f>Table32356789101112132343210111213[[#This Row],[Total % Minorities]]/Table32356789101112132343210111213[[#This Row],[Total]]</f>
        <v>2.7777777777777776E-2</v>
      </c>
      <c r="Y45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45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</row>
    <row r="451" spans="1:26" ht="20" customHeight="1">
      <c r="A451" s="12">
        <v>151290</v>
      </c>
      <c r="B451" s="12" t="s">
        <v>143</v>
      </c>
      <c r="C451" s="16" t="s">
        <v>347</v>
      </c>
      <c r="D451" s="12">
        <v>6</v>
      </c>
      <c r="E451" s="12">
        <v>3</v>
      </c>
      <c r="F451" s="14">
        <f>Table32356789101112132343210111213[[#This Row],[Men]]/Table32356789101112132343210111213[[#This Row],[Total]]</f>
        <v>0.5</v>
      </c>
      <c r="G451" s="12">
        <v>3</v>
      </c>
      <c r="H451" s="14">
        <f>Table32356789101112132343210111213[[#This Row],[Women]]/Table32356789101112132343210111213[[#This Row],[Total]]</f>
        <v>0.5</v>
      </c>
      <c r="I451" s="12">
        <v>0</v>
      </c>
      <c r="J451" s="14">
        <f>Table32356789101112132343210111213[[#This Row],[Alaskan Native or Native American]]/Table32356789101112132343210111213[[#This Row],[Total]]</f>
        <v>0</v>
      </c>
      <c r="K451" s="12">
        <v>0</v>
      </c>
      <c r="L451" s="14">
        <f>Table32356789101112132343210111213[[#This Row],[Asian American]]/Table32356789101112132343210111213[[#This Row],[Total]]</f>
        <v>0</v>
      </c>
      <c r="M451" s="12">
        <v>0</v>
      </c>
      <c r="N451" s="14">
        <f>Table32356789101112132343210111213[[#This Row],[African American]]/Table32356789101112132343210111213[[#This Row],[Total]]</f>
        <v>0</v>
      </c>
      <c r="O451" s="12">
        <v>0</v>
      </c>
      <c r="P451" s="14">
        <f>Table32356789101112132343210111213[[#This Row],[Hispanic American]]/Table32356789101112132343210111213[[#This Row],[Total]]</f>
        <v>0</v>
      </c>
      <c r="Q451" s="12">
        <v>0</v>
      </c>
      <c r="R451" s="14">
        <f>Table32356789101112132343210111213[[#This Row],[Hawaiian or Pacific Islander]]/Table32356789101112132343210111213[[#This Row],[Total]]</f>
        <v>0</v>
      </c>
      <c r="S451" s="12">
        <v>4</v>
      </c>
      <c r="T451" s="14">
        <f>Table32356789101112132343210111213[[#This Row],[White]]/Table32356789101112132343210111213[[#This Row],[Total]]</f>
        <v>0.66666666666666663</v>
      </c>
      <c r="U451" s="12">
        <v>0</v>
      </c>
      <c r="V451" s="14">
        <f>Table32356789101112132343210111213[[#This Row],[Multi-racial]]/Table32356789101112132343210111213[[#This Row],[Total]]</f>
        <v>0</v>
      </c>
      <c r="W451" s="12">
        <v>0</v>
      </c>
      <c r="X451" s="14">
        <f>Table32356789101112132343210111213[[#This Row],[Total % Minorities]]/Table32356789101112132343210111213[[#This Row],[Total]]</f>
        <v>0</v>
      </c>
      <c r="Y45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5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52" spans="1:26" ht="20" customHeight="1">
      <c r="A452" s="1">
        <v>154712</v>
      </c>
      <c r="B452" s="1" t="s">
        <v>150</v>
      </c>
      <c r="C452" s="15" t="s">
        <v>347</v>
      </c>
      <c r="D452" s="1">
        <v>6</v>
      </c>
      <c r="E452" s="1">
        <v>5</v>
      </c>
      <c r="F452" s="8">
        <f>Table32356789101112132343210111213[[#This Row],[Men]]/Table32356789101112132343210111213[[#This Row],[Total]]</f>
        <v>0.83333333333333337</v>
      </c>
      <c r="G452" s="1">
        <v>1</v>
      </c>
      <c r="H452" s="8">
        <f>Table32356789101112132343210111213[[#This Row],[Women]]/Table32356789101112132343210111213[[#This Row],[Total]]</f>
        <v>0.16666666666666666</v>
      </c>
      <c r="I452" s="1">
        <v>0</v>
      </c>
      <c r="J452" s="8">
        <f>Table32356789101112132343210111213[[#This Row],[Alaskan Native or Native American]]/Table32356789101112132343210111213[[#This Row],[Total]]</f>
        <v>0</v>
      </c>
      <c r="K452" s="1">
        <v>0</v>
      </c>
      <c r="L452" s="8">
        <f>Table32356789101112132343210111213[[#This Row],[Asian American]]/Table32356789101112132343210111213[[#This Row],[Total]]</f>
        <v>0</v>
      </c>
      <c r="M452" s="1">
        <v>0</v>
      </c>
      <c r="N452" s="8">
        <f>Table32356789101112132343210111213[[#This Row],[African American]]/Table32356789101112132343210111213[[#This Row],[Total]]</f>
        <v>0</v>
      </c>
      <c r="O452" s="1">
        <v>0</v>
      </c>
      <c r="P452" s="8">
        <f>Table32356789101112132343210111213[[#This Row],[Hispanic American]]/Table32356789101112132343210111213[[#This Row],[Total]]</f>
        <v>0</v>
      </c>
      <c r="Q452" s="1">
        <v>0</v>
      </c>
      <c r="R452" s="8">
        <f>Table32356789101112132343210111213[[#This Row],[Hawaiian or Pacific Islander]]/Table32356789101112132343210111213[[#This Row],[Total]]</f>
        <v>0</v>
      </c>
      <c r="S452" s="1">
        <v>5</v>
      </c>
      <c r="T452" s="8">
        <f>Table32356789101112132343210111213[[#This Row],[White]]/Table32356789101112132343210111213[[#This Row],[Total]]</f>
        <v>0.83333333333333337</v>
      </c>
      <c r="U452" s="1">
        <v>0</v>
      </c>
      <c r="V452" s="8">
        <f>Table32356789101112132343210111213[[#This Row],[Multi-racial]]/Table32356789101112132343210111213[[#This Row],[Total]]</f>
        <v>0</v>
      </c>
      <c r="W452" s="1">
        <v>1</v>
      </c>
      <c r="X452" s="8">
        <f>Table32356789101112132343210111213[[#This Row],[Total % Minorities]]/Table32356789101112132343210111213[[#This Row],[Total]]</f>
        <v>0</v>
      </c>
      <c r="Y45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5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53" spans="1:26" ht="20" customHeight="1">
      <c r="A453" s="12">
        <v>169363</v>
      </c>
      <c r="B453" s="12" t="s">
        <v>695</v>
      </c>
      <c r="C453" s="16">
        <v>46600</v>
      </c>
      <c r="D453" s="12">
        <v>6</v>
      </c>
      <c r="E453" s="12">
        <v>5</v>
      </c>
      <c r="F453" s="14">
        <f>Table32356789101112132343210111213[[#This Row],[Men]]/Table32356789101112132343210111213[[#This Row],[Total]]</f>
        <v>0.83333333333333337</v>
      </c>
      <c r="G453" s="12">
        <v>1</v>
      </c>
      <c r="H453" s="14">
        <f>Table32356789101112132343210111213[[#This Row],[Women]]/Table32356789101112132343210111213[[#This Row],[Total]]</f>
        <v>0.16666666666666666</v>
      </c>
      <c r="I453" s="12">
        <v>0</v>
      </c>
      <c r="J453" s="14">
        <f>Table32356789101112132343210111213[[#This Row],[Alaskan Native or Native American]]/Table32356789101112132343210111213[[#This Row],[Total]]</f>
        <v>0</v>
      </c>
      <c r="K453" s="12">
        <v>0</v>
      </c>
      <c r="L453" s="14">
        <f>Table32356789101112132343210111213[[#This Row],[Asian American]]/Table32356789101112132343210111213[[#This Row],[Total]]</f>
        <v>0</v>
      </c>
      <c r="M453" s="12">
        <v>0</v>
      </c>
      <c r="N453" s="14">
        <f>Table32356789101112132343210111213[[#This Row],[African American]]/Table32356789101112132343210111213[[#This Row],[Total]]</f>
        <v>0</v>
      </c>
      <c r="O453" s="12">
        <v>0</v>
      </c>
      <c r="P453" s="14">
        <f>Table32356789101112132343210111213[[#This Row],[Hispanic American]]/Table32356789101112132343210111213[[#This Row],[Total]]</f>
        <v>0</v>
      </c>
      <c r="Q453" s="12">
        <v>0</v>
      </c>
      <c r="R453" s="14">
        <f>Table32356789101112132343210111213[[#This Row],[Hawaiian or Pacific Islander]]/Table32356789101112132343210111213[[#This Row],[Total]]</f>
        <v>0</v>
      </c>
      <c r="S453" s="12">
        <v>5</v>
      </c>
      <c r="T453" s="14">
        <f>Table32356789101112132343210111213[[#This Row],[White]]/Table32356789101112132343210111213[[#This Row],[Total]]</f>
        <v>0.83333333333333337</v>
      </c>
      <c r="U453" s="12">
        <v>0</v>
      </c>
      <c r="V453" s="14">
        <f>Table32356789101112132343210111213[[#This Row],[Multi-racial]]/Table32356789101112132343210111213[[#This Row],[Total]]</f>
        <v>0</v>
      </c>
      <c r="W453" s="12">
        <v>1</v>
      </c>
      <c r="X453" s="14">
        <f>Table32356789101112132343210111213[[#This Row],[Total % Minorities]]/Table32356789101112132343210111213[[#This Row],[Total]]</f>
        <v>0</v>
      </c>
      <c r="Y45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5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54" spans="1:26" ht="20" customHeight="1">
      <c r="A454" s="1">
        <v>180106</v>
      </c>
      <c r="B454" s="1" t="s">
        <v>325</v>
      </c>
      <c r="C454" s="15" t="s">
        <v>347</v>
      </c>
      <c r="D454" s="1">
        <v>6</v>
      </c>
      <c r="E454" s="1">
        <v>4</v>
      </c>
      <c r="F454" s="8">
        <f>Table32356789101112132343210111213[[#This Row],[Men]]/Table32356789101112132343210111213[[#This Row],[Total]]</f>
        <v>0.66666666666666663</v>
      </c>
      <c r="G454" s="1">
        <v>2</v>
      </c>
      <c r="H454" s="8">
        <f>Table32356789101112132343210111213[[#This Row],[Women]]/Table32356789101112132343210111213[[#This Row],[Total]]</f>
        <v>0.33333333333333331</v>
      </c>
      <c r="I454" s="1">
        <v>0</v>
      </c>
      <c r="J454" s="8">
        <f>Table32356789101112132343210111213[[#This Row],[Alaskan Native or Native American]]/Table32356789101112132343210111213[[#This Row],[Total]]</f>
        <v>0</v>
      </c>
      <c r="K454" s="1">
        <v>1</v>
      </c>
      <c r="L454" s="8">
        <f>Table32356789101112132343210111213[[#This Row],[Asian American]]/Table32356789101112132343210111213[[#This Row],[Total]]</f>
        <v>0.16666666666666666</v>
      </c>
      <c r="M454" s="1">
        <v>0</v>
      </c>
      <c r="N454" s="8">
        <f>Table32356789101112132343210111213[[#This Row],[African American]]/Table32356789101112132343210111213[[#This Row],[Total]]</f>
        <v>0</v>
      </c>
      <c r="O454" s="1">
        <v>0</v>
      </c>
      <c r="P454" s="8">
        <f>Table32356789101112132343210111213[[#This Row],[Hispanic American]]/Table32356789101112132343210111213[[#This Row],[Total]]</f>
        <v>0</v>
      </c>
      <c r="Q454" s="1">
        <v>0</v>
      </c>
      <c r="R454" s="8">
        <f>Table32356789101112132343210111213[[#This Row],[Hawaiian or Pacific Islander]]/Table32356789101112132343210111213[[#This Row],[Total]]</f>
        <v>0</v>
      </c>
      <c r="S454" s="1">
        <v>3</v>
      </c>
      <c r="T454" s="8">
        <f>Table32356789101112132343210111213[[#This Row],[White]]/Table32356789101112132343210111213[[#This Row],[Total]]</f>
        <v>0.5</v>
      </c>
      <c r="U454" s="1">
        <v>0</v>
      </c>
      <c r="V454" s="8">
        <f>Table32356789101112132343210111213[[#This Row],[Multi-racial]]/Table32356789101112132343210111213[[#This Row],[Total]]</f>
        <v>0</v>
      </c>
      <c r="W454" s="1">
        <v>0</v>
      </c>
      <c r="X454" s="8">
        <f>Table32356789101112132343210111213[[#This Row],[Total % Minorities]]/Table32356789101112132343210111213[[#This Row],[Total]]</f>
        <v>2.7777777777777776E-2</v>
      </c>
      <c r="Y45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45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55" spans="1:26" ht="20" customHeight="1">
      <c r="A455" s="12">
        <v>189705</v>
      </c>
      <c r="B455" s="12" t="s">
        <v>696</v>
      </c>
      <c r="C455" s="16">
        <v>52700</v>
      </c>
      <c r="D455" s="12">
        <v>6</v>
      </c>
      <c r="E455" s="12">
        <v>4</v>
      </c>
      <c r="F455" s="14">
        <f>Table32356789101112132343210111213[[#This Row],[Men]]/Table32356789101112132343210111213[[#This Row],[Total]]</f>
        <v>0.66666666666666663</v>
      </c>
      <c r="G455" s="12">
        <v>2</v>
      </c>
      <c r="H455" s="14">
        <f>Table32356789101112132343210111213[[#This Row],[Women]]/Table32356789101112132343210111213[[#This Row],[Total]]</f>
        <v>0.33333333333333331</v>
      </c>
      <c r="I455" s="12">
        <v>0</v>
      </c>
      <c r="J455" s="14">
        <f>Table32356789101112132343210111213[[#This Row],[Alaskan Native or Native American]]/Table32356789101112132343210111213[[#This Row],[Total]]</f>
        <v>0</v>
      </c>
      <c r="K455" s="12">
        <v>0</v>
      </c>
      <c r="L455" s="14">
        <f>Table32356789101112132343210111213[[#This Row],[Asian American]]/Table32356789101112132343210111213[[#This Row],[Total]]</f>
        <v>0</v>
      </c>
      <c r="M455" s="12">
        <v>0</v>
      </c>
      <c r="N455" s="14">
        <f>Table32356789101112132343210111213[[#This Row],[African American]]/Table32356789101112132343210111213[[#This Row],[Total]]</f>
        <v>0</v>
      </c>
      <c r="O455" s="12">
        <v>1</v>
      </c>
      <c r="P455" s="14">
        <f>Table32356789101112132343210111213[[#This Row],[Hispanic American]]/Table32356789101112132343210111213[[#This Row],[Total]]</f>
        <v>0.16666666666666666</v>
      </c>
      <c r="Q455" s="12">
        <v>0</v>
      </c>
      <c r="R455" s="14">
        <f>Table32356789101112132343210111213[[#This Row],[Hawaiian or Pacific Islander]]/Table32356789101112132343210111213[[#This Row],[Total]]</f>
        <v>0</v>
      </c>
      <c r="S455" s="12">
        <v>5</v>
      </c>
      <c r="T455" s="14">
        <f>Table32356789101112132343210111213[[#This Row],[White]]/Table32356789101112132343210111213[[#This Row],[Total]]</f>
        <v>0.83333333333333337</v>
      </c>
      <c r="U455" s="12">
        <v>0</v>
      </c>
      <c r="V455" s="14">
        <f>Table32356789101112132343210111213[[#This Row],[Multi-racial]]/Table32356789101112132343210111213[[#This Row],[Total]]</f>
        <v>0</v>
      </c>
      <c r="W455" s="12">
        <v>0</v>
      </c>
      <c r="X455" s="14">
        <f>Table32356789101112132343210111213[[#This Row],[Total % Minorities]]/Table32356789101112132343210111213[[#This Row],[Total]]</f>
        <v>2.7777777777777776E-2</v>
      </c>
      <c r="Y45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45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</row>
    <row r="456" spans="1:26" ht="20" customHeight="1">
      <c r="A456" s="1">
        <v>198950</v>
      </c>
      <c r="B456" s="1" t="s">
        <v>697</v>
      </c>
      <c r="C456" s="15" t="s">
        <v>347</v>
      </c>
      <c r="D456" s="1">
        <v>6</v>
      </c>
      <c r="E456" s="1">
        <v>0</v>
      </c>
      <c r="F456" s="8">
        <f>Table32356789101112132343210111213[[#This Row],[Men]]/Table32356789101112132343210111213[[#This Row],[Total]]</f>
        <v>0</v>
      </c>
      <c r="G456" s="1">
        <v>6</v>
      </c>
      <c r="H456" s="8">
        <f>Table32356789101112132343210111213[[#This Row],[Women]]/Table32356789101112132343210111213[[#This Row],[Total]]</f>
        <v>1</v>
      </c>
      <c r="I456" s="1">
        <v>0</v>
      </c>
      <c r="J456" s="8">
        <f>Table32356789101112132343210111213[[#This Row],[Alaskan Native or Native American]]/Table32356789101112132343210111213[[#This Row],[Total]]</f>
        <v>0</v>
      </c>
      <c r="K456" s="1">
        <v>0</v>
      </c>
      <c r="L456" s="8">
        <f>Table32356789101112132343210111213[[#This Row],[Asian American]]/Table32356789101112132343210111213[[#This Row],[Total]]</f>
        <v>0</v>
      </c>
      <c r="M456" s="1">
        <v>2</v>
      </c>
      <c r="N456" s="8">
        <f>Table32356789101112132343210111213[[#This Row],[African American]]/Table32356789101112132343210111213[[#This Row],[Total]]</f>
        <v>0.33333333333333331</v>
      </c>
      <c r="O456" s="1">
        <v>2</v>
      </c>
      <c r="P456" s="8">
        <f>Table32356789101112132343210111213[[#This Row],[Hispanic American]]/Table32356789101112132343210111213[[#This Row],[Total]]</f>
        <v>0.33333333333333331</v>
      </c>
      <c r="Q456" s="1">
        <v>0</v>
      </c>
      <c r="R456" s="8">
        <f>Table32356789101112132343210111213[[#This Row],[Hawaiian or Pacific Islander]]/Table32356789101112132343210111213[[#This Row],[Total]]</f>
        <v>0</v>
      </c>
      <c r="S456" s="1">
        <v>1</v>
      </c>
      <c r="T456" s="8">
        <f>Table32356789101112132343210111213[[#This Row],[White]]/Table32356789101112132343210111213[[#This Row],[Total]]</f>
        <v>0.16666666666666666</v>
      </c>
      <c r="U456" s="1">
        <v>1</v>
      </c>
      <c r="V456" s="8">
        <f>Table32356789101112132343210111213[[#This Row],[Multi-racial]]/Table32356789101112132343210111213[[#This Row],[Total]]</f>
        <v>0.16666666666666666</v>
      </c>
      <c r="W456" s="1">
        <v>0</v>
      </c>
      <c r="X456" s="8">
        <f>Table32356789101112132343210111213[[#This Row],[Total % Minorities]]/Table32356789101112132343210111213[[#This Row],[Total]]</f>
        <v>0.1388888888888889</v>
      </c>
      <c r="Y45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0.83333333333333337</v>
      </c>
      <c r="Z45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0.83333333333333337</v>
      </c>
    </row>
    <row r="457" spans="1:26" ht="20" customHeight="1">
      <c r="A457" s="12">
        <v>202134</v>
      </c>
      <c r="B457" s="12" t="s">
        <v>218</v>
      </c>
      <c r="C457" s="16" t="s">
        <v>347</v>
      </c>
      <c r="D457" s="12">
        <v>6</v>
      </c>
      <c r="E457" s="12">
        <v>6</v>
      </c>
      <c r="F457" s="14">
        <f>Table32356789101112132343210111213[[#This Row],[Men]]/Table32356789101112132343210111213[[#This Row],[Total]]</f>
        <v>1</v>
      </c>
      <c r="G457" s="12">
        <v>0</v>
      </c>
      <c r="H457" s="14">
        <f>Table32356789101112132343210111213[[#This Row],[Women]]/Table32356789101112132343210111213[[#This Row],[Total]]</f>
        <v>0</v>
      </c>
      <c r="I457" s="12">
        <v>0</v>
      </c>
      <c r="J457" s="14">
        <f>Table32356789101112132343210111213[[#This Row],[Alaskan Native or Native American]]/Table32356789101112132343210111213[[#This Row],[Total]]</f>
        <v>0</v>
      </c>
      <c r="K457" s="12">
        <v>2</v>
      </c>
      <c r="L457" s="14">
        <f>Table32356789101112132343210111213[[#This Row],[Asian American]]/Table32356789101112132343210111213[[#This Row],[Total]]</f>
        <v>0.33333333333333331</v>
      </c>
      <c r="M457" s="12">
        <v>0</v>
      </c>
      <c r="N457" s="14">
        <f>Table32356789101112132343210111213[[#This Row],[African American]]/Table32356789101112132343210111213[[#This Row],[Total]]</f>
        <v>0</v>
      </c>
      <c r="O457" s="12">
        <v>0</v>
      </c>
      <c r="P457" s="14">
        <f>Table32356789101112132343210111213[[#This Row],[Hispanic American]]/Table32356789101112132343210111213[[#This Row],[Total]]</f>
        <v>0</v>
      </c>
      <c r="Q457" s="12">
        <v>0</v>
      </c>
      <c r="R457" s="14">
        <f>Table32356789101112132343210111213[[#This Row],[Hawaiian or Pacific Islander]]/Table32356789101112132343210111213[[#This Row],[Total]]</f>
        <v>0</v>
      </c>
      <c r="S457" s="12">
        <v>4</v>
      </c>
      <c r="T457" s="14">
        <f>Table32356789101112132343210111213[[#This Row],[White]]/Table32356789101112132343210111213[[#This Row],[Total]]</f>
        <v>0.66666666666666663</v>
      </c>
      <c r="U457" s="12">
        <v>0</v>
      </c>
      <c r="V457" s="14">
        <f>Table32356789101112132343210111213[[#This Row],[Multi-racial]]/Table32356789101112132343210111213[[#This Row],[Total]]</f>
        <v>0</v>
      </c>
      <c r="W457" s="12">
        <v>0</v>
      </c>
      <c r="X457" s="14">
        <f>Table32356789101112132343210111213[[#This Row],[Total % Minorities]]/Table32356789101112132343210111213[[#This Row],[Total]]</f>
        <v>5.5555555555555552E-2</v>
      </c>
      <c r="Y45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45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58" spans="1:26" ht="20" customHeight="1">
      <c r="A458" s="1">
        <v>202763</v>
      </c>
      <c r="B458" s="1" t="s">
        <v>698</v>
      </c>
      <c r="C458" s="15" t="s">
        <v>347</v>
      </c>
      <c r="D458" s="1">
        <v>6</v>
      </c>
      <c r="E458" s="1">
        <v>6</v>
      </c>
      <c r="F458" s="8">
        <f>Table32356789101112132343210111213[[#This Row],[Men]]/Table32356789101112132343210111213[[#This Row],[Total]]</f>
        <v>1</v>
      </c>
      <c r="G458" s="1">
        <v>0</v>
      </c>
      <c r="H458" s="8">
        <f>Table32356789101112132343210111213[[#This Row],[Women]]/Table32356789101112132343210111213[[#This Row],[Total]]</f>
        <v>0</v>
      </c>
      <c r="I458" s="1">
        <v>0</v>
      </c>
      <c r="J458" s="8">
        <f>Table32356789101112132343210111213[[#This Row],[Alaskan Native or Native American]]/Table32356789101112132343210111213[[#This Row],[Total]]</f>
        <v>0</v>
      </c>
      <c r="K458" s="1">
        <v>0</v>
      </c>
      <c r="L458" s="8">
        <f>Table32356789101112132343210111213[[#This Row],[Asian American]]/Table32356789101112132343210111213[[#This Row],[Total]]</f>
        <v>0</v>
      </c>
      <c r="M458" s="1">
        <v>0</v>
      </c>
      <c r="N458" s="8">
        <f>Table32356789101112132343210111213[[#This Row],[African American]]/Table32356789101112132343210111213[[#This Row],[Total]]</f>
        <v>0</v>
      </c>
      <c r="O458" s="1">
        <v>0</v>
      </c>
      <c r="P458" s="8">
        <f>Table32356789101112132343210111213[[#This Row],[Hispanic American]]/Table32356789101112132343210111213[[#This Row],[Total]]</f>
        <v>0</v>
      </c>
      <c r="Q458" s="1">
        <v>0</v>
      </c>
      <c r="R458" s="8">
        <f>Table32356789101112132343210111213[[#This Row],[Hawaiian or Pacific Islander]]/Table32356789101112132343210111213[[#This Row],[Total]]</f>
        <v>0</v>
      </c>
      <c r="S458" s="1">
        <v>5</v>
      </c>
      <c r="T458" s="8">
        <f>Table32356789101112132343210111213[[#This Row],[White]]/Table32356789101112132343210111213[[#This Row],[Total]]</f>
        <v>0.83333333333333337</v>
      </c>
      <c r="U458" s="1">
        <v>0</v>
      </c>
      <c r="V458" s="8">
        <f>Table32356789101112132343210111213[[#This Row],[Multi-racial]]/Table32356789101112132343210111213[[#This Row],[Total]]</f>
        <v>0</v>
      </c>
      <c r="W458" s="1">
        <v>1</v>
      </c>
      <c r="X458" s="8">
        <f>Table32356789101112132343210111213[[#This Row],[Total % Minorities]]/Table32356789101112132343210111213[[#This Row],[Total]]</f>
        <v>0</v>
      </c>
      <c r="Y45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5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59" spans="1:26" ht="20" customHeight="1">
      <c r="A459" s="12">
        <v>203085</v>
      </c>
      <c r="B459" s="12" t="s">
        <v>699</v>
      </c>
      <c r="C459" s="16" t="s">
        <v>347</v>
      </c>
      <c r="D459" s="12">
        <v>6</v>
      </c>
      <c r="E459" s="12">
        <v>3</v>
      </c>
      <c r="F459" s="14">
        <f>Table32356789101112132343210111213[[#This Row],[Men]]/Table32356789101112132343210111213[[#This Row],[Total]]</f>
        <v>0.5</v>
      </c>
      <c r="G459" s="12">
        <v>3</v>
      </c>
      <c r="H459" s="14">
        <f>Table32356789101112132343210111213[[#This Row],[Women]]/Table32356789101112132343210111213[[#This Row],[Total]]</f>
        <v>0.5</v>
      </c>
      <c r="I459" s="12">
        <v>0</v>
      </c>
      <c r="J459" s="14">
        <f>Table32356789101112132343210111213[[#This Row],[Alaskan Native or Native American]]/Table32356789101112132343210111213[[#This Row],[Total]]</f>
        <v>0</v>
      </c>
      <c r="K459" s="12">
        <v>0</v>
      </c>
      <c r="L459" s="14">
        <f>Table32356789101112132343210111213[[#This Row],[Asian American]]/Table32356789101112132343210111213[[#This Row],[Total]]</f>
        <v>0</v>
      </c>
      <c r="M459" s="12">
        <v>0</v>
      </c>
      <c r="N459" s="14">
        <f>Table32356789101112132343210111213[[#This Row],[African American]]/Table32356789101112132343210111213[[#This Row],[Total]]</f>
        <v>0</v>
      </c>
      <c r="O459" s="12">
        <v>0</v>
      </c>
      <c r="P459" s="14">
        <f>Table32356789101112132343210111213[[#This Row],[Hispanic American]]/Table32356789101112132343210111213[[#This Row],[Total]]</f>
        <v>0</v>
      </c>
      <c r="Q459" s="12">
        <v>0</v>
      </c>
      <c r="R459" s="14">
        <f>Table32356789101112132343210111213[[#This Row],[Hawaiian or Pacific Islander]]/Table32356789101112132343210111213[[#This Row],[Total]]</f>
        <v>0</v>
      </c>
      <c r="S459" s="12">
        <v>5</v>
      </c>
      <c r="T459" s="14">
        <f>Table32356789101112132343210111213[[#This Row],[White]]/Table32356789101112132343210111213[[#This Row],[Total]]</f>
        <v>0.83333333333333337</v>
      </c>
      <c r="U459" s="12">
        <v>0</v>
      </c>
      <c r="V459" s="14">
        <f>Table32356789101112132343210111213[[#This Row],[Multi-racial]]/Table32356789101112132343210111213[[#This Row],[Total]]</f>
        <v>0</v>
      </c>
      <c r="W459" s="12">
        <v>1</v>
      </c>
      <c r="X459" s="14">
        <f>Table32356789101112132343210111213[[#This Row],[Total % Minorities]]/Table32356789101112132343210111213[[#This Row],[Total]]</f>
        <v>0</v>
      </c>
      <c r="Y45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5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60" spans="1:26" ht="20" customHeight="1">
      <c r="A460" s="1">
        <v>206437</v>
      </c>
      <c r="B460" s="1" t="s">
        <v>700</v>
      </c>
      <c r="C460" s="15" t="s">
        <v>347</v>
      </c>
      <c r="D460" s="1">
        <v>6</v>
      </c>
      <c r="E460" s="1">
        <v>5</v>
      </c>
      <c r="F460" s="8">
        <f>Table32356789101112132343210111213[[#This Row],[Men]]/Table32356789101112132343210111213[[#This Row],[Total]]</f>
        <v>0.83333333333333337</v>
      </c>
      <c r="G460" s="1">
        <v>1</v>
      </c>
      <c r="H460" s="8">
        <f>Table32356789101112132343210111213[[#This Row],[Women]]/Table32356789101112132343210111213[[#This Row],[Total]]</f>
        <v>0.16666666666666666</v>
      </c>
      <c r="I460" s="1">
        <v>0</v>
      </c>
      <c r="J460" s="8">
        <f>Table32356789101112132343210111213[[#This Row],[Alaskan Native or Native American]]/Table32356789101112132343210111213[[#This Row],[Total]]</f>
        <v>0</v>
      </c>
      <c r="K460" s="1">
        <v>0</v>
      </c>
      <c r="L460" s="8">
        <f>Table32356789101112132343210111213[[#This Row],[Asian American]]/Table32356789101112132343210111213[[#This Row],[Total]]</f>
        <v>0</v>
      </c>
      <c r="M460" s="1">
        <v>0</v>
      </c>
      <c r="N460" s="8">
        <f>Table32356789101112132343210111213[[#This Row],[African American]]/Table32356789101112132343210111213[[#This Row],[Total]]</f>
        <v>0</v>
      </c>
      <c r="O460" s="1">
        <v>0</v>
      </c>
      <c r="P460" s="8">
        <f>Table32356789101112132343210111213[[#This Row],[Hispanic American]]/Table32356789101112132343210111213[[#This Row],[Total]]</f>
        <v>0</v>
      </c>
      <c r="Q460" s="1">
        <v>0</v>
      </c>
      <c r="R460" s="8">
        <f>Table32356789101112132343210111213[[#This Row],[Hawaiian or Pacific Islander]]/Table32356789101112132343210111213[[#This Row],[Total]]</f>
        <v>0</v>
      </c>
      <c r="S460" s="1">
        <v>5</v>
      </c>
      <c r="T460" s="8">
        <f>Table32356789101112132343210111213[[#This Row],[White]]/Table32356789101112132343210111213[[#This Row],[Total]]</f>
        <v>0.83333333333333337</v>
      </c>
      <c r="U460" s="1">
        <v>0</v>
      </c>
      <c r="V460" s="8">
        <f>Table32356789101112132343210111213[[#This Row],[Multi-racial]]/Table32356789101112132343210111213[[#This Row],[Total]]</f>
        <v>0</v>
      </c>
      <c r="W460" s="1">
        <v>0</v>
      </c>
      <c r="X460" s="8">
        <f>Table32356789101112132343210111213[[#This Row],[Total % Minorities]]/Table32356789101112132343210111213[[#This Row],[Total]]</f>
        <v>0</v>
      </c>
      <c r="Y46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6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61" spans="1:26" ht="20" customHeight="1">
      <c r="A461" s="12">
        <v>217402</v>
      </c>
      <c r="B461" s="12" t="s">
        <v>701</v>
      </c>
      <c r="C461" s="16" t="s">
        <v>347</v>
      </c>
      <c r="D461" s="12">
        <v>6</v>
      </c>
      <c r="E461" s="12">
        <v>5</v>
      </c>
      <c r="F461" s="14">
        <f>Table32356789101112132343210111213[[#This Row],[Men]]/Table32356789101112132343210111213[[#This Row],[Total]]</f>
        <v>0.83333333333333337</v>
      </c>
      <c r="G461" s="12">
        <v>1</v>
      </c>
      <c r="H461" s="14">
        <f>Table32356789101112132343210111213[[#This Row],[Women]]/Table32356789101112132343210111213[[#This Row],[Total]]</f>
        <v>0.16666666666666666</v>
      </c>
      <c r="I461" s="12">
        <v>0</v>
      </c>
      <c r="J461" s="14">
        <f>Table32356789101112132343210111213[[#This Row],[Alaskan Native or Native American]]/Table32356789101112132343210111213[[#This Row],[Total]]</f>
        <v>0</v>
      </c>
      <c r="K461" s="12">
        <v>0</v>
      </c>
      <c r="L461" s="14">
        <f>Table32356789101112132343210111213[[#This Row],[Asian American]]/Table32356789101112132343210111213[[#This Row],[Total]]</f>
        <v>0</v>
      </c>
      <c r="M461" s="12">
        <v>2</v>
      </c>
      <c r="N461" s="14">
        <f>Table32356789101112132343210111213[[#This Row],[African American]]/Table32356789101112132343210111213[[#This Row],[Total]]</f>
        <v>0.33333333333333331</v>
      </c>
      <c r="O461" s="12">
        <v>0</v>
      </c>
      <c r="P461" s="14">
        <f>Table32356789101112132343210111213[[#This Row],[Hispanic American]]/Table32356789101112132343210111213[[#This Row],[Total]]</f>
        <v>0</v>
      </c>
      <c r="Q461" s="12">
        <v>0</v>
      </c>
      <c r="R461" s="14">
        <f>Table32356789101112132343210111213[[#This Row],[Hawaiian or Pacific Islander]]/Table32356789101112132343210111213[[#This Row],[Total]]</f>
        <v>0</v>
      </c>
      <c r="S461" s="12">
        <v>3</v>
      </c>
      <c r="T461" s="14">
        <f>Table32356789101112132343210111213[[#This Row],[White]]/Table32356789101112132343210111213[[#This Row],[Total]]</f>
        <v>0.5</v>
      </c>
      <c r="U461" s="12">
        <v>1</v>
      </c>
      <c r="V461" s="14">
        <f>Table32356789101112132343210111213[[#This Row],[Multi-racial]]/Table32356789101112132343210111213[[#This Row],[Total]]</f>
        <v>0.16666666666666666</v>
      </c>
      <c r="W461" s="12">
        <v>0</v>
      </c>
      <c r="X461" s="14">
        <f>Table32356789101112132343210111213[[#This Row],[Total % Minorities]]/Table32356789101112132343210111213[[#This Row],[Total]]</f>
        <v>8.3333333333333329E-2</v>
      </c>
      <c r="Y46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46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462" spans="1:26" ht="20" customHeight="1">
      <c r="A462" s="1">
        <v>217749</v>
      </c>
      <c r="B462" s="1" t="s">
        <v>341</v>
      </c>
      <c r="C462" s="15" t="s">
        <v>347</v>
      </c>
      <c r="D462" s="1">
        <v>6</v>
      </c>
      <c r="E462" s="1">
        <v>6</v>
      </c>
      <c r="F462" s="8">
        <f>Table32356789101112132343210111213[[#This Row],[Men]]/Table32356789101112132343210111213[[#This Row],[Total]]</f>
        <v>1</v>
      </c>
      <c r="G462" s="1">
        <v>0</v>
      </c>
      <c r="H462" s="8">
        <f>Table32356789101112132343210111213[[#This Row],[Women]]/Table32356789101112132343210111213[[#This Row],[Total]]</f>
        <v>0</v>
      </c>
      <c r="I462" s="1">
        <v>0</v>
      </c>
      <c r="J462" s="8">
        <f>Table32356789101112132343210111213[[#This Row],[Alaskan Native or Native American]]/Table32356789101112132343210111213[[#This Row],[Total]]</f>
        <v>0</v>
      </c>
      <c r="K462" s="1">
        <v>0</v>
      </c>
      <c r="L462" s="8">
        <f>Table32356789101112132343210111213[[#This Row],[Asian American]]/Table32356789101112132343210111213[[#This Row],[Total]]</f>
        <v>0</v>
      </c>
      <c r="M462" s="1">
        <v>0</v>
      </c>
      <c r="N462" s="8">
        <f>Table32356789101112132343210111213[[#This Row],[African American]]/Table32356789101112132343210111213[[#This Row],[Total]]</f>
        <v>0</v>
      </c>
      <c r="O462" s="1">
        <v>0</v>
      </c>
      <c r="P462" s="8">
        <f>Table32356789101112132343210111213[[#This Row],[Hispanic American]]/Table32356789101112132343210111213[[#This Row],[Total]]</f>
        <v>0</v>
      </c>
      <c r="Q462" s="1">
        <v>0</v>
      </c>
      <c r="R462" s="8">
        <f>Table32356789101112132343210111213[[#This Row],[Hawaiian or Pacific Islander]]/Table32356789101112132343210111213[[#This Row],[Total]]</f>
        <v>0</v>
      </c>
      <c r="S462" s="1">
        <v>5</v>
      </c>
      <c r="T462" s="8">
        <f>Table32356789101112132343210111213[[#This Row],[White]]/Table32356789101112132343210111213[[#This Row],[Total]]</f>
        <v>0.83333333333333337</v>
      </c>
      <c r="U462" s="1">
        <v>0</v>
      </c>
      <c r="V462" s="8">
        <f>Table32356789101112132343210111213[[#This Row],[Multi-racial]]/Table32356789101112132343210111213[[#This Row],[Total]]</f>
        <v>0</v>
      </c>
      <c r="W462" s="1">
        <v>1</v>
      </c>
      <c r="X462" s="8">
        <f>Table32356789101112132343210111213[[#This Row],[Total % Minorities]]/Table32356789101112132343210111213[[#This Row],[Total]]</f>
        <v>0</v>
      </c>
      <c r="Y46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6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63" spans="1:26" ht="20" customHeight="1">
      <c r="A463" s="12">
        <v>221519</v>
      </c>
      <c r="B463" s="12" t="s">
        <v>702</v>
      </c>
      <c r="C463" s="16" t="s">
        <v>347</v>
      </c>
      <c r="D463" s="12">
        <v>6</v>
      </c>
      <c r="E463" s="12">
        <v>5</v>
      </c>
      <c r="F463" s="14">
        <f>Table32356789101112132343210111213[[#This Row],[Men]]/Table32356789101112132343210111213[[#This Row],[Total]]</f>
        <v>0.83333333333333337</v>
      </c>
      <c r="G463" s="12">
        <v>1</v>
      </c>
      <c r="H463" s="14">
        <f>Table32356789101112132343210111213[[#This Row],[Women]]/Table32356789101112132343210111213[[#This Row],[Total]]</f>
        <v>0.16666666666666666</v>
      </c>
      <c r="I463" s="12">
        <v>0</v>
      </c>
      <c r="J463" s="14">
        <f>Table32356789101112132343210111213[[#This Row],[Alaskan Native or Native American]]/Table32356789101112132343210111213[[#This Row],[Total]]</f>
        <v>0</v>
      </c>
      <c r="K463" s="12">
        <v>0</v>
      </c>
      <c r="L463" s="14">
        <f>Table32356789101112132343210111213[[#This Row],[Asian American]]/Table32356789101112132343210111213[[#This Row],[Total]]</f>
        <v>0</v>
      </c>
      <c r="M463" s="12">
        <v>2</v>
      </c>
      <c r="N463" s="14">
        <f>Table32356789101112132343210111213[[#This Row],[African American]]/Table32356789101112132343210111213[[#This Row],[Total]]</f>
        <v>0.33333333333333331</v>
      </c>
      <c r="O463" s="12">
        <v>0</v>
      </c>
      <c r="P463" s="14">
        <f>Table32356789101112132343210111213[[#This Row],[Hispanic American]]/Table32356789101112132343210111213[[#This Row],[Total]]</f>
        <v>0</v>
      </c>
      <c r="Q463" s="12">
        <v>0</v>
      </c>
      <c r="R463" s="14">
        <f>Table32356789101112132343210111213[[#This Row],[Hawaiian or Pacific Islander]]/Table32356789101112132343210111213[[#This Row],[Total]]</f>
        <v>0</v>
      </c>
      <c r="S463" s="12">
        <v>3</v>
      </c>
      <c r="T463" s="14">
        <f>Table32356789101112132343210111213[[#This Row],[White]]/Table32356789101112132343210111213[[#This Row],[Total]]</f>
        <v>0.5</v>
      </c>
      <c r="U463" s="12">
        <v>0</v>
      </c>
      <c r="V463" s="14">
        <f>Table32356789101112132343210111213[[#This Row],[Multi-racial]]/Table32356789101112132343210111213[[#This Row],[Total]]</f>
        <v>0</v>
      </c>
      <c r="W463" s="12">
        <v>1</v>
      </c>
      <c r="X463" s="14">
        <f>Table32356789101112132343210111213[[#This Row],[Total % Minorities]]/Table32356789101112132343210111213[[#This Row],[Total]]</f>
        <v>5.5555555555555552E-2</v>
      </c>
      <c r="Y46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46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464" spans="1:26" ht="20" customHeight="1">
      <c r="A464" s="1">
        <v>224226</v>
      </c>
      <c r="B464" s="1" t="s">
        <v>703</v>
      </c>
      <c r="C464" s="15" t="s">
        <v>347</v>
      </c>
      <c r="D464" s="1">
        <v>6</v>
      </c>
      <c r="E464" s="1">
        <v>5</v>
      </c>
      <c r="F464" s="8">
        <f>Table32356789101112132343210111213[[#This Row],[Men]]/Table32356789101112132343210111213[[#This Row],[Total]]</f>
        <v>0.83333333333333337</v>
      </c>
      <c r="G464" s="1">
        <v>1</v>
      </c>
      <c r="H464" s="8">
        <f>Table32356789101112132343210111213[[#This Row],[Women]]/Table32356789101112132343210111213[[#This Row],[Total]]</f>
        <v>0.16666666666666666</v>
      </c>
      <c r="I464" s="1">
        <v>0</v>
      </c>
      <c r="J464" s="8">
        <f>Table32356789101112132343210111213[[#This Row],[Alaskan Native or Native American]]/Table32356789101112132343210111213[[#This Row],[Total]]</f>
        <v>0</v>
      </c>
      <c r="K464" s="1">
        <v>0</v>
      </c>
      <c r="L464" s="8">
        <f>Table32356789101112132343210111213[[#This Row],[Asian American]]/Table32356789101112132343210111213[[#This Row],[Total]]</f>
        <v>0</v>
      </c>
      <c r="M464" s="1">
        <v>0</v>
      </c>
      <c r="N464" s="8">
        <f>Table32356789101112132343210111213[[#This Row],[African American]]/Table32356789101112132343210111213[[#This Row],[Total]]</f>
        <v>0</v>
      </c>
      <c r="O464" s="1">
        <v>1</v>
      </c>
      <c r="P464" s="8">
        <f>Table32356789101112132343210111213[[#This Row],[Hispanic American]]/Table32356789101112132343210111213[[#This Row],[Total]]</f>
        <v>0.16666666666666666</v>
      </c>
      <c r="Q464" s="1">
        <v>0</v>
      </c>
      <c r="R464" s="8">
        <f>Table32356789101112132343210111213[[#This Row],[Hawaiian or Pacific Islander]]/Table32356789101112132343210111213[[#This Row],[Total]]</f>
        <v>0</v>
      </c>
      <c r="S464" s="1">
        <v>2</v>
      </c>
      <c r="T464" s="8">
        <f>Table32356789101112132343210111213[[#This Row],[White]]/Table32356789101112132343210111213[[#This Row],[Total]]</f>
        <v>0.33333333333333331</v>
      </c>
      <c r="U464" s="1">
        <v>0</v>
      </c>
      <c r="V464" s="8">
        <f>Table32356789101112132343210111213[[#This Row],[Multi-racial]]/Table32356789101112132343210111213[[#This Row],[Total]]</f>
        <v>0</v>
      </c>
      <c r="W464" s="1">
        <v>3</v>
      </c>
      <c r="X464" s="8">
        <f>Table32356789101112132343210111213[[#This Row],[Total % Minorities]]/Table32356789101112132343210111213[[#This Row],[Total]]</f>
        <v>2.7777777777777776E-2</v>
      </c>
      <c r="Y46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46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</row>
    <row r="465" spans="1:26" ht="20" customHeight="1">
      <c r="A465" s="12">
        <v>230621</v>
      </c>
      <c r="B465" s="12" t="s">
        <v>498</v>
      </c>
      <c r="C465" s="16">
        <v>44600</v>
      </c>
      <c r="D465" s="12">
        <v>6</v>
      </c>
      <c r="E465" s="12">
        <v>5</v>
      </c>
      <c r="F465" s="14">
        <f>Table32356789101112132343210111213[[#This Row],[Men]]/Table32356789101112132343210111213[[#This Row],[Total]]</f>
        <v>0.83333333333333337</v>
      </c>
      <c r="G465" s="12">
        <v>1</v>
      </c>
      <c r="H465" s="14">
        <f>Table32356789101112132343210111213[[#This Row],[Women]]/Table32356789101112132343210111213[[#This Row],[Total]]</f>
        <v>0.16666666666666666</v>
      </c>
      <c r="I465" s="12">
        <v>0</v>
      </c>
      <c r="J465" s="14">
        <f>Table32356789101112132343210111213[[#This Row],[Alaskan Native or Native American]]/Table32356789101112132343210111213[[#This Row],[Total]]</f>
        <v>0</v>
      </c>
      <c r="K465" s="12">
        <v>0</v>
      </c>
      <c r="L465" s="14">
        <f>Table32356789101112132343210111213[[#This Row],[Asian American]]/Table32356789101112132343210111213[[#This Row],[Total]]</f>
        <v>0</v>
      </c>
      <c r="M465" s="12">
        <v>0</v>
      </c>
      <c r="N465" s="14">
        <f>Table32356789101112132343210111213[[#This Row],[African American]]/Table32356789101112132343210111213[[#This Row],[Total]]</f>
        <v>0</v>
      </c>
      <c r="O465" s="12">
        <v>2</v>
      </c>
      <c r="P465" s="14">
        <f>Table32356789101112132343210111213[[#This Row],[Hispanic American]]/Table32356789101112132343210111213[[#This Row],[Total]]</f>
        <v>0.33333333333333331</v>
      </c>
      <c r="Q465" s="12">
        <v>0</v>
      </c>
      <c r="R465" s="14">
        <f>Table32356789101112132343210111213[[#This Row],[Hawaiian or Pacific Islander]]/Table32356789101112132343210111213[[#This Row],[Total]]</f>
        <v>0</v>
      </c>
      <c r="S465" s="12">
        <v>4</v>
      </c>
      <c r="T465" s="14">
        <f>Table32356789101112132343210111213[[#This Row],[White]]/Table32356789101112132343210111213[[#This Row],[Total]]</f>
        <v>0.66666666666666663</v>
      </c>
      <c r="U465" s="12">
        <v>0</v>
      </c>
      <c r="V465" s="14">
        <f>Table32356789101112132343210111213[[#This Row],[Multi-racial]]/Table32356789101112132343210111213[[#This Row],[Total]]</f>
        <v>0</v>
      </c>
      <c r="W465" s="12">
        <v>0</v>
      </c>
      <c r="X465" s="14">
        <f>Table32356789101112132343210111213[[#This Row],[Total % Minorities]]/Table32356789101112132343210111213[[#This Row],[Total]]</f>
        <v>5.5555555555555552E-2</v>
      </c>
      <c r="Y46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46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466" spans="1:26" ht="20" customHeight="1">
      <c r="A466" s="1">
        <v>236896</v>
      </c>
      <c r="B466" s="1" t="s">
        <v>345</v>
      </c>
      <c r="C466" s="15" t="s">
        <v>347</v>
      </c>
      <c r="D466" s="1">
        <v>6</v>
      </c>
      <c r="E466" s="1">
        <v>5</v>
      </c>
      <c r="F466" s="8">
        <f>Table32356789101112132343210111213[[#This Row],[Men]]/Table32356789101112132343210111213[[#This Row],[Total]]</f>
        <v>0.83333333333333337</v>
      </c>
      <c r="G466" s="1">
        <v>1</v>
      </c>
      <c r="H466" s="8">
        <f>Table32356789101112132343210111213[[#This Row],[Women]]/Table32356789101112132343210111213[[#This Row],[Total]]</f>
        <v>0.16666666666666666</v>
      </c>
      <c r="I466" s="1">
        <v>0</v>
      </c>
      <c r="J466" s="8">
        <f>Table32356789101112132343210111213[[#This Row],[Alaskan Native or Native American]]/Table32356789101112132343210111213[[#This Row],[Total]]</f>
        <v>0</v>
      </c>
      <c r="K466" s="1">
        <v>1</v>
      </c>
      <c r="L466" s="8">
        <f>Table32356789101112132343210111213[[#This Row],[Asian American]]/Table32356789101112132343210111213[[#This Row],[Total]]</f>
        <v>0.16666666666666666</v>
      </c>
      <c r="M466" s="1">
        <v>0</v>
      </c>
      <c r="N466" s="8">
        <f>Table32356789101112132343210111213[[#This Row],[African American]]/Table32356789101112132343210111213[[#This Row],[Total]]</f>
        <v>0</v>
      </c>
      <c r="O466" s="1">
        <v>1</v>
      </c>
      <c r="P466" s="8">
        <f>Table32356789101112132343210111213[[#This Row],[Hispanic American]]/Table32356789101112132343210111213[[#This Row],[Total]]</f>
        <v>0.16666666666666666</v>
      </c>
      <c r="Q466" s="1">
        <v>0</v>
      </c>
      <c r="R466" s="8">
        <f>Table32356789101112132343210111213[[#This Row],[Hawaiian or Pacific Islander]]/Table32356789101112132343210111213[[#This Row],[Total]]</f>
        <v>0</v>
      </c>
      <c r="S466" s="1">
        <v>4</v>
      </c>
      <c r="T466" s="8">
        <f>Table32356789101112132343210111213[[#This Row],[White]]/Table32356789101112132343210111213[[#This Row],[Total]]</f>
        <v>0.66666666666666663</v>
      </c>
      <c r="U466" s="1">
        <v>0</v>
      </c>
      <c r="V466" s="8">
        <f>Table32356789101112132343210111213[[#This Row],[Multi-racial]]/Table32356789101112132343210111213[[#This Row],[Total]]</f>
        <v>0</v>
      </c>
      <c r="W466" s="1">
        <v>0</v>
      </c>
      <c r="X466" s="8">
        <f>Table32356789101112132343210111213[[#This Row],[Total % Minorities]]/Table32356789101112132343210111213[[#This Row],[Total]]</f>
        <v>5.5555555555555552E-2</v>
      </c>
      <c r="Y46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46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</row>
    <row r="467" spans="1:26" ht="20" customHeight="1">
      <c r="A467" s="12">
        <v>237358</v>
      </c>
      <c r="B467" s="12" t="s">
        <v>704</v>
      </c>
      <c r="C467" s="16" t="s">
        <v>347</v>
      </c>
      <c r="D467" s="12">
        <v>6</v>
      </c>
      <c r="E467" s="12">
        <v>6</v>
      </c>
      <c r="F467" s="14">
        <f>Table32356789101112132343210111213[[#This Row],[Men]]/Table32356789101112132343210111213[[#This Row],[Total]]</f>
        <v>1</v>
      </c>
      <c r="G467" s="12">
        <v>0</v>
      </c>
      <c r="H467" s="14">
        <f>Table32356789101112132343210111213[[#This Row],[Women]]/Table32356789101112132343210111213[[#This Row],[Total]]</f>
        <v>0</v>
      </c>
      <c r="I467" s="12">
        <v>0</v>
      </c>
      <c r="J467" s="14">
        <f>Table32356789101112132343210111213[[#This Row],[Alaskan Native or Native American]]/Table32356789101112132343210111213[[#This Row],[Total]]</f>
        <v>0</v>
      </c>
      <c r="K467" s="12">
        <v>0</v>
      </c>
      <c r="L467" s="14">
        <f>Table32356789101112132343210111213[[#This Row],[Asian American]]/Table32356789101112132343210111213[[#This Row],[Total]]</f>
        <v>0</v>
      </c>
      <c r="M467" s="12">
        <v>0</v>
      </c>
      <c r="N467" s="14">
        <f>Table32356789101112132343210111213[[#This Row],[African American]]/Table32356789101112132343210111213[[#This Row],[Total]]</f>
        <v>0</v>
      </c>
      <c r="O467" s="12">
        <v>1</v>
      </c>
      <c r="P467" s="14">
        <f>Table32356789101112132343210111213[[#This Row],[Hispanic American]]/Table32356789101112132343210111213[[#This Row],[Total]]</f>
        <v>0.16666666666666666</v>
      </c>
      <c r="Q467" s="12">
        <v>0</v>
      </c>
      <c r="R467" s="14">
        <f>Table32356789101112132343210111213[[#This Row],[Hawaiian or Pacific Islander]]/Table32356789101112132343210111213[[#This Row],[Total]]</f>
        <v>0</v>
      </c>
      <c r="S467" s="12">
        <v>0</v>
      </c>
      <c r="T467" s="14">
        <f>Table32356789101112132343210111213[[#This Row],[White]]/Table32356789101112132343210111213[[#This Row],[Total]]</f>
        <v>0</v>
      </c>
      <c r="U467" s="12">
        <v>0</v>
      </c>
      <c r="V467" s="14">
        <f>Table32356789101112132343210111213[[#This Row],[Multi-racial]]/Table32356789101112132343210111213[[#This Row],[Total]]</f>
        <v>0</v>
      </c>
      <c r="W467" s="12">
        <v>4</v>
      </c>
      <c r="X467" s="14">
        <f>Table32356789101112132343210111213[[#This Row],[Total % Minorities]]/Table32356789101112132343210111213[[#This Row],[Total]]</f>
        <v>2.7777777777777776E-2</v>
      </c>
      <c r="Y46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  <c r="Z46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0.16666666666666666</v>
      </c>
    </row>
    <row r="468" spans="1:26" ht="20" customHeight="1">
      <c r="A468" s="1">
        <v>107600</v>
      </c>
      <c r="B468" s="1" t="s">
        <v>705</v>
      </c>
      <c r="C468" s="15" t="s">
        <v>347</v>
      </c>
      <c r="D468" s="1">
        <v>5</v>
      </c>
      <c r="E468" s="1">
        <v>5</v>
      </c>
      <c r="F468" s="8">
        <f>Table32356789101112132343210111213[[#This Row],[Men]]/Table32356789101112132343210111213[[#This Row],[Total]]</f>
        <v>1</v>
      </c>
      <c r="G468" s="1">
        <v>0</v>
      </c>
      <c r="H468" s="8">
        <f>Table32356789101112132343210111213[[#This Row],[Women]]/Table32356789101112132343210111213[[#This Row],[Total]]</f>
        <v>0</v>
      </c>
      <c r="I468" s="1">
        <v>0</v>
      </c>
      <c r="J468" s="8">
        <f>Table32356789101112132343210111213[[#This Row],[Alaskan Native or Native American]]/Table32356789101112132343210111213[[#This Row],[Total]]</f>
        <v>0</v>
      </c>
      <c r="K468" s="1">
        <v>0</v>
      </c>
      <c r="L468" s="8">
        <f>Table32356789101112132343210111213[[#This Row],[Asian American]]/Table32356789101112132343210111213[[#This Row],[Total]]</f>
        <v>0</v>
      </c>
      <c r="M468" s="1">
        <v>3</v>
      </c>
      <c r="N468" s="8">
        <f>Table32356789101112132343210111213[[#This Row],[African American]]/Table32356789101112132343210111213[[#This Row],[Total]]</f>
        <v>0.6</v>
      </c>
      <c r="O468" s="1">
        <v>0</v>
      </c>
      <c r="P468" s="8">
        <f>Table32356789101112132343210111213[[#This Row],[Hispanic American]]/Table32356789101112132343210111213[[#This Row],[Total]]</f>
        <v>0</v>
      </c>
      <c r="Q468" s="1">
        <v>0</v>
      </c>
      <c r="R468" s="8">
        <f>Table32356789101112132343210111213[[#This Row],[Hawaiian or Pacific Islander]]/Table32356789101112132343210111213[[#This Row],[Total]]</f>
        <v>0</v>
      </c>
      <c r="S468" s="1">
        <v>0</v>
      </c>
      <c r="T468" s="8">
        <f>Table32356789101112132343210111213[[#This Row],[White]]/Table32356789101112132343210111213[[#This Row],[Total]]</f>
        <v>0</v>
      </c>
      <c r="U468" s="1">
        <v>0</v>
      </c>
      <c r="V468" s="8">
        <f>Table32356789101112132343210111213[[#This Row],[Multi-racial]]/Table32356789101112132343210111213[[#This Row],[Total]]</f>
        <v>0</v>
      </c>
      <c r="W468" s="1">
        <v>2</v>
      </c>
      <c r="X468" s="8">
        <f>Table32356789101112132343210111213[[#This Row],[Total % Minorities]]/Table32356789101112132343210111213[[#This Row],[Total]]</f>
        <v>0.12</v>
      </c>
      <c r="Y46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</v>
      </c>
      <c r="Z46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</v>
      </c>
    </row>
    <row r="469" spans="1:26" ht="20" customHeight="1">
      <c r="A469" s="12">
        <v>133553</v>
      </c>
      <c r="B469" s="12" t="s">
        <v>119</v>
      </c>
      <c r="C469" s="16" t="s">
        <v>347</v>
      </c>
      <c r="D469" s="12">
        <v>5</v>
      </c>
      <c r="E469" s="12">
        <v>3</v>
      </c>
      <c r="F469" s="14">
        <f>Table32356789101112132343210111213[[#This Row],[Men]]/Table32356789101112132343210111213[[#This Row],[Total]]</f>
        <v>0.6</v>
      </c>
      <c r="G469" s="12">
        <v>2</v>
      </c>
      <c r="H469" s="14">
        <f>Table32356789101112132343210111213[[#This Row],[Women]]/Table32356789101112132343210111213[[#This Row],[Total]]</f>
        <v>0.4</v>
      </c>
      <c r="I469" s="12">
        <v>0</v>
      </c>
      <c r="J469" s="14">
        <f>Table32356789101112132343210111213[[#This Row],[Alaskan Native or Native American]]/Table32356789101112132343210111213[[#This Row],[Total]]</f>
        <v>0</v>
      </c>
      <c r="K469" s="12">
        <v>1</v>
      </c>
      <c r="L469" s="14">
        <f>Table32356789101112132343210111213[[#This Row],[Asian American]]/Table32356789101112132343210111213[[#This Row],[Total]]</f>
        <v>0.2</v>
      </c>
      <c r="M469" s="12">
        <v>0</v>
      </c>
      <c r="N469" s="14">
        <f>Table32356789101112132343210111213[[#This Row],[African American]]/Table32356789101112132343210111213[[#This Row],[Total]]</f>
        <v>0</v>
      </c>
      <c r="O469" s="12">
        <v>0</v>
      </c>
      <c r="P469" s="14">
        <f>Table32356789101112132343210111213[[#This Row],[Hispanic American]]/Table32356789101112132343210111213[[#This Row],[Total]]</f>
        <v>0</v>
      </c>
      <c r="Q469" s="12">
        <v>0</v>
      </c>
      <c r="R469" s="14">
        <f>Table32356789101112132343210111213[[#This Row],[Hawaiian or Pacific Islander]]/Table32356789101112132343210111213[[#This Row],[Total]]</f>
        <v>0</v>
      </c>
      <c r="S469" s="12">
        <v>4</v>
      </c>
      <c r="T469" s="14">
        <f>Table32356789101112132343210111213[[#This Row],[White]]/Table32356789101112132343210111213[[#This Row],[Total]]</f>
        <v>0.8</v>
      </c>
      <c r="U469" s="12">
        <v>0</v>
      </c>
      <c r="V469" s="14">
        <f>Table32356789101112132343210111213[[#This Row],[Multi-racial]]/Table32356789101112132343210111213[[#This Row],[Total]]</f>
        <v>0</v>
      </c>
      <c r="W469" s="12">
        <v>0</v>
      </c>
      <c r="X469" s="14">
        <f>Table32356789101112132343210111213[[#This Row],[Total % Minorities]]/Table32356789101112132343210111213[[#This Row],[Total]]</f>
        <v>0.04</v>
      </c>
      <c r="Y46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46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70" spans="1:26" ht="20" customHeight="1">
      <c r="A470" s="1">
        <v>137546</v>
      </c>
      <c r="B470" s="1" t="s">
        <v>706</v>
      </c>
      <c r="C470" s="15" t="s">
        <v>347</v>
      </c>
      <c r="D470" s="1">
        <v>5</v>
      </c>
      <c r="E470" s="1">
        <v>4</v>
      </c>
      <c r="F470" s="8">
        <f>Table32356789101112132343210111213[[#This Row],[Men]]/Table32356789101112132343210111213[[#This Row],[Total]]</f>
        <v>0.8</v>
      </c>
      <c r="G470" s="1">
        <v>1</v>
      </c>
      <c r="H470" s="8">
        <f>Table32356789101112132343210111213[[#This Row],[Women]]/Table32356789101112132343210111213[[#This Row],[Total]]</f>
        <v>0.2</v>
      </c>
      <c r="I470" s="1">
        <v>0</v>
      </c>
      <c r="J470" s="8">
        <f>Table32356789101112132343210111213[[#This Row],[Alaskan Native or Native American]]/Table32356789101112132343210111213[[#This Row],[Total]]</f>
        <v>0</v>
      </c>
      <c r="K470" s="1">
        <v>1</v>
      </c>
      <c r="L470" s="8">
        <f>Table32356789101112132343210111213[[#This Row],[Asian American]]/Table32356789101112132343210111213[[#This Row],[Total]]</f>
        <v>0.2</v>
      </c>
      <c r="M470" s="1">
        <v>0</v>
      </c>
      <c r="N470" s="8">
        <f>Table32356789101112132343210111213[[#This Row],[African American]]/Table32356789101112132343210111213[[#This Row],[Total]]</f>
        <v>0</v>
      </c>
      <c r="O470" s="1">
        <v>1</v>
      </c>
      <c r="P470" s="8">
        <f>Table32356789101112132343210111213[[#This Row],[Hispanic American]]/Table32356789101112132343210111213[[#This Row],[Total]]</f>
        <v>0.2</v>
      </c>
      <c r="Q470" s="1">
        <v>0</v>
      </c>
      <c r="R470" s="8">
        <f>Table32356789101112132343210111213[[#This Row],[Hawaiian or Pacific Islander]]/Table32356789101112132343210111213[[#This Row],[Total]]</f>
        <v>0</v>
      </c>
      <c r="S470" s="1">
        <v>3</v>
      </c>
      <c r="T470" s="8">
        <f>Table32356789101112132343210111213[[#This Row],[White]]/Table32356789101112132343210111213[[#This Row],[Total]]</f>
        <v>0.6</v>
      </c>
      <c r="U470" s="1">
        <v>0</v>
      </c>
      <c r="V470" s="8">
        <f>Table32356789101112132343210111213[[#This Row],[Multi-racial]]/Table32356789101112132343210111213[[#This Row],[Total]]</f>
        <v>0</v>
      </c>
      <c r="W470" s="1">
        <v>0</v>
      </c>
      <c r="X470" s="8">
        <f>Table32356789101112132343210111213[[#This Row],[Total % Minorities]]/Table32356789101112132343210111213[[#This Row],[Total]]</f>
        <v>0.08</v>
      </c>
      <c r="Y47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47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471" spans="1:26" ht="20" customHeight="1">
      <c r="A471" s="12">
        <v>143288</v>
      </c>
      <c r="B471" s="12" t="s">
        <v>707</v>
      </c>
      <c r="C471" s="16" t="s">
        <v>347</v>
      </c>
      <c r="D471" s="12">
        <v>5</v>
      </c>
      <c r="E471" s="12">
        <v>5</v>
      </c>
      <c r="F471" s="14">
        <f>Table32356789101112132343210111213[[#This Row],[Men]]/Table32356789101112132343210111213[[#This Row],[Total]]</f>
        <v>1</v>
      </c>
      <c r="G471" s="12">
        <v>0</v>
      </c>
      <c r="H471" s="14">
        <f>Table32356789101112132343210111213[[#This Row],[Women]]/Table32356789101112132343210111213[[#This Row],[Total]]</f>
        <v>0</v>
      </c>
      <c r="I471" s="12">
        <v>0</v>
      </c>
      <c r="J471" s="14">
        <f>Table32356789101112132343210111213[[#This Row],[Alaskan Native or Native American]]/Table32356789101112132343210111213[[#This Row],[Total]]</f>
        <v>0</v>
      </c>
      <c r="K471" s="12">
        <v>0</v>
      </c>
      <c r="L471" s="14">
        <f>Table32356789101112132343210111213[[#This Row],[Asian American]]/Table32356789101112132343210111213[[#This Row],[Total]]</f>
        <v>0</v>
      </c>
      <c r="M471" s="12">
        <v>0</v>
      </c>
      <c r="N471" s="14">
        <f>Table32356789101112132343210111213[[#This Row],[African American]]/Table32356789101112132343210111213[[#This Row],[Total]]</f>
        <v>0</v>
      </c>
      <c r="O471" s="12">
        <v>0</v>
      </c>
      <c r="P471" s="14">
        <f>Table32356789101112132343210111213[[#This Row],[Hispanic American]]/Table32356789101112132343210111213[[#This Row],[Total]]</f>
        <v>0</v>
      </c>
      <c r="Q471" s="12">
        <v>0</v>
      </c>
      <c r="R471" s="14">
        <f>Table32356789101112132343210111213[[#This Row],[Hawaiian or Pacific Islander]]/Table32356789101112132343210111213[[#This Row],[Total]]</f>
        <v>0</v>
      </c>
      <c r="S471" s="12">
        <v>5</v>
      </c>
      <c r="T471" s="14">
        <f>Table32356789101112132343210111213[[#This Row],[White]]/Table32356789101112132343210111213[[#This Row],[Total]]</f>
        <v>1</v>
      </c>
      <c r="U471" s="12">
        <v>0</v>
      </c>
      <c r="V471" s="14">
        <f>Table32356789101112132343210111213[[#This Row],[Multi-racial]]/Table32356789101112132343210111213[[#This Row],[Total]]</f>
        <v>0</v>
      </c>
      <c r="W471" s="12">
        <v>0</v>
      </c>
      <c r="X471" s="14">
        <f>Table32356789101112132343210111213[[#This Row],[Total % Minorities]]/Table32356789101112132343210111213[[#This Row],[Total]]</f>
        <v>0</v>
      </c>
      <c r="Y47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7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72" spans="1:26" ht="20" customHeight="1">
      <c r="A472" s="1">
        <v>146481</v>
      </c>
      <c r="B472" s="1" t="s">
        <v>708</v>
      </c>
      <c r="C472" s="15" t="s">
        <v>347</v>
      </c>
      <c r="D472" s="1">
        <v>5</v>
      </c>
      <c r="E472" s="1">
        <v>2</v>
      </c>
      <c r="F472" s="8">
        <f>Table32356789101112132343210111213[[#This Row],[Men]]/Table32356789101112132343210111213[[#This Row],[Total]]</f>
        <v>0.4</v>
      </c>
      <c r="G472" s="1">
        <v>3</v>
      </c>
      <c r="H472" s="8">
        <f>Table32356789101112132343210111213[[#This Row],[Women]]/Table32356789101112132343210111213[[#This Row],[Total]]</f>
        <v>0.6</v>
      </c>
      <c r="I472" s="1">
        <v>0</v>
      </c>
      <c r="J472" s="8">
        <f>Table32356789101112132343210111213[[#This Row],[Alaskan Native or Native American]]/Table32356789101112132343210111213[[#This Row],[Total]]</f>
        <v>0</v>
      </c>
      <c r="K472" s="1">
        <v>0</v>
      </c>
      <c r="L472" s="8">
        <f>Table32356789101112132343210111213[[#This Row],[Asian American]]/Table32356789101112132343210111213[[#This Row],[Total]]</f>
        <v>0</v>
      </c>
      <c r="M472" s="1">
        <v>0</v>
      </c>
      <c r="N472" s="8">
        <f>Table32356789101112132343210111213[[#This Row],[African American]]/Table32356789101112132343210111213[[#This Row],[Total]]</f>
        <v>0</v>
      </c>
      <c r="O472" s="1">
        <v>3</v>
      </c>
      <c r="P472" s="8">
        <f>Table32356789101112132343210111213[[#This Row],[Hispanic American]]/Table32356789101112132343210111213[[#This Row],[Total]]</f>
        <v>0.6</v>
      </c>
      <c r="Q472" s="1">
        <v>0</v>
      </c>
      <c r="R472" s="8">
        <f>Table32356789101112132343210111213[[#This Row],[Hawaiian or Pacific Islander]]/Table32356789101112132343210111213[[#This Row],[Total]]</f>
        <v>0</v>
      </c>
      <c r="S472" s="1">
        <v>2</v>
      </c>
      <c r="T472" s="8">
        <f>Table32356789101112132343210111213[[#This Row],[White]]/Table32356789101112132343210111213[[#This Row],[Total]]</f>
        <v>0.4</v>
      </c>
      <c r="U472" s="1">
        <v>0</v>
      </c>
      <c r="V472" s="8">
        <f>Table32356789101112132343210111213[[#This Row],[Multi-racial]]/Table32356789101112132343210111213[[#This Row],[Total]]</f>
        <v>0</v>
      </c>
      <c r="W472" s="1">
        <v>0</v>
      </c>
      <c r="X472" s="8">
        <f>Table32356789101112132343210111213[[#This Row],[Total % Minorities]]/Table32356789101112132343210111213[[#This Row],[Total]]</f>
        <v>0.12</v>
      </c>
      <c r="Y47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</v>
      </c>
      <c r="Z47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</v>
      </c>
    </row>
    <row r="473" spans="1:26" ht="20" customHeight="1">
      <c r="A473" s="12">
        <v>147013</v>
      </c>
      <c r="B473" s="12" t="s">
        <v>709</v>
      </c>
      <c r="C473" s="16" t="s">
        <v>347</v>
      </c>
      <c r="D473" s="12">
        <v>5</v>
      </c>
      <c r="E473" s="12">
        <v>5</v>
      </c>
      <c r="F473" s="14">
        <f>Table32356789101112132343210111213[[#This Row],[Men]]/Table32356789101112132343210111213[[#This Row],[Total]]</f>
        <v>1</v>
      </c>
      <c r="G473" s="12">
        <v>0</v>
      </c>
      <c r="H473" s="14">
        <f>Table32356789101112132343210111213[[#This Row],[Women]]/Table32356789101112132343210111213[[#This Row],[Total]]</f>
        <v>0</v>
      </c>
      <c r="I473" s="12">
        <v>0</v>
      </c>
      <c r="J473" s="14">
        <f>Table32356789101112132343210111213[[#This Row],[Alaskan Native or Native American]]/Table32356789101112132343210111213[[#This Row],[Total]]</f>
        <v>0</v>
      </c>
      <c r="K473" s="12">
        <v>0</v>
      </c>
      <c r="L473" s="14">
        <f>Table32356789101112132343210111213[[#This Row],[Asian American]]/Table32356789101112132343210111213[[#This Row],[Total]]</f>
        <v>0</v>
      </c>
      <c r="M473" s="12">
        <v>0</v>
      </c>
      <c r="N473" s="14">
        <f>Table32356789101112132343210111213[[#This Row],[African American]]/Table32356789101112132343210111213[[#This Row],[Total]]</f>
        <v>0</v>
      </c>
      <c r="O473" s="12">
        <v>0</v>
      </c>
      <c r="P473" s="14">
        <f>Table32356789101112132343210111213[[#This Row],[Hispanic American]]/Table32356789101112132343210111213[[#This Row],[Total]]</f>
        <v>0</v>
      </c>
      <c r="Q473" s="12">
        <v>0</v>
      </c>
      <c r="R473" s="14">
        <f>Table32356789101112132343210111213[[#This Row],[Hawaiian or Pacific Islander]]/Table32356789101112132343210111213[[#This Row],[Total]]</f>
        <v>0</v>
      </c>
      <c r="S473" s="12">
        <v>5</v>
      </c>
      <c r="T473" s="14">
        <f>Table32356789101112132343210111213[[#This Row],[White]]/Table32356789101112132343210111213[[#This Row],[Total]]</f>
        <v>1</v>
      </c>
      <c r="U473" s="12">
        <v>0</v>
      </c>
      <c r="V473" s="14">
        <f>Table32356789101112132343210111213[[#This Row],[Multi-racial]]/Table32356789101112132343210111213[[#This Row],[Total]]</f>
        <v>0</v>
      </c>
      <c r="W473" s="12">
        <v>0</v>
      </c>
      <c r="X473" s="14">
        <f>Table32356789101112132343210111213[[#This Row],[Total % Minorities]]/Table32356789101112132343210111213[[#This Row],[Total]]</f>
        <v>0</v>
      </c>
      <c r="Y47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7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74" spans="1:26" ht="20" customHeight="1">
      <c r="A474" s="1">
        <v>152992</v>
      </c>
      <c r="B474" s="1" t="s">
        <v>710</v>
      </c>
      <c r="C474" s="15" t="s">
        <v>347</v>
      </c>
      <c r="D474" s="1">
        <v>5</v>
      </c>
      <c r="E474" s="1">
        <v>5</v>
      </c>
      <c r="F474" s="8">
        <f>Table32356789101112132343210111213[[#This Row],[Men]]/Table32356789101112132343210111213[[#This Row],[Total]]</f>
        <v>1</v>
      </c>
      <c r="G474" s="1">
        <v>0</v>
      </c>
      <c r="H474" s="8">
        <f>Table32356789101112132343210111213[[#This Row],[Women]]/Table32356789101112132343210111213[[#This Row],[Total]]</f>
        <v>0</v>
      </c>
      <c r="I474" s="1">
        <v>1</v>
      </c>
      <c r="J474" s="8">
        <f>Table32356789101112132343210111213[[#This Row],[Alaskan Native or Native American]]/Table32356789101112132343210111213[[#This Row],[Total]]</f>
        <v>0.2</v>
      </c>
      <c r="K474" s="1">
        <v>0</v>
      </c>
      <c r="L474" s="8">
        <f>Table32356789101112132343210111213[[#This Row],[Asian American]]/Table32356789101112132343210111213[[#This Row],[Total]]</f>
        <v>0</v>
      </c>
      <c r="M474" s="1">
        <v>0</v>
      </c>
      <c r="N474" s="8">
        <f>Table32356789101112132343210111213[[#This Row],[African American]]/Table32356789101112132343210111213[[#This Row],[Total]]</f>
        <v>0</v>
      </c>
      <c r="O474" s="1">
        <v>1</v>
      </c>
      <c r="P474" s="8">
        <f>Table32356789101112132343210111213[[#This Row],[Hispanic American]]/Table32356789101112132343210111213[[#This Row],[Total]]</f>
        <v>0.2</v>
      </c>
      <c r="Q474" s="1">
        <v>0</v>
      </c>
      <c r="R474" s="8">
        <f>Table32356789101112132343210111213[[#This Row],[Hawaiian or Pacific Islander]]/Table32356789101112132343210111213[[#This Row],[Total]]</f>
        <v>0</v>
      </c>
      <c r="S474" s="1">
        <v>3</v>
      </c>
      <c r="T474" s="8">
        <f>Table32356789101112132343210111213[[#This Row],[White]]/Table32356789101112132343210111213[[#This Row],[Total]]</f>
        <v>0.6</v>
      </c>
      <c r="U474" s="1">
        <v>0</v>
      </c>
      <c r="V474" s="8">
        <f>Table32356789101112132343210111213[[#This Row],[Multi-racial]]/Table32356789101112132343210111213[[#This Row],[Total]]</f>
        <v>0</v>
      </c>
      <c r="W474" s="1">
        <v>0</v>
      </c>
      <c r="X474" s="8">
        <f>Table32356789101112132343210111213[[#This Row],[Total % Minorities]]/Table32356789101112132343210111213[[#This Row],[Total]]</f>
        <v>0.08</v>
      </c>
      <c r="Y47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47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</row>
    <row r="475" spans="1:26" ht="20" customHeight="1">
      <c r="A475" s="12">
        <v>153144</v>
      </c>
      <c r="B475" s="12" t="s">
        <v>711</v>
      </c>
      <c r="C475" s="16" t="s">
        <v>347</v>
      </c>
      <c r="D475" s="12">
        <v>5</v>
      </c>
      <c r="E475" s="12">
        <v>3</v>
      </c>
      <c r="F475" s="14">
        <f>Table32356789101112132343210111213[[#This Row],[Men]]/Table32356789101112132343210111213[[#This Row],[Total]]</f>
        <v>0.6</v>
      </c>
      <c r="G475" s="12">
        <v>2</v>
      </c>
      <c r="H475" s="14">
        <f>Table32356789101112132343210111213[[#This Row],[Women]]/Table32356789101112132343210111213[[#This Row],[Total]]</f>
        <v>0.4</v>
      </c>
      <c r="I475" s="12">
        <v>0</v>
      </c>
      <c r="J475" s="14">
        <f>Table32356789101112132343210111213[[#This Row],[Alaskan Native or Native American]]/Table32356789101112132343210111213[[#This Row],[Total]]</f>
        <v>0</v>
      </c>
      <c r="K475" s="12">
        <v>1</v>
      </c>
      <c r="L475" s="14">
        <f>Table32356789101112132343210111213[[#This Row],[Asian American]]/Table32356789101112132343210111213[[#This Row],[Total]]</f>
        <v>0.2</v>
      </c>
      <c r="M475" s="12">
        <v>0</v>
      </c>
      <c r="N475" s="14">
        <f>Table32356789101112132343210111213[[#This Row],[African American]]/Table32356789101112132343210111213[[#This Row],[Total]]</f>
        <v>0</v>
      </c>
      <c r="O475" s="12">
        <v>1</v>
      </c>
      <c r="P475" s="14">
        <f>Table32356789101112132343210111213[[#This Row],[Hispanic American]]/Table32356789101112132343210111213[[#This Row],[Total]]</f>
        <v>0.2</v>
      </c>
      <c r="Q475" s="12">
        <v>0</v>
      </c>
      <c r="R475" s="14">
        <f>Table32356789101112132343210111213[[#This Row],[Hawaiian or Pacific Islander]]/Table32356789101112132343210111213[[#This Row],[Total]]</f>
        <v>0</v>
      </c>
      <c r="S475" s="12">
        <v>3</v>
      </c>
      <c r="T475" s="14">
        <f>Table32356789101112132343210111213[[#This Row],[White]]/Table32356789101112132343210111213[[#This Row],[Total]]</f>
        <v>0.6</v>
      </c>
      <c r="U475" s="12">
        <v>0</v>
      </c>
      <c r="V475" s="14">
        <f>Table32356789101112132343210111213[[#This Row],[Multi-racial]]/Table32356789101112132343210111213[[#This Row],[Total]]</f>
        <v>0</v>
      </c>
      <c r="W475" s="12">
        <v>0</v>
      </c>
      <c r="X475" s="14">
        <f>Table32356789101112132343210111213[[#This Row],[Total % Minorities]]/Table32356789101112132343210111213[[#This Row],[Total]]</f>
        <v>0.08</v>
      </c>
      <c r="Y47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  <c r="Z47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476" spans="1:26" ht="20" customHeight="1">
      <c r="A476" s="1">
        <v>154688</v>
      </c>
      <c r="B476" s="1" t="s">
        <v>712</v>
      </c>
      <c r="C476" s="15" t="s">
        <v>347</v>
      </c>
      <c r="D476" s="1">
        <v>5</v>
      </c>
      <c r="E476" s="1">
        <v>3</v>
      </c>
      <c r="F476" s="8">
        <f>Table32356789101112132343210111213[[#This Row],[Men]]/Table32356789101112132343210111213[[#This Row],[Total]]</f>
        <v>0.6</v>
      </c>
      <c r="G476" s="1">
        <v>2</v>
      </c>
      <c r="H476" s="8">
        <f>Table32356789101112132343210111213[[#This Row],[Women]]/Table32356789101112132343210111213[[#This Row],[Total]]</f>
        <v>0.4</v>
      </c>
      <c r="I476" s="1">
        <v>0</v>
      </c>
      <c r="J476" s="8">
        <f>Table32356789101112132343210111213[[#This Row],[Alaskan Native or Native American]]/Table32356789101112132343210111213[[#This Row],[Total]]</f>
        <v>0</v>
      </c>
      <c r="K476" s="1">
        <v>0</v>
      </c>
      <c r="L476" s="8">
        <f>Table32356789101112132343210111213[[#This Row],[Asian American]]/Table32356789101112132343210111213[[#This Row],[Total]]</f>
        <v>0</v>
      </c>
      <c r="M476" s="1">
        <v>0</v>
      </c>
      <c r="N476" s="8">
        <f>Table32356789101112132343210111213[[#This Row],[African American]]/Table32356789101112132343210111213[[#This Row],[Total]]</f>
        <v>0</v>
      </c>
      <c r="O476" s="1">
        <v>1</v>
      </c>
      <c r="P476" s="8">
        <f>Table32356789101112132343210111213[[#This Row],[Hispanic American]]/Table32356789101112132343210111213[[#This Row],[Total]]</f>
        <v>0.2</v>
      </c>
      <c r="Q476" s="1">
        <v>0</v>
      </c>
      <c r="R476" s="8">
        <f>Table32356789101112132343210111213[[#This Row],[Hawaiian or Pacific Islander]]/Table32356789101112132343210111213[[#This Row],[Total]]</f>
        <v>0</v>
      </c>
      <c r="S476" s="1">
        <v>3</v>
      </c>
      <c r="T476" s="8">
        <f>Table32356789101112132343210111213[[#This Row],[White]]/Table32356789101112132343210111213[[#This Row],[Total]]</f>
        <v>0.6</v>
      </c>
      <c r="U476" s="1">
        <v>0</v>
      </c>
      <c r="V476" s="8">
        <f>Table32356789101112132343210111213[[#This Row],[Multi-racial]]/Table32356789101112132343210111213[[#This Row],[Total]]</f>
        <v>0</v>
      </c>
      <c r="W476" s="1">
        <v>1</v>
      </c>
      <c r="X476" s="8">
        <f>Table32356789101112132343210111213[[#This Row],[Total % Minorities]]/Table32356789101112132343210111213[[#This Row],[Total]]</f>
        <v>0.04</v>
      </c>
      <c r="Y47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47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477" spans="1:26" ht="20" customHeight="1">
      <c r="A477" s="12">
        <v>164562</v>
      </c>
      <c r="B477" s="12" t="s">
        <v>713</v>
      </c>
      <c r="C477" s="16" t="s">
        <v>347</v>
      </c>
      <c r="D477" s="12">
        <v>5</v>
      </c>
      <c r="E477" s="12">
        <v>5</v>
      </c>
      <c r="F477" s="14">
        <f>Table32356789101112132343210111213[[#This Row],[Men]]/Table32356789101112132343210111213[[#This Row],[Total]]</f>
        <v>1</v>
      </c>
      <c r="G477" s="12">
        <v>0</v>
      </c>
      <c r="H477" s="14">
        <f>Table32356789101112132343210111213[[#This Row],[Women]]/Table32356789101112132343210111213[[#This Row],[Total]]</f>
        <v>0</v>
      </c>
      <c r="I477" s="12">
        <v>0</v>
      </c>
      <c r="J477" s="14">
        <f>Table32356789101112132343210111213[[#This Row],[Alaskan Native or Native American]]/Table32356789101112132343210111213[[#This Row],[Total]]</f>
        <v>0</v>
      </c>
      <c r="K477" s="12">
        <v>0</v>
      </c>
      <c r="L477" s="14">
        <f>Table32356789101112132343210111213[[#This Row],[Asian American]]/Table32356789101112132343210111213[[#This Row],[Total]]</f>
        <v>0</v>
      </c>
      <c r="M477" s="12">
        <v>0</v>
      </c>
      <c r="N477" s="14">
        <f>Table32356789101112132343210111213[[#This Row],[African American]]/Table32356789101112132343210111213[[#This Row],[Total]]</f>
        <v>0</v>
      </c>
      <c r="O477" s="12">
        <v>0</v>
      </c>
      <c r="P477" s="14">
        <f>Table32356789101112132343210111213[[#This Row],[Hispanic American]]/Table32356789101112132343210111213[[#This Row],[Total]]</f>
        <v>0</v>
      </c>
      <c r="Q477" s="12">
        <v>0</v>
      </c>
      <c r="R477" s="14">
        <f>Table32356789101112132343210111213[[#This Row],[Hawaiian or Pacific Islander]]/Table32356789101112132343210111213[[#This Row],[Total]]</f>
        <v>0</v>
      </c>
      <c r="S477" s="12">
        <v>4</v>
      </c>
      <c r="T477" s="14">
        <f>Table32356789101112132343210111213[[#This Row],[White]]/Table32356789101112132343210111213[[#This Row],[Total]]</f>
        <v>0.8</v>
      </c>
      <c r="U477" s="12">
        <v>0</v>
      </c>
      <c r="V477" s="14">
        <f>Table32356789101112132343210111213[[#This Row],[Multi-racial]]/Table32356789101112132343210111213[[#This Row],[Total]]</f>
        <v>0</v>
      </c>
      <c r="W477" s="12">
        <v>1</v>
      </c>
      <c r="X477" s="14">
        <f>Table32356789101112132343210111213[[#This Row],[Total % Minorities]]/Table32356789101112132343210111213[[#This Row],[Total]]</f>
        <v>0</v>
      </c>
      <c r="Y47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7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78" spans="1:26" ht="20" customHeight="1">
      <c r="A478" s="1">
        <v>174491</v>
      </c>
      <c r="B478" s="1" t="s">
        <v>714</v>
      </c>
      <c r="C478" s="15" t="s">
        <v>347</v>
      </c>
      <c r="D478" s="1">
        <v>5</v>
      </c>
      <c r="E478" s="1">
        <v>5</v>
      </c>
      <c r="F478" s="8">
        <f>Table32356789101112132343210111213[[#This Row],[Men]]/Table32356789101112132343210111213[[#This Row],[Total]]</f>
        <v>1</v>
      </c>
      <c r="G478" s="1">
        <v>0</v>
      </c>
      <c r="H478" s="8">
        <f>Table32356789101112132343210111213[[#This Row],[Women]]/Table32356789101112132343210111213[[#This Row],[Total]]</f>
        <v>0</v>
      </c>
      <c r="I478" s="1">
        <v>0</v>
      </c>
      <c r="J478" s="8">
        <f>Table32356789101112132343210111213[[#This Row],[Alaskan Native or Native American]]/Table32356789101112132343210111213[[#This Row],[Total]]</f>
        <v>0</v>
      </c>
      <c r="K478" s="1">
        <v>0</v>
      </c>
      <c r="L478" s="8">
        <f>Table32356789101112132343210111213[[#This Row],[Asian American]]/Table32356789101112132343210111213[[#This Row],[Total]]</f>
        <v>0</v>
      </c>
      <c r="M478" s="1">
        <v>0</v>
      </c>
      <c r="N478" s="8">
        <f>Table32356789101112132343210111213[[#This Row],[African American]]/Table32356789101112132343210111213[[#This Row],[Total]]</f>
        <v>0</v>
      </c>
      <c r="O478" s="1">
        <v>0</v>
      </c>
      <c r="P478" s="8">
        <f>Table32356789101112132343210111213[[#This Row],[Hispanic American]]/Table32356789101112132343210111213[[#This Row],[Total]]</f>
        <v>0</v>
      </c>
      <c r="Q478" s="1">
        <v>0</v>
      </c>
      <c r="R478" s="8">
        <f>Table32356789101112132343210111213[[#This Row],[Hawaiian or Pacific Islander]]/Table32356789101112132343210111213[[#This Row],[Total]]</f>
        <v>0</v>
      </c>
      <c r="S478" s="1">
        <v>4</v>
      </c>
      <c r="T478" s="8">
        <f>Table32356789101112132343210111213[[#This Row],[White]]/Table32356789101112132343210111213[[#This Row],[Total]]</f>
        <v>0.8</v>
      </c>
      <c r="U478" s="1">
        <v>0</v>
      </c>
      <c r="V478" s="8">
        <f>Table32356789101112132343210111213[[#This Row],[Multi-racial]]/Table32356789101112132343210111213[[#This Row],[Total]]</f>
        <v>0</v>
      </c>
      <c r="W478" s="1">
        <v>1</v>
      </c>
      <c r="X478" s="8">
        <f>Table32356789101112132343210111213[[#This Row],[Total % Minorities]]/Table32356789101112132343210111213[[#This Row],[Total]]</f>
        <v>0</v>
      </c>
      <c r="Y47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7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79" spans="1:26" ht="20" customHeight="1">
      <c r="A479" s="12">
        <v>175014</v>
      </c>
      <c r="B479" s="12" t="s">
        <v>715</v>
      </c>
      <c r="C479" s="16" t="s">
        <v>347</v>
      </c>
      <c r="D479" s="12">
        <v>5</v>
      </c>
      <c r="E479" s="12">
        <v>4</v>
      </c>
      <c r="F479" s="14">
        <f>Table32356789101112132343210111213[[#This Row],[Men]]/Table32356789101112132343210111213[[#This Row],[Total]]</f>
        <v>0.8</v>
      </c>
      <c r="G479" s="12">
        <v>1</v>
      </c>
      <c r="H479" s="14">
        <f>Table32356789101112132343210111213[[#This Row],[Women]]/Table32356789101112132343210111213[[#This Row],[Total]]</f>
        <v>0.2</v>
      </c>
      <c r="I479" s="12">
        <v>0</v>
      </c>
      <c r="J479" s="14">
        <f>Table32356789101112132343210111213[[#This Row],[Alaskan Native or Native American]]/Table32356789101112132343210111213[[#This Row],[Total]]</f>
        <v>0</v>
      </c>
      <c r="K479" s="12">
        <v>1</v>
      </c>
      <c r="L479" s="14">
        <f>Table32356789101112132343210111213[[#This Row],[Asian American]]/Table32356789101112132343210111213[[#This Row],[Total]]</f>
        <v>0.2</v>
      </c>
      <c r="M479" s="12">
        <v>0</v>
      </c>
      <c r="N479" s="14">
        <f>Table32356789101112132343210111213[[#This Row],[African American]]/Table32356789101112132343210111213[[#This Row],[Total]]</f>
        <v>0</v>
      </c>
      <c r="O479" s="12">
        <v>0</v>
      </c>
      <c r="P479" s="14">
        <f>Table32356789101112132343210111213[[#This Row],[Hispanic American]]/Table32356789101112132343210111213[[#This Row],[Total]]</f>
        <v>0</v>
      </c>
      <c r="Q479" s="12">
        <v>0</v>
      </c>
      <c r="R479" s="14">
        <f>Table32356789101112132343210111213[[#This Row],[Hawaiian or Pacific Islander]]/Table32356789101112132343210111213[[#This Row],[Total]]</f>
        <v>0</v>
      </c>
      <c r="S479" s="12">
        <v>2</v>
      </c>
      <c r="T479" s="14">
        <f>Table32356789101112132343210111213[[#This Row],[White]]/Table32356789101112132343210111213[[#This Row],[Total]]</f>
        <v>0.4</v>
      </c>
      <c r="U479" s="12">
        <v>0</v>
      </c>
      <c r="V479" s="14">
        <f>Table32356789101112132343210111213[[#This Row],[Multi-racial]]/Table32356789101112132343210111213[[#This Row],[Total]]</f>
        <v>0</v>
      </c>
      <c r="W479" s="12">
        <v>0</v>
      </c>
      <c r="X479" s="14">
        <f>Table32356789101112132343210111213[[#This Row],[Total % Minorities]]/Table32356789101112132343210111213[[#This Row],[Total]]</f>
        <v>0.04</v>
      </c>
      <c r="Y47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47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80" spans="1:26" ht="20" customHeight="1">
      <c r="A480" s="1">
        <v>180416</v>
      </c>
      <c r="B480" s="1" t="s">
        <v>326</v>
      </c>
      <c r="C480" s="15" t="s">
        <v>347</v>
      </c>
      <c r="D480" s="1">
        <v>5</v>
      </c>
      <c r="E480" s="1">
        <v>5</v>
      </c>
      <c r="F480" s="8">
        <f>Table32356789101112132343210111213[[#This Row],[Men]]/Table32356789101112132343210111213[[#This Row],[Total]]</f>
        <v>1</v>
      </c>
      <c r="G480" s="1">
        <v>0</v>
      </c>
      <c r="H480" s="8">
        <f>Table32356789101112132343210111213[[#This Row],[Women]]/Table32356789101112132343210111213[[#This Row],[Total]]</f>
        <v>0</v>
      </c>
      <c r="I480" s="1">
        <v>0</v>
      </c>
      <c r="J480" s="8">
        <f>Table32356789101112132343210111213[[#This Row],[Alaskan Native or Native American]]/Table32356789101112132343210111213[[#This Row],[Total]]</f>
        <v>0</v>
      </c>
      <c r="K480" s="1">
        <v>0</v>
      </c>
      <c r="L480" s="8">
        <f>Table32356789101112132343210111213[[#This Row],[Asian American]]/Table32356789101112132343210111213[[#This Row],[Total]]</f>
        <v>0</v>
      </c>
      <c r="M480" s="1">
        <v>0</v>
      </c>
      <c r="N480" s="8">
        <f>Table32356789101112132343210111213[[#This Row],[African American]]/Table32356789101112132343210111213[[#This Row],[Total]]</f>
        <v>0</v>
      </c>
      <c r="O480" s="1">
        <v>0</v>
      </c>
      <c r="P480" s="8">
        <f>Table32356789101112132343210111213[[#This Row],[Hispanic American]]/Table32356789101112132343210111213[[#This Row],[Total]]</f>
        <v>0</v>
      </c>
      <c r="Q480" s="1">
        <v>0</v>
      </c>
      <c r="R480" s="8">
        <f>Table32356789101112132343210111213[[#This Row],[Hawaiian or Pacific Islander]]/Table32356789101112132343210111213[[#This Row],[Total]]</f>
        <v>0</v>
      </c>
      <c r="S480" s="1">
        <v>5</v>
      </c>
      <c r="T480" s="8">
        <f>Table32356789101112132343210111213[[#This Row],[White]]/Table32356789101112132343210111213[[#This Row],[Total]]</f>
        <v>1</v>
      </c>
      <c r="U480" s="1">
        <v>0</v>
      </c>
      <c r="V480" s="8">
        <f>Table32356789101112132343210111213[[#This Row],[Multi-racial]]/Table32356789101112132343210111213[[#This Row],[Total]]</f>
        <v>0</v>
      </c>
      <c r="W480" s="1">
        <v>0</v>
      </c>
      <c r="X480" s="8">
        <f>Table32356789101112132343210111213[[#This Row],[Total % Minorities]]/Table32356789101112132343210111213[[#This Row],[Total]]</f>
        <v>0</v>
      </c>
      <c r="Y48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8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81" spans="1:26" ht="20" customHeight="1">
      <c r="A481" s="12">
        <v>181020</v>
      </c>
      <c r="B481" s="12" t="s">
        <v>716</v>
      </c>
      <c r="C481" s="16" t="s">
        <v>347</v>
      </c>
      <c r="D481" s="12">
        <v>5</v>
      </c>
      <c r="E481" s="12">
        <v>5</v>
      </c>
      <c r="F481" s="14">
        <f>Table32356789101112132343210111213[[#This Row],[Men]]/Table32356789101112132343210111213[[#This Row],[Total]]</f>
        <v>1</v>
      </c>
      <c r="G481" s="12">
        <v>0</v>
      </c>
      <c r="H481" s="14">
        <f>Table32356789101112132343210111213[[#This Row],[Women]]/Table32356789101112132343210111213[[#This Row],[Total]]</f>
        <v>0</v>
      </c>
      <c r="I481" s="12">
        <v>0</v>
      </c>
      <c r="J481" s="14">
        <f>Table32356789101112132343210111213[[#This Row],[Alaskan Native or Native American]]/Table32356789101112132343210111213[[#This Row],[Total]]</f>
        <v>0</v>
      </c>
      <c r="K481" s="12">
        <v>0</v>
      </c>
      <c r="L481" s="14">
        <f>Table32356789101112132343210111213[[#This Row],[Asian American]]/Table32356789101112132343210111213[[#This Row],[Total]]</f>
        <v>0</v>
      </c>
      <c r="M481" s="12">
        <v>0</v>
      </c>
      <c r="N481" s="14">
        <f>Table32356789101112132343210111213[[#This Row],[African American]]/Table32356789101112132343210111213[[#This Row],[Total]]</f>
        <v>0</v>
      </c>
      <c r="O481" s="12">
        <v>0</v>
      </c>
      <c r="P481" s="14">
        <f>Table32356789101112132343210111213[[#This Row],[Hispanic American]]/Table32356789101112132343210111213[[#This Row],[Total]]</f>
        <v>0</v>
      </c>
      <c r="Q481" s="12">
        <v>0</v>
      </c>
      <c r="R481" s="14">
        <f>Table32356789101112132343210111213[[#This Row],[Hawaiian or Pacific Islander]]/Table32356789101112132343210111213[[#This Row],[Total]]</f>
        <v>0</v>
      </c>
      <c r="S481" s="12">
        <v>5</v>
      </c>
      <c r="T481" s="14">
        <f>Table32356789101112132343210111213[[#This Row],[White]]/Table32356789101112132343210111213[[#This Row],[Total]]</f>
        <v>1</v>
      </c>
      <c r="U481" s="12">
        <v>0</v>
      </c>
      <c r="V481" s="14">
        <f>Table32356789101112132343210111213[[#This Row],[Multi-racial]]/Table32356789101112132343210111213[[#This Row],[Total]]</f>
        <v>0</v>
      </c>
      <c r="W481" s="12">
        <v>0</v>
      </c>
      <c r="X481" s="14">
        <f>Table32356789101112132343210111213[[#This Row],[Total % Minorities]]/Table32356789101112132343210111213[[#This Row],[Total]]</f>
        <v>0</v>
      </c>
      <c r="Y48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8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82" spans="1:26" ht="20" customHeight="1">
      <c r="A482" s="1">
        <v>181127</v>
      </c>
      <c r="B482" s="1" t="s">
        <v>717</v>
      </c>
      <c r="C482" s="15" t="s">
        <v>347</v>
      </c>
      <c r="D482" s="1">
        <v>5</v>
      </c>
      <c r="E482" s="1">
        <v>5</v>
      </c>
      <c r="F482" s="8">
        <f>Table32356789101112132343210111213[[#This Row],[Men]]/Table32356789101112132343210111213[[#This Row],[Total]]</f>
        <v>1</v>
      </c>
      <c r="G482" s="1">
        <v>0</v>
      </c>
      <c r="H482" s="8">
        <f>Table32356789101112132343210111213[[#This Row],[Women]]/Table32356789101112132343210111213[[#This Row],[Total]]</f>
        <v>0</v>
      </c>
      <c r="I482" s="1">
        <v>0</v>
      </c>
      <c r="J482" s="8">
        <f>Table32356789101112132343210111213[[#This Row],[Alaskan Native or Native American]]/Table32356789101112132343210111213[[#This Row],[Total]]</f>
        <v>0</v>
      </c>
      <c r="K482" s="1">
        <v>0</v>
      </c>
      <c r="L482" s="8">
        <f>Table32356789101112132343210111213[[#This Row],[Asian American]]/Table32356789101112132343210111213[[#This Row],[Total]]</f>
        <v>0</v>
      </c>
      <c r="M482" s="1">
        <v>0</v>
      </c>
      <c r="N482" s="8">
        <f>Table32356789101112132343210111213[[#This Row],[African American]]/Table32356789101112132343210111213[[#This Row],[Total]]</f>
        <v>0</v>
      </c>
      <c r="O482" s="1">
        <v>0</v>
      </c>
      <c r="P482" s="8">
        <f>Table32356789101112132343210111213[[#This Row],[Hispanic American]]/Table32356789101112132343210111213[[#This Row],[Total]]</f>
        <v>0</v>
      </c>
      <c r="Q482" s="1">
        <v>0</v>
      </c>
      <c r="R482" s="8">
        <f>Table32356789101112132343210111213[[#This Row],[Hawaiian or Pacific Islander]]/Table32356789101112132343210111213[[#This Row],[Total]]</f>
        <v>0</v>
      </c>
      <c r="S482" s="1">
        <v>5</v>
      </c>
      <c r="T482" s="8">
        <f>Table32356789101112132343210111213[[#This Row],[White]]/Table32356789101112132343210111213[[#This Row],[Total]]</f>
        <v>1</v>
      </c>
      <c r="U482" s="1">
        <v>0</v>
      </c>
      <c r="V482" s="8">
        <f>Table32356789101112132343210111213[[#This Row],[Multi-racial]]/Table32356789101112132343210111213[[#This Row],[Total]]</f>
        <v>0</v>
      </c>
      <c r="W482" s="1">
        <v>0</v>
      </c>
      <c r="X482" s="8">
        <f>Table32356789101112132343210111213[[#This Row],[Total % Minorities]]/Table32356789101112132343210111213[[#This Row],[Total]]</f>
        <v>0</v>
      </c>
      <c r="Y48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8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83" spans="1:26" ht="20" customHeight="1">
      <c r="A483" s="12">
        <v>201548</v>
      </c>
      <c r="B483" s="12" t="s">
        <v>718</v>
      </c>
      <c r="C483" s="16" t="s">
        <v>347</v>
      </c>
      <c r="D483" s="12">
        <v>5</v>
      </c>
      <c r="E483" s="12">
        <v>4</v>
      </c>
      <c r="F483" s="14">
        <f>Table32356789101112132343210111213[[#This Row],[Men]]/Table32356789101112132343210111213[[#This Row],[Total]]</f>
        <v>0.8</v>
      </c>
      <c r="G483" s="12">
        <v>1</v>
      </c>
      <c r="H483" s="14">
        <f>Table32356789101112132343210111213[[#This Row],[Women]]/Table32356789101112132343210111213[[#This Row],[Total]]</f>
        <v>0.2</v>
      </c>
      <c r="I483" s="12">
        <v>0</v>
      </c>
      <c r="J483" s="14">
        <f>Table32356789101112132343210111213[[#This Row],[Alaskan Native or Native American]]/Table32356789101112132343210111213[[#This Row],[Total]]</f>
        <v>0</v>
      </c>
      <c r="K483" s="12">
        <v>0</v>
      </c>
      <c r="L483" s="14">
        <f>Table32356789101112132343210111213[[#This Row],[Asian American]]/Table32356789101112132343210111213[[#This Row],[Total]]</f>
        <v>0</v>
      </c>
      <c r="M483" s="12">
        <v>0</v>
      </c>
      <c r="N483" s="14">
        <f>Table32356789101112132343210111213[[#This Row],[African American]]/Table32356789101112132343210111213[[#This Row],[Total]]</f>
        <v>0</v>
      </c>
      <c r="O483" s="12">
        <v>0</v>
      </c>
      <c r="P483" s="14">
        <f>Table32356789101112132343210111213[[#This Row],[Hispanic American]]/Table32356789101112132343210111213[[#This Row],[Total]]</f>
        <v>0</v>
      </c>
      <c r="Q483" s="12">
        <v>0</v>
      </c>
      <c r="R483" s="14">
        <f>Table32356789101112132343210111213[[#This Row],[Hawaiian or Pacific Islander]]/Table32356789101112132343210111213[[#This Row],[Total]]</f>
        <v>0</v>
      </c>
      <c r="S483" s="12">
        <v>4</v>
      </c>
      <c r="T483" s="14">
        <f>Table32356789101112132343210111213[[#This Row],[White]]/Table32356789101112132343210111213[[#This Row],[Total]]</f>
        <v>0.8</v>
      </c>
      <c r="U483" s="12">
        <v>0</v>
      </c>
      <c r="V483" s="14">
        <f>Table32356789101112132343210111213[[#This Row],[Multi-racial]]/Table32356789101112132343210111213[[#This Row],[Total]]</f>
        <v>0</v>
      </c>
      <c r="W483" s="12">
        <v>1</v>
      </c>
      <c r="X483" s="14">
        <f>Table32356789101112132343210111213[[#This Row],[Total % Minorities]]/Table32356789101112132343210111213[[#This Row],[Total]]</f>
        <v>0</v>
      </c>
      <c r="Y48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8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84" spans="1:26" ht="20" customHeight="1">
      <c r="A484" s="1">
        <v>216524</v>
      </c>
      <c r="B484" s="1" t="s">
        <v>361</v>
      </c>
      <c r="C484" s="15" t="s">
        <v>347</v>
      </c>
      <c r="D484" s="1">
        <v>5</v>
      </c>
      <c r="E484" s="1">
        <v>5</v>
      </c>
      <c r="F484" s="8">
        <f>Table32356789101112132343210111213[[#This Row],[Men]]/Table32356789101112132343210111213[[#This Row],[Total]]</f>
        <v>1</v>
      </c>
      <c r="G484" s="1">
        <v>0</v>
      </c>
      <c r="H484" s="8">
        <f>Table32356789101112132343210111213[[#This Row],[Women]]/Table32356789101112132343210111213[[#This Row],[Total]]</f>
        <v>0</v>
      </c>
      <c r="I484" s="1">
        <v>0</v>
      </c>
      <c r="J484" s="8">
        <f>Table32356789101112132343210111213[[#This Row],[Alaskan Native or Native American]]/Table32356789101112132343210111213[[#This Row],[Total]]</f>
        <v>0</v>
      </c>
      <c r="K484" s="1">
        <v>0</v>
      </c>
      <c r="L484" s="8">
        <f>Table32356789101112132343210111213[[#This Row],[Asian American]]/Table32356789101112132343210111213[[#This Row],[Total]]</f>
        <v>0</v>
      </c>
      <c r="M484" s="1">
        <v>0</v>
      </c>
      <c r="N484" s="8">
        <f>Table32356789101112132343210111213[[#This Row],[African American]]/Table32356789101112132343210111213[[#This Row],[Total]]</f>
        <v>0</v>
      </c>
      <c r="O484" s="1">
        <v>0</v>
      </c>
      <c r="P484" s="8">
        <f>Table32356789101112132343210111213[[#This Row],[Hispanic American]]/Table32356789101112132343210111213[[#This Row],[Total]]</f>
        <v>0</v>
      </c>
      <c r="Q484" s="1">
        <v>0</v>
      </c>
      <c r="R484" s="8">
        <f>Table32356789101112132343210111213[[#This Row],[Hawaiian or Pacific Islander]]/Table32356789101112132343210111213[[#This Row],[Total]]</f>
        <v>0</v>
      </c>
      <c r="S484" s="1">
        <v>4</v>
      </c>
      <c r="T484" s="8">
        <f>Table32356789101112132343210111213[[#This Row],[White]]/Table32356789101112132343210111213[[#This Row],[Total]]</f>
        <v>0.8</v>
      </c>
      <c r="U484" s="1">
        <v>0</v>
      </c>
      <c r="V484" s="8">
        <f>Table32356789101112132343210111213[[#This Row],[Multi-racial]]/Table32356789101112132343210111213[[#This Row],[Total]]</f>
        <v>0</v>
      </c>
      <c r="W484" s="1">
        <v>1</v>
      </c>
      <c r="X484" s="8">
        <f>Table32356789101112132343210111213[[#This Row],[Total % Minorities]]/Table32356789101112132343210111213[[#This Row],[Total]]</f>
        <v>0</v>
      </c>
      <c r="Y48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8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85" spans="1:26" ht="20" customHeight="1">
      <c r="A485" s="12">
        <v>219833</v>
      </c>
      <c r="B485" s="12" t="s">
        <v>250</v>
      </c>
      <c r="C485" s="16" t="s">
        <v>347</v>
      </c>
      <c r="D485" s="12">
        <v>5</v>
      </c>
      <c r="E485" s="12">
        <v>3</v>
      </c>
      <c r="F485" s="14">
        <f>Table32356789101112132343210111213[[#This Row],[Men]]/Table32356789101112132343210111213[[#This Row],[Total]]</f>
        <v>0.6</v>
      </c>
      <c r="G485" s="12">
        <v>2</v>
      </c>
      <c r="H485" s="14">
        <f>Table32356789101112132343210111213[[#This Row],[Women]]/Table32356789101112132343210111213[[#This Row],[Total]]</f>
        <v>0.4</v>
      </c>
      <c r="I485" s="12">
        <v>0</v>
      </c>
      <c r="J485" s="14">
        <f>Table32356789101112132343210111213[[#This Row],[Alaskan Native or Native American]]/Table32356789101112132343210111213[[#This Row],[Total]]</f>
        <v>0</v>
      </c>
      <c r="K485" s="12">
        <v>1</v>
      </c>
      <c r="L485" s="14">
        <f>Table32356789101112132343210111213[[#This Row],[Asian American]]/Table32356789101112132343210111213[[#This Row],[Total]]</f>
        <v>0.2</v>
      </c>
      <c r="M485" s="12">
        <v>2</v>
      </c>
      <c r="N485" s="14">
        <f>Table32356789101112132343210111213[[#This Row],[African American]]/Table32356789101112132343210111213[[#This Row],[Total]]</f>
        <v>0.4</v>
      </c>
      <c r="O485" s="12">
        <v>0</v>
      </c>
      <c r="P485" s="14">
        <f>Table32356789101112132343210111213[[#This Row],[Hispanic American]]/Table32356789101112132343210111213[[#This Row],[Total]]</f>
        <v>0</v>
      </c>
      <c r="Q485" s="12">
        <v>0</v>
      </c>
      <c r="R485" s="14">
        <f>Table32356789101112132343210111213[[#This Row],[Hawaiian or Pacific Islander]]/Table32356789101112132343210111213[[#This Row],[Total]]</f>
        <v>0</v>
      </c>
      <c r="S485" s="12">
        <v>1</v>
      </c>
      <c r="T485" s="14">
        <f>Table32356789101112132343210111213[[#This Row],[White]]/Table32356789101112132343210111213[[#This Row],[Total]]</f>
        <v>0.2</v>
      </c>
      <c r="U485" s="12">
        <v>0</v>
      </c>
      <c r="V485" s="14">
        <f>Table32356789101112132343210111213[[#This Row],[Multi-racial]]/Table32356789101112132343210111213[[#This Row],[Total]]</f>
        <v>0</v>
      </c>
      <c r="W485" s="12">
        <v>0</v>
      </c>
      <c r="X485" s="14">
        <f>Table32356789101112132343210111213[[#This Row],[Total % Minorities]]/Table32356789101112132343210111213[[#This Row],[Total]]</f>
        <v>0.12</v>
      </c>
      <c r="Y48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</v>
      </c>
      <c r="Z48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0.4</v>
      </c>
    </row>
    <row r="486" spans="1:26" ht="20" customHeight="1">
      <c r="A486" s="1">
        <v>228981</v>
      </c>
      <c r="B486" s="1" t="s">
        <v>719</v>
      </c>
      <c r="C486" s="15" t="s">
        <v>347</v>
      </c>
      <c r="D486" s="1">
        <v>5</v>
      </c>
      <c r="E486" s="1">
        <v>4</v>
      </c>
      <c r="F486" s="8">
        <f>Table32356789101112132343210111213[[#This Row],[Men]]/Table32356789101112132343210111213[[#This Row],[Total]]</f>
        <v>0.8</v>
      </c>
      <c r="G486" s="1">
        <v>1</v>
      </c>
      <c r="H486" s="8">
        <f>Table32356789101112132343210111213[[#This Row],[Women]]/Table32356789101112132343210111213[[#This Row],[Total]]</f>
        <v>0.2</v>
      </c>
      <c r="I486" s="1">
        <v>0</v>
      </c>
      <c r="J486" s="8">
        <f>Table32356789101112132343210111213[[#This Row],[Alaskan Native or Native American]]/Table32356789101112132343210111213[[#This Row],[Total]]</f>
        <v>0</v>
      </c>
      <c r="K486" s="1">
        <v>0</v>
      </c>
      <c r="L486" s="8">
        <f>Table32356789101112132343210111213[[#This Row],[Asian American]]/Table32356789101112132343210111213[[#This Row],[Total]]</f>
        <v>0</v>
      </c>
      <c r="M486" s="1">
        <v>0</v>
      </c>
      <c r="N486" s="8">
        <f>Table32356789101112132343210111213[[#This Row],[African American]]/Table32356789101112132343210111213[[#This Row],[Total]]</f>
        <v>0</v>
      </c>
      <c r="O486" s="1">
        <v>1</v>
      </c>
      <c r="P486" s="8">
        <f>Table32356789101112132343210111213[[#This Row],[Hispanic American]]/Table32356789101112132343210111213[[#This Row],[Total]]</f>
        <v>0.2</v>
      </c>
      <c r="Q486" s="1">
        <v>0</v>
      </c>
      <c r="R486" s="8">
        <f>Table32356789101112132343210111213[[#This Row],[Hawaiian or Pacific Islander]]/Table32356789101112132343210111213[[#This Row],[Total]]</f>
        <v>0</v>
      </c>
      <c r="S486" s="1">
        <v>2</v>
      </c>
      <c r="T486" s="8">
        <f>Table32356789101112132343210111213[[#This Row],[White]]/Table32356789101112132343210111213[[#This Row],[Total]]</f>
        <v>0.4</v>
      </c>
      <c r="U486" s="1">
        <v>0</v>
      </c>
      <c r="V486" s="8">
        <f>Table32356789101112132343210111213[[#This Row],[Multi-racial]]/Table32356789101112132343210111213[[#This Row],[Total]]</f>
        <v>0</v>
      </c>
      <c r="W486" s="1">
        <v>0</v>
      </c>
      <c r="X486" s="8">
        <f>Table32356789101112132343210111213[[#This Row],[Total % Minorities]]/Table32356789101112132343210111213[[#This Row],[Total]]</f>
        <v>0.04</v>
      </c>
      <c r="Y48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  <c r="Z48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</v>
      </c>
    </row>
    <row r="487" spans="1:26" ht="20" customHeight="1">
      <c r="A487" s="12">
        <v>230816</v>
      </c>
      <c r="B487" s="12" t="s">
        <v>720</v>
      </c>
      <c r="C487" s="16" t="s">
        <v>347</v>
      </c>
      <c r="D487" s="12">
        <v>5</v>
      </c>
      <c r="E487" s="12">
        <v>4</v>
      </c>
      <c r="F487" s="14">
        <f>Table32356789101112132343210111213[[#This Row],[Men]]/Table32356789101112132343210111213[[#This Row],[Total]]</f>
        <v>0.8</v>
      </c>
      <c r="G487" s="12">
        <v>1</v>
      </c>
      <c r="H487" s="14">
        <f>Table32356789101112132343210111213[[#This Row],[Women]]/Table32356789101112132343210111213[[#This Row],[Total]]</f>
        <v>0.2</v>
      </c>
      <c r="I487" s="12">
        <v>0</v>
      </c>
      <c r="J487" s="14">
        <f>Table32356789101112132343210111213[[#This Row],[Alaskan Native or Native American]]/Table32356789101112132343210111213[[#This Row],[Total]]</f>
        <v>0</v>
      </c>
      <c r="K487" s="12">
        <v>0</v>
      </c>
      <c r="L487" s="14">
        <f>Table32356789101112132343210111213[[#This Row],[Asian American]]/Table32356789101112132343210111213[[#This Row],[Total]]</f>
        <v>0</v>
      </c>
      <c r="M487" s="12">
        <v>0</v>
      </c>
      <c r="N487" s="14">
        <f>Table32356789101112132343210111213[[#This Row],[African American]]/Table32356789101112132343210111213[[#This Row],[Total]]</f>
        <v>0</v>
      </c>
      <c r="O487" s="12">
        <v>0</v>
      </c>
      <c r="P487" s="14">
        <f>Table32356789101112132343210111213[[#This Row],[Hispanic American]]/Table32356789101112132343210111213[[#This Row],[Total]]</f>
        <v>0</v>
      </c>
      <c r="Q487" s="12">
        <v>0</v>
      </c>
      <c r="R487" s="14">
        <f>Table32356789101112132343210111213[[#This Row],[Hawaiian or Pacific Islander]]/Table32356789101112132343210111213[[#This Row],[Total]]</f>
        <v>0</v>
      </c>
      <c r="S487" s="12">
        <v>0</v>
      </c>
      <c r="T487" s="14">
        <f>Table32356789101112132343210111213[[#This Row],[White]]/Table32356789101112132343210111213[[#This Row],[Total]]</f>
        <v>0</v>
      </c>
      <c r="U487" s="12">
        <v>0</v>
      </c>
      <c r="V487" s="14">
        <f>Table32356789101112132343210111213[[#This Row],[Multi-racial]]/Table32356789101112132343210111213[[#This Row],[Total]]</f>
        <v>0</v>
      </c>
      <c r="W487" s="12">
        <v>5</v>
      </c>
      <c r="X487" s="14">
        <f>Table32356789101112132343210111213[[#This Row],[Total % Minorities]]/Table32356789101112132343210111213[[#This Row],[Total]]</f>
        <v>0</v>
      </c>
      <c r="Y48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8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88" spans="1:26" ht="20" customHeight="1">
      <c r="A488" s="1">
        <v>487296</v>
      </c>
      <c r="B488" s="1" t="s">
        <v>721</v>
      </c>
      <c r="C488" s="15">
        <v>74000</v>
      </c>
      <c r="D488" s="1">
        <v>5</v>
      </c>
      <c r="E488" s="1">
        <v>4</v>
      </c>
      <c r="F488" s="8">
        <f>Table32356789101112132343210111213[[#This Row],[Men]]/Table32356789101112132343210111213[[#This Row],[Total]]</f>
        <v>0.8</v>
      </c>
      <c r="G488" s="1">
        <v>1</v>
      </c>
      <c r="H488" s="8">
        <f>Table32356789101112132343210111213[[#This Row],[Women]]/Table32356789101112132343210111213[[#This Row],[Total]]</f>
        <v>0.2</v>
      </c>
      <c r="I488" s="1">
        <v>0</v>
      </c>
      <c r="J488" s="8">
        <f>Table32356789101112132343210111213[[#This Row],[Alaskan Native or Native American]]/Table32356789101112132343210111213[[#This Row],[Total]]</f>
        <v>0</v>
      </c>
      <c r="K488" s="1">
        <v>0</v>
      </c>
      <c r="L488" s="8">
        <f>Table32356789101112132343210111213[[#This Row],[Asian American]]/Table32356789101112132343210111213[[#This Row],[Total]]</f>
        <v>0</v>
      </c>
      <c r="M488" s="1">
        <v>0</v>
      </c>
      <c r="N488" s="8">
        <f>Table32356789101112132343210111213[[#This Row],[African American]]/Table32356789101112132343210111213[[#This Row],[Total]]</f>
        <v>0</v>
      </c>
      <c r="O488" s="1">
        <v>0</v>
      </c>
      <c r="P488" s="8">
        <f>Table32356789101112132343210111213[[#This Row],[Hispanic American]]/Table32356789101112132343210111213[[#This Row],[Total]]</f>
        <v>0</v>
      </c>
      <c r="Q488" s="1">
        <v>0</v>
      </c>
      <c r="R488" s="8">
        <f>Table32356789101112132343210111213[[#This Row],[Hawaiian or Pacific Islander]]/Table32356789101112132343210111213[[#This Row],[Total]]</f>
        <v>0</v>
      </c>
      <c r="S488" s="1">
        <v>5</v>
      </c>
      <c r="T488" s="8">
        <f>Table32356789101112132343210111213[[#This Row],[White]]/Table32356789101112132343210111213[[#This Row],[Total]]</f>
        <v>1</v>
      </c>
      <c r="U488" s="1">
        <v>0</v>
      </c>
      <c r="V488" s="8">
        <f>Table32356789101112132343210111213[[#This Row],[Multi-racial]]/Table32356789101112132343210111213[[#This Row],[Total]]</f>
        <v>0</v>
      </c>
      <c r="W488" s="1">
        <v>0</v>
      </c>
      <c r="X488" s="8">
        <f>Table32356789101112132343210111213[[#This Row],[Total % Minorities]]/Table32356789101112132343210111213[[#This Row],[Total]]</f>
        <v>0</v>
      </c>
      <c r="Y48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8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89" spans="1:26" ht="20" customHeight="1">
      <c r="A489" s="12">
        <v>107512</v>
      </c>
      <c r="B489" s="12" t="s">
        <v>722</v>
      </c>
      <c r="C489" s="16" t="s">
        <v>347</v>
      </c>
      <c r="D489" s="12">
        <v>4</v>
      </c>
      <c r="E489" s="12">
        <v>3</v>
      </c>
      <c r="F489" s="14">
        <f>Table32356789101112132343210111213[[#This Row],[Men]]/Table32356789101112132343210111213[[#This Row],[Total]]</f>
        <v>0.75</v>
      </c>
      <c r="G489" s="12">
        <v>1</v>
      </c>
      <c r="H489" s="14">
        <f>Table32356789101112132343210111213[[#This Row],[Women]]/Table32356789101112132343210111213[[#This Row],[Total]]</f>
        <v>0.25</v>
      </c>
      <c r="I489" s="12">
        <v>0</v>
      </c>
      <c r="J489" s="14">
        <f>Table32356789101112132343210111213[[#This Row],[Alaskan Native or Native American]]/Table32356789101112132343210111213[[#This Row],[Total]]</f>
        <v>0</v>
      </c>
      <c r="K489" s="12">
        <v>0</v>
      </c>
      <c r="L489" s="14">
        <f>Table32356789101112132343210111213[[#This Row],[Asian American]]/Table32356789101112132343210111213[[#This Row],[Total]]</f>
        <v>0</v>
      </c>
      <c r="M489" s="12">
        <v>0</v>
      </c>
      <c r="N489" s="14">
        <f>Table32356789101112132343210111213[[#This Row],[African American]]/Table32356789101112132343210111213[[#This Row],[Total]]</f>
        <v>0</v>
      </c>
      <c r="O489" s="12">
        <v>0</v>
      </c>
      <c r="P489" s="14">
        <f>Table32356789101112132343210111213[[#This Row],[Hispanic American]]/Table32356789101112132343210111213[[#This Row],[Total]]</f>
        <v>0</v>
      </c>
      <c r="Q489" s="12">
        <v>0</v>
      </c>
      <c r="R489" s="14">
        <f>Table32356789101112132343210111213[[#This Row],[Hawaiian or Pacific Islander]]/Table32356789101112132343210111213[[#This Row],[Total]]</f>
        <v>0</v>
      </c>
      <c r="S489" s="12">
        <v>3</v>
      </c>
      <c r="T489" s="14">
        <f>Table32356789101112132343210111213[[#This Row],[White]]/Table32356789101112132343210111213[[#This Row],[Total]]</f>
        <v>0.75</v>
      </c>
      <c r="U489" s="12">
        <v>0</v>
      </c>
      <c r="V489" s="14">
        <f>Table32356789101112132343210111213[[#This Row],[Multi-racial]]/Table32356789101112132343210111213[[#This Row],[Total]]</f>
        <v>0</v>
      </c>
      <c r="W489" s="12">
        <v>1</v>
      </c>
      <c r="X489" s="14">
        <f>Table32356789101112132343210111213[[#This Row],[Total % Minorities]]/Table32356789101112132343210111213[[#This Row],[Total]]</f>
        <v>0</v>
      </c>
      <c r="Y48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8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90" spans="1:26" ht="20" customHeight="1">
      <c r="A490" s="1">
        <v>117627</v>
      </c>
      <c r="B490" s="1" t="s">
        <v>723</v>
      </c>
      <c r="C490" s="15" t="s">
        <v>347</v>
      </c>
      <c r="D490" s="1">
        <v>4</v>
      </c>
      <c r="E490" s="1">
        <v>4</v>
      </c>
      <c r="F490" s="8">
        <f>Table32356789101112132343210111213[[#This Row],[Men]]/Table32356789101112132343210111213[[#This Row],[Total]]</f>
        <v>1</v>
      </c>
      <c r="G490" s="1">
        <v>0</v>
      </c>
      <c r="H490" s="8">
        <f>Table32356789101112132343210111213[[#This Row],[Women]]/Table32356789101112132343210111213[[#This Row],[Total]]</f>
        <v>0</v>
      </c>
      <c r="I490" s="1">
        <v>0</v>
      </c>
      <c r="J490" s="8">
        <f>Table32356789101112132343210111213[[#This Row],[Alaskan Native or Native American]]/Table32356789101112132343210111213[[#This Row],[Total]]</f>
        <v>0</v>
      </c>
      <c r="K490" s="1">
        <v>2</v>
      </c>
      <c r="L490" s="8">
        <f>Table32356789101112132343210111213[[#This Row],[Asian American]]/Table32356789101112132343210111213[[#This Row],[Total]]</f>
        <v>0.5</v>
      </c>
      <c r="M490" s="1">
        <v>0</v>
      </c>
      <c r="N490" s="8">
        <f>Table32356789101112132343210111213[[#This Row],[African American]]/Table32356789101112132343210111213[[#This Row],[Total]]</f>
        <v>0</v>
      </c>
      <c r="O490" s="1">
        <v>2</v>
      </c>
      <c r="P490" s="8">
        <f>Table32356789101112132343210111213[[#This Row],[Hispanic American]]/Table32356789101112132343210111213[[#This Row],[Total]]</f>
        <v>0.5</v>
      </c>
      <c r="Q490" s="1">
        <v>0</v>
      </c>
      <c r="R490" s="8">
        <f>Table32356789101112132343210111213[[#This Row],[Hawaiian or Pacific Islander]]/Table32356789101112132343210111213[[#This Row],[Total]]</f>
        <v>0</v>
      </c>
      <c r="S490" s="1">
        <v>0</v>
      </c>
      <c r="T490" s="8">
        <f>Table32356789101112132343210111213[[#This Row],[White]]/Table32356789101112132343210111213[[#This Row],[Total]]</f>
        <v>0</v>
      </c>
      <c r="U490" s="1">
        <v>0</v>
      </c>
      <c r="V490" s="8">
        <f>Table32356789101112132343210111213[[#This Row],[Multi-racial]]/Table32356789101112132343210111213[[#This Row],[Total]]</f>
        <v>0</v>
      </c>
      <c r="W490" s="1">
        <v>0</v>
      </c>
      <c r="X490" s="8">
        <f>Table32356789101112132343210111213[[#This Row],[Total % Minorities]]/Table32356789101112132343210111213[[#This Row],[Total]]</f>
        <v>0.25</v>
      </c>
      <c r="Y49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49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491" spans="1:26" ht="20" customHeight="1">
      <c r="A491" s="12">
        <v>131283</v>
      </c>
      <c r="B491" s="12" t="s">
        <v>114</v>
      </c>
      <c r="C491" s="16" t="s">
        <v>347</v>
      </c>
      <c r="D491" s="12">
        <v>4</v>
      </c>
      <c r="E491" s="12">
        <v>3</v>
      </c>
      <c r="F491" s="14">
        <f>Table32356789101112132343210111213[[#This Row],[Men]]/Table32356789101112132343210111213[[#This Row],[Total]]</f>
        <v>0.75</v>
      </c>
      <c r="G491" s="12">
        <v>1</v>
      </c>
      <c r="H491" s="14">
        <f>Table32356789101112132343210111213[[#This Row],[Women]]/Table32356789101112132343210111213[[#This Row],[Total]]</f>
        <v>0.25</v>
      </c>
      <c r="I491" s="12">
        <v>0</v>
      </c>
      <c r="J491" s="14">
        <f>Table32356789101112132343210111213[[#This Row],[Alaskan Native or Native American]]/Table32356789101112132343210111213[[#This Row],[Total]]</f>
        <v>0</v>
      </c>
      <c r="K491" s="12">
        <v>0</v>
      </c>
      <c r="L491" s="14">
        <f>Table32356789101112132343210111213[[#This Row],[Asian American]]/Table32356789101112132343210111213[[#This Row],[Total]]</f>
        <v>0</v>
      </c>
      <c r="M491" s="12">
        <v>0</v>
      </c>
      <c r="N491" s="14">
        <f>Table32356789101112132343210111213[[#This Row],[African American]]/Table32356789101112132343210111213[[#This Row],[Total]]</f>
        <v>0</v>
      </c>
      <c r="O491" s="12">
        <v>0</v>
      </c>
      <c r="P491" s="14">
        <f>Table32356789101112132343210111213[[#This Row],[Hispanic American]]/Table32356789101112132343210111213[[#This Row],[Total]]</f>
        <v>0</v>
      </c>
      <c r="Q491" s="12">
        <v>0</v>
      </c>
      <c r="R491" s="14">
        <f>Table32356789101112132343210111213[[#This Row],[Hawaiian or Pacific Islander]]/Table32356789101112132343210111213[[#This Row],[Total]]</f>
        <v>0</v>
      </c>
      <c r="S491" s="12">
        <v>3</v>
      </c>
      <c r="T491" s="14">
        <f>Table32356789101112132343210111213[[#This Row],[White]]/Table32356789101112132343210111213[[#This Row],[Total]]</f>
        <v>0.75</v>
      </c>
      <c r="U491" s="12">
        <v>0</v>
      </c>
      <c r="V491" s="14">
        <f>Table32356789101112132343210111213[[#This Row],[Multi-racial]]/Table32356789101112132343210111213[[#This Row],[Total]]</f>
        <v>0</v>
      </c>
      <c r="W491" s="12">
        <v>1</v>
      </c>
      <c r="X491" s="14">
        <f>Table32356789101112132343210111213[[#This Row],[Total % Minorities]]/Table32356789101112132343210111213[[#This Row],[Total]]</f>
        <v>0</v>
      </c>
      <c r="Y49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9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92" spans="1:26" ht="20" customHeight="1">
      <c r="A492" s="1">
        <v>136330</v>
      </c>
      <c r="B492" s="1" t="s">
        <v>724</v>
      </c>
      <c r="C492" s="15" t="s">
        <v>347</v>
      </c>
      <c r="D492" s="1">
        <v>4</v>
      </c>
      <c r="E492" s="1">
        <v>2</v>
      </c>
      <c r="F492" s="8">
        <f>Table32356789101112132343210111213[[#This Row],[Men]]/Table32356789101112132343210111213[[#This Row],[Total]]</f>
        <v>0.5</v>
      </c>
      <c r="G492" s="1">
        <v>2</v>
      </c>
      <c r="H492" s="8">
        <f>Table32356789101112132343210111213[[#This Row],[Women]]/Table32356789101112132343210111213[[#This Row],[Total]]</f>
        <v>0.5</v>
      </c>
      <c r="I492" s="1">
        <v>0</v>
      </c>
      <c r="J492" s="8">
        <f>Table32356789101112132343210111213[[#This Row],[Alaskan Native or Native American]]/Table32356789101112132343210111213[[#This Row],[Total]]</f>
        <v>0</v>
      </c>
      <c r="K492" s="1">
        <v>0</v>
      </c>
      <c r="L492" s="8">
        <f>Table32356789101112132343210111213[[#This Row],[Asian American]]/Table32356789101112132343210111213[[#This Row],[Total]]</f>
        <v>0</v>
      </c>
      <c r="M492" s="1">
        <v>0</v>
      </c>
      <c r="N492" s="8">
        <f>Table32356789101112132343210111213[[#This Row],[African American]]/Table32356789101112132343210111213[[#This Row],[Total]]</f>
        <v>0</v>
      </c>
      <c r="O492" s="1">
        <v>3</v>
      </c>
      <c r="P492" s="8">
        <f>Table32356789101112132343210111213[[#This Row],[Hispanic American]]/Table32356789101112132343210111213[[#This Row],[Total]]</f>
        <v>0.75</v>
      </c>
      <c r="Q492" s="1">
        <v>0</v>
      </c>
      <c r="R492" s="8">
        <f>Table32356789101112132343210111213[[#This Row],[Hawaiian or Pacific Islander]]/Table32356789101112132343210111213[[#This Row],[Total]]</f>
        <v>0</v>
      </c>
      <c r="S492" s="1">
        <v>1</v>
      </c>
      <c r="T492" s="8">
        <f>Table32356789101112132343210111213[[#This Row],[White]]/Table32356789101112132343210111213[[#This Row],[Total]]</f>
        <v>0.25</v>
      </c>
      <c r="U492" s="1">
        <v>0</v>
      </c>
      <c r="V492" s="8">
        <f>Table32356789101112132343210111213[[#This Row],[Multi-racial]]/Table32356789101112132343210111213[[#This Row],[Total]]</f>
        <v>0</v>
      </c>
      <c r="W492" s="1">
        <v>0</v>
      </c>
      <c r="X492" s="8">
        <f>Table32356789101112132343210111213[[#This Row],[Total % Minorities]]/Table32356789101112132343210111213[[#This Row],[Total]]</f>
        <v>0.1875</v>
      </c>
      <c r="Y49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0.75</v>
      </c>
      <c r="Z49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0.75</v>
      </c>
    </row>
    <row r="493" spans="1:26" ht="20" customHeight="1">
      <c r="A493" s="12">
        <v>148405</v>
      </c>
      <c r="B493" s="12" t="s">
        <v>725</v>
      </c>
      <c r="C493" s="16" t="s">
        <v>347</v>
      </c>
      <c r="D493" s="12">
        <v>4</v>
      </c>
      <c r="E493" s="12">
        <v>4</v>
      </c>
      <c r="F493" s="14">
        <f>Table32356789101112132343210111213[[#This Row],[Men]]/Table32356789101112132343210111213[[#This Row],[Total]]</f>
        <v>1</v>
      </c>
      <c r="G493" s="12">
        <v>0</v>
      </c>
      <c r="H493" s="14">
        <f>Table32356789101112132343210111213[[#This Row],[Women]]/Table32356789101112132343210111213[[#This Row],[Total]]</f>
        <v>0</v>
      </c>
      <c r="I493" s="12">
        <v>0</v>
      </c>
      <c r="J493" s="14">
        <f>Table32356789101112132343210111213[[#This Row],[Alaskan Native or Native American]]/Table32356789101112132343210111213[[#This Row],[Total]]</f>
        <v>0</v>
      </c>
      <c r="K493" s="12">
        <v>0</v>
      </c>
      <c r="L493" s="14">
        <f>Table32356789101112132343210111213[[#This Row],[Asian American]]/Table32356789101112132343210111213[[#This Row],[Total]]</f>
        <v>0</v>
      </c>
      <c r="M493" s="12">
        <v>0</v>
      </c>
      <c r="N493" s="14">
        <f>Table32356789101112132343210111213[[#This Row],[African American]]/Table32356789101112132343210111213[[#This Row],[Total]]</f>
        <v>0</v>
      </c>
      <c r="O493" s="12">
        <v>1</v>
      </c>
      <c r="P493" s="14">
        <f>Table32356789101112132343210111213[[#This Row],[Hispanic American]]/Table32356789101112132343210111213[[#This Row],[Total]]</f>
        <v>0.25</v>
      </c>
      <c r="Q493" s="12">
        <v>0</v>
      </c>
      <c r="R493" s="14">
        <f>Table32356789101112132343210111213[[#This Row],[Hawaiian or Pacific Islander]]/Table32356789101112132343210111213[[#This Row],[Total]]</f>
        <v>0</v>
      </c>
      <c r="S493" s="12">
        <v>3</v>
      </c>
      <c r="T493" s="14">
        <f>Table32356789101112132343210111213[[#This Row],[White]]/Table32356789101112132343210111213[[#This Row],[Total]]</f>
        <v>0.75</v>
      </c>
      <c r="U493" s="12">
        <v>0</v>
      </c>
      <c r="V493" s="14">
        <f>Table32356789101112132343210111213[[#This Row],[Multi-racial]]/Table32356789101112132343210111213[[#This Row],[Total]]</f>
        <v>0</v>
      </c>
      <c r="W493" s="12">
        <v>0</v>
      </c>
      <c r="X493" s="14">
        <f>Table32356789101112132343210111213[[#This Row],[Total % Minorities]]/Table32356789101112132343210111213[[#This Row],[Total]]</f>
        <v>6.25E-2</v>
      </c>
      <c r="Y49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  <c r="Z49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494" spans="1:26" ht="20" customHeight="1">
      <c r="A494" s="1">
        <v>161563</v>
      </c>
      <c r="B494" s="1" t="s">
        <v>726</v>
      </c>
      <c r="C494" s="15" t="s">
        <v>347</v>
      </c>
      <c r="D494" s="1">
        <v>4</v>
      </c>
      <c r="E494" s="1">
        <v>4</v>
      </c>
      <c r="F494" s="8">
        <f>Table32356789101112132343210111213[[#This Row],[Men]]/Table32356789101112132343210111213[[#This Row],[Total]]</f>
        <v>1</v>
      </c>
      <c r="G494" s="1">
        <v>0</v>
      </c>
      <c r="H494" s="8">
        <f>Table32356789101112132343210111213[[#This Row],[Women]]/Table32356789101112132343210111213[[#This Row],[Total]]</f>
        <v>0</v>
      </c>
      <c r="I494" s="1">
        <v>0</v>
      </c>
      <c r="J494" s="8">
        <f>Table32356789101112132343210111213[[#This Row],[Alaskan Native or Native American]]/Table32356789101112132343210111213[[#This Row],[Total]]</f>
        <v>0</v>
      </c>
      <c r="K494" s="1">
        <v>0</v>
      </c>
      <c r="L494" s="8">
        <f>Table32356789101112132343210111213[[#This Row],[Asian American]]/Table32356789101112132343210111213[[#This Row],[Total]]</f>
        <v>0</v>
      </c>
      <c r="M494" s="1">
        <v>0</v>
      </c>
      <c r="N494" s="8">
        <f>Table32356789101112132343210111213[[#This Row],[African American]]/Table32356789101112132343210111213[[#This Row],[Total]]</f>
        <v>0</v>
      </c>
      <c r="O494" s="1">
        <v>0</v>
      </c>
      <c r="P494" s="8">
        <f>Table32356789101112132343210111213[[#This Row],[Hispanic American]]/Table32356789101112132343210111213[[#This Row],[Total]]</f>
        <v>0</v>
      </c>
      <c r="Q494" s="1">
        <v>0</v>
      </c>
      <c r="R494" s="8">
        <f>Table32356789101112132343210111213[[#This Row],[Hawaiian or Pacific Islander]]/Table32356789101112132343210111213[[#This Row],[Total]]</f>
        <v>0</v>
      </c>
      <c r="S494" s="1">
        <v>3</v>
      </c>
      <c r="T494" s="8">
        <f>Table32356789101112132343210111213[[#This Row],[White]]/Table32356789101112132343210111213[[#This Row],[Total]]</f>
        <v>0.75</v>
      </c>
      <c r="U494" s="1">
        <v>0</v>
      </c>
      <c r="V494" s="8">
        <f>Table32356789101112132343210111213[[#This Row],[Multi-racial]]/Table32356789101112132343210111213[[#This Row],[Total]]</f>
        <v>0</v>
      </c>
      <c r="W494" s="1">
        <v>0</v>
      </c>
      <c r="X494" s="8">
        <f>Table32356789101112132343210111213[[#This Row],[Total % Minorities]]/Table32356789101112132343210111213[[#This Row],[Total]]</f>
        <v>0</v>
      </c>
      <c r="Y49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9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95" spans="1:26" ht="20" customHeight="1">
      <c r="A495" s="12">
        <v>162760</v>
      </c>
      <c r="B495" s="12" t="s">
        <v>727</v>
      </c>
      <c r="C495" s="16" t="s">
        <v>347</v>
      </c>
      <c r="D495" s="12">
        <v>4</v>
      </c>
      <c r="E495" s="12">
        <v>3</v>
      </c>
      <c r="F495" s="14">
        <f>Table32356789101112132343210111213[[#This Row],[Men]]/Table32356789101112132343210111213[[#This Row],[Total]]</f>
        <v>0.75</v>
      </c>
      <c r="G495" s="12">
        <v>1</v>
      </c>
      <c r="H495" s="14">
        <f>Table32356789101112132343210111213[[#This Row],[Women]]/Table32356789101112132343210111213[[#This Row],[Total]]</f>
        <v>0.25</v>
      </c>
      <c r="I495" s="12">
        <v>0</v>
      </c>
      <c r="J495" s="14">
        <f>Table32356789101112132343210111213[[#This Row],[Alaskan Native or Native American]]/Table32356789101112132343210111213[[#This Row],[Total]]</f>
        <v>0</v>
      </c>
      <c r="K495" s="12">
        <v>0</v>
      </c>
      <c r="L495" s="14">
        <f>Table32356789101112132343210111213[[#This Row],[Asian American]]/Table32356789101112132343210111213[[#This Row],[Total]]</f>
        <v>0</v>
      </c>
      <c r="M495" s="12">
        <v>1</v>
      </c>
      <c r="N495" s="14">
        <f>Table32356789101112132343210111213[[#This Row],[African American]]/Table32356789101112132343210111213[[#This Row],[Total]]</f>
        <v>0.25</v>
      </c>
      <c r="O495" s="12">
        <v>1</v>
      </c>
      <c r="P495" s="14">
        <f>Table32356789101112132343210111213[[#This Row],[Hispanic American]]/Table32356789101112132343210111213[[#This Row],[Total]]</f>
        <v>0.25</v>
      </c>
      <c r="Q495" s="12">
        <v>0</v>
      </c>
      <c r="R495" s="14">
        <f>Table32356789101112132343210111213[[#This Row],[Hawaiian or Pacific Islander]]/Table32356789101112132343210111213[[#This Row],[Total]]</f>
        <v>0</v>
      </c>
      <c r="S495" s="12">
        <v>2</v>
      </c>
      <c r="T495" s="14">
        <f>Table32356789101112132343210111213[[#This Row],[White]]/Table32356789101112132343210111213[[#This Row],[Total]]</f>
        <v>0.5</v>
      </c>
      <c r="U495" s="12">
        <v>0</v>
      </c>
      <c r="V495" s="14">
        <f>Table32356789101112132343210111213[[#This Row],[Multi-racial]]/Table32356789101112132343210111213[[#This Row],[Total]]</f>
        <v>0</v>
      </c>
      <c r="W495" s="12">
        <v>0</v>
      </c>
      <c r="X495" s="14">
        <f>Table32356789101112132343210111213[[#This Row],[Total % Minorities]]/Table32356789101112132343210111213[[#This Row],[Total]]</f>
        <v>0.125</v>
      </c>
      <c r="Y49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49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496" spans="1:26" ht="20" customHeight="1">
      <c r="A496" s="1">
        <v>173300</v>
      </c>
      <c r="B496" s="1" t="s">
        <v>728</v>
      </c>
      <c r="C496" s="15" t="s">
        <v>347</v>
      </c>
      <c r="D496" s="1">
        <v>4</v>
      </c>
      <c r="E496" s="1">
        <v>4</v>
      </c>
      <c r="F496" s="8">
        <f>Table32356789101112132343210111213[[#This Row],[Men]]/Table32356789101112132343210111213[[#This Row],[Total]]</f>
        <v>1</v>
      </c>
      <c r="G496" s="1">
        <v>0</v>
      </c>
      <c r="H496" s="8">
        <f>Table32356789101112132343210111213[[#This Row],[Women]]/Table32356789101112132343210111213[[#This Row],[Total]]</f>
        <v>0</v>
      </c>
      <c r="I496" s="1">
        <v>0</v>
      </c>
      <c r="J496" s="8">
        <f>Table32356789101112132343210111213[[#This Row],[Alaskan Native or Native American]]/Table32356789101112132343210111213[[#This Row],[Total]]</f>
        <v>0</v>
      </c>
      <c r="K496" s="1">
        <v>0</v>
      </c>
      <c r="L496" s="8">
        <f>Table32356789101112132343210111213[[#This Row],[Asian American]]/Table32356789101112132343210111213[[#This Row],[Total]]</f>
        <v>0</v>
      </c>
      <c r="M496" s="1">
        <v>0</v>
      </c>
      <c r="N496" s="8">
        <f>Table32356789101112132343210111213[[#This Row],[African American]]/Table32356789101112132343210111213[[#This Row],[Total]]</f>
        <v>0</v>
      </c>
      <c r="O496" s="1">
        <v>0</v>
      </c>
      <c r="P496" s="8">
        <f>Table32356789101112132343210111213[[#This Row],[Hispanic American]]/Table32356789101112132343210111213[[#This Row],[Total]]</f>
        <v>0</v>
      </c>
      <c r="Q496" s="1">
        <v>0</v>
      </c>
      <c r="R496" s="8">
        <f>Table32356789101112132343210111213[[#This Row],[Hawaiian or Pacific Islander]]/Table32356789101112132343210111213[[#This Row],[Total]]</f>
        <v>0</v>
      </c>
      <c r="S496" s="1">
        <v>4</v>
      </c>
      <c r="T496" s="8">
        <f>Table32356789101112132343210111213[[#This Row],[White]]/Table32356789101112132343210111213[[#This Row],[Total]]</f>
        <v>1</v>
      </c>
      <c r="U496" s="1">
        <v>0</v>
      </c>
      <c r="V496" s="8">
        <f>Table32356789101112132343210111213[[#This Row],[Multi-racial]]/Table32356789101112132343210111213[[#This Row],[Total]]</f>
        <v>0</v>
      </c>
      <c r="W496" s="1">
        <v>0</v>
      </c>
      <c r="X496" s="8">
        <f>Table32356789101112132343210111213[[#This Row],[Total % Minorities]]/Table32356789101112132343210111213[[#This Row],[Total]]</f>
        <v>0</v>
      </c>
      <c r="Y49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9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97" spans="1:26" ht="20" customHeight="1">
      <c r="A497" s="12">
        <v>180984</v>
      </c>
      <c r="B497" s="12" t="s">
        <v>729</v>
      </c>
      <c r="C497" s="16" t="s">
        <v>347</v>
      </c>
      <c r="D497" s="12">
        <v>4</v>
      </c>
      <c r="E497" s="12">
        <v>4</v>
      </c>
      <c r="F497" s="14">
        <f>Table32356789101112132343210111213[[#This Row],[Men]]/Table32356789101112132343210111213[[#This Row],[Total]]</f>
        <v>1</v>
      </c>
      <c r="G497" s="12">
        <v>0</v>
      </c>
      <c r="H497" s="14">
        <f>Table32356789101112132343210111213[[#This Row],[Women]]/Table32356789101112132343210111213[[#This Row],[Total]]</f>
        <v>0</v>
      </c>
      <c r="I497" s="12">
        <v>0</v>
      </c>
      <c r="J497" s="14">
        <f>Table32356789101112132343210111213[[#This Row],[Alaskan Native or Native American]]/Table32356789101112132343210111213[[#This Row],[Total]]</f>
        <v>0</v>
      </c>
      <c r="K497" s="12">
        <v>0</v>
      </c>
      <c r="L497" s="14">
        <f>Table32356789101112132343210111213[[#This Row],[Asian American]]/Table32356789101112132343210111213[[#This Row],[Total]]</f>
        <v>0</v>
      </c>
      <c r="M497" s="12">
        <v>0</v>
      </c>
      <c r="N497" s="14">
        <f>Table32356789101112132343210111213[[#This Row],[African American]]/Table32356789101112132343210111213[[#This Row],[Total]]</f>
        <v>0</v>
      </c>
      <c r="O497" s="12">
        <v>0</v>
      </c>
      <c r="P497" s="14">
        <f>Table32356789101112132343210111213[[#This Row],[Hispanic American]]/Table32356789101112132343210111213[[#This Row],[Total]]</f>
        <v>0</v>
      </c>
      <c r="Q497" s="12">
        <v>0</v>
      </c>
      <c r="R497" s="14">
        <f>Table32356789101112132343210111213[[#This Row],[Hawaiian or Pacific Islander]]/Table32356789101112132343210111213[[#This Row],[Total]]</f>
        <v>0</v>
      </c>
      <c r="S497" s="12">
        <v>4</v>
      </c>
      <c r="T497" s="14">
        <f>Table32356789101112132343210111213[[#This Row],[White]]/Table32356789101112132343210111213[[#This Row],[Total]]</f>
        <v>1</v>
      </c>
      <c r="U497" s="12">
        <v>0</v>
      </c>
      <c r="V497" s="14">
        <f>Table32356789101112132343210111213[[#This Row],[Multi-racial]]/Table32356789101112132343210111213[[#This Row],[Total]]</f>
        <v>0</v>
      </c>
      <c r="W497" s="12">
        <v>0</v>
      </c>
      <c r="X497" s="14">
        <f>Table32356789101112132343210111213[[#This Row],[Total % Minorities]]/Table32356789101112132343210111213[[#This Row],[Total]]</f>
        <v>0</v>
      </c>
      <c r="Y49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9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98" spans="1:26" ht="20" customHeight="1">
      <c r="A498" s="1">
        <v>182290</v>
      </c>
      <c r="B498" s="1" t="s">
        <v>193</v>
      </c>
      <c r="C498" s="15" t="s">
        <v>347</v>
      </c>
      <c r="D498" s="1">
        <v>4</v>
      </c>
      <c r="E498" s="1">
        <v>2</v>
      </c>
      <c r="F498" s="8">
        <f>Table32356789101112132343210111213[[#This Row],[Men]]/Table32356789101112132343210111213[[#This Row],[Total]]</f>
        <v>0.5</v>
      </c>
      <c r="G498" s="1">
        <v>2</v>
      </c>
      <c r="H498" s="8">
        <f>Table32356789101112132343210111213[[#This Row],[Women]]/Table32356789101112132343210111213[[#This Row],[Total]]</f>
        <v>0.5</v>
      </c>
      <c r="I498" s="1">
        <v>0</v>
      </c>
      <c r="J498" s="8">
        <f>Table32356789101112132343210111213[[#This Row],[Alaskan Native or Native American]]/Table32356789101112132343210111213[[#This Row],[Total]]</f>
        <v>0</v>
      </c>
      <c r="K498" s="1">
        <v>0</v>
      </c>
      <c r="L498" s="8">
        <f>Table32356789101112132343210111213[[#This Row],[Asian American]]/Table32356789101112132343210111213[[#This Row],[Total]]</f>
        <v>0</v>
      </c>
      <c r="M498" s="1">
        <v>0</v>
      </c>
      <c r="N498" s="8">
        <f>Table32356789101112132343210111213[[#This Row],[African American]]/Table32356789101112132343210111213[[#This Row],[Total]]</f>
        <v>0</v>
      </c>
      <c r="O498" s="1">
        <v>0</v>
      </c>
      <c r="P498" s="8">
        <f>Table32356789101112132343210111213[[#This Row],[Hispanic American]]/Table32356789101112132343210111213[[#This Row],[Total]]</f>
        <v>0</v>
      </c>
      <c r="Q498" s="1">
        <v>0</v>
      </c>
      <c r="R498" s="8">
        <f>Table32356789101112132343210111213[[#This Row],[Hawaiian or Pacific Islander]]/Table32356789101112132343210111213[[#This Row],[Total]]</f>
        <v>0</v>
      </c>
      <c r="S498" s="1">
        <v>4</v>
      </c>
      <c r="T498" s="8">
        <f>Table32356789101112132343210111213[[#This Row],[White]]/Table32356789101112132343210111213[[#This Row],[Total]]</f>
        <v>1</v>
      </c>
      <c r="U498" s="1">
        <v>0</v>
      </c>
      <c r="V498" s="8">
        <f>Table32356789101112132343210111213[[#This Row],[Multi-racial]]/Table32356789101112132343210111213[[#This Row],[Total]]</f>
        <v>0</v>
      </c>
      <c r="W498" s="1">
        <v>0</v>
      </c>
      <c r="X498" s="8">
        <f>Table32356789101112132343210111213[[#This Row],[Total % Minorities]]/Table32356789101112132343210111213[[#This Row],[Total]]</f>
        <v>0</v>
      </c>
      <c r="Y49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49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499" spans="1:26" ht="20" customHeight="1">
      <c r="A499" s="12">
        <v>195544</v>
      </c>
      <c r="B499" s="12" t="s">
        <v>730</v>
      </c>
      <c r="C499" s="16" t="s">
        <v>605</v>
      </c>
      <c r="D499" s="12">
        <v>4</v>
      </c>
      <c r="E499" s="12">
        <v>3</v>
      </c>
      <c r="F499" s="14">
        <f>Table32356789101112132343210111213[[#This Row],[Men]]/Table32356789101112132343210111213[[#This Row],[Total]]</f>
        <v>0.75</v>
      </c>
      <c r="G499" s="12">
        <v>1</v>
      </c>
      <c r="H499" s="14">
        <f>Table32356789101112132343210111213[[#This Row],[Women]]/Table32356789101112132343210111213[[#This Row],[Total]]</f>
        <v>0.25</v>
      </c>
      <c r="I499" s="12">
        <v>0</v>
      </c>
      <c r="J499" s="14">
        <f>Table32356789101112132343210111213[[#This Row],[Alaskan Native or Native American]]/Table32356789101112132343210111213[[#This Row],[Total]]</f>
        <v>0</v>
      </c>
      <c r="K499" s="12">
        <v>0</v>
      </c>
      <c r="L499" s="14">
        <f>Table32356789101112132343210111213[[#This Row],[Asian American]]/Table32356789101112132343210111213[[#This Row],[Total]]</f>
        <v>0</v>
      </c>
      <c r="M499" s="12">
        <v>0</v>
      </c>
      <c r="N499" s="14">
        <f>Table32356789101112132343210111213[[#This Row],[African American]]/Table32356789101112132343210111213[[#This Row],[Total]]</f>
        <v>0</v>
      </c>
      <c r="O499" s="12">
        <v>3</v>
      </c>
      <c r="P499" s="14">
        <f>Table32356789101112132343210111213[[#This Row],[Hispanic American]]/Table32356789101112132343210111213[[#This Row],[Total]]</f>
        <v>0.75</v>
      </c>
      <c r="Q499" s="12">
        <v>0</v>
      </c>
      <c r="R499" s="14">
        <f>Table32356789101112132343210111213[[#This Row],[Hawaiian or Pacific Islander]]/Table32356789101112132343210111213[[#This Row],[Total]]</f>
        <v>0</v>
      </c>
      <c r="S499" s="12">
        <v>0</v>
      </c>
      <c r="T499" s="14">
        <f>Table32356789101112132343210111213[[#This Row],[White]]/Table32356789101112132343210111213[[#This Row],[Total]]</f>
        <v>0</v>
      </c>
      <c r="U499" s="12">
        <v>0</v>
      </c>
      <c r="V499" s="14">
        <f>Table32356789101112132343210111213[[#This Row],[Multi-racial]]/Table32356789101112132343210111213[[#This Row],[Total]]</f>
        <v>0</v>
      </c>
      <c r="W499" s="12">
        <v>0</v>
      </c>
      <c r="X499" s="14">
        <f>Table32356789101112132343210111213[[#This Row],[Total % Minorities]]/Table32356789101112132343210111213[[#This Row],[Total]]</f>
        <v>0.1875</v>
      </c>
      <c r="Y49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0.75</v>
      </c>
      <c r="Z49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0.75</v>
      </c>
    </row>
    <row r="500" spans="1:26" ht="20" customHeight="1">
      <c r="A500" s="1">
        <v>203128</v>
      </c>
      <c r="B500" s="1" t="s">
        <v>731</v>
      </c>
      <c r="C500" s="15" t="s">
        <v>347</v>
      </c>
      <c r="D500" s="1">
        <v>4</v>
      </c>
      <c r="E500" s="1">
        <v>3</v>
      </c>
      <c r="F500" s="8">
        <f>Table32356789101112132343210111213[[#This Row],[Men]]/Table32356789101112132343210111213[[#This Row],[Total]]</f>
        <v>0.75</v>
      </c>
      <c r="G500" s="1">
        <v>1</v>
      </c>
      <c r="H500" s="8">
        <f>Table32356789101112132343210111213[[#This Row],[Women]]/Table32356789101112132343210111213[[#This Row],[Total]]</f>
        <v>0.25</v>
      </c>
      <c r="I500" s="1">
        <v>0</v>
      </c>
      <c r="J500" s="8">
        <f>Table32356789101112132343210111213[[#This Row],[Alaskan Native or Native American]]/Table32356789101112132343210111213[[#This Row],[Total]]</f>
        <v>0</v>
      </c>
      <c r="K500" s="1">
        <v>1</v>
      </c>
      <c r="L500" s="8">
        <f>Table32356789101112132343210111213[[#This Row],[Asian American]]/Table32356789101112132343210111213[[#This Row],[Total]]</f>
        <v>0.25</v>
      </c>
      <c r="M500" s="1">
        <v>0</v>
      </c>
      <c r="N500" s="8">
        <f>Table32356789101112132343210111213[[#This Row],[African American]]/Table32356789101112132343210111213[[#This Row],[Total]]</f>
        <v>0</v>
      </c>
      <c r="O500" s="1">
        <v>0</v>
      </c>
      <c r="P500" s="8">
        <f>Table32356789101112132343210111213[[#This Row],[Hispanic American]]/Table32356789101112132343210111213[[#This Row],[Total]]</f>
        <v>0</v>
      </c>
      <c r="Q500" s="1">
        <v>0</v>
      </c>
      <c r="R500" s="8">
        <f>Table32356789101112132343210111213[[#This Row],[Hawaiian or Pacific Islander]]/Table32356789101112132343210111213[[#This Row],[Total]]</f>
        <v>0</v>
      </c>
      <c r="S500" s="1">
        <v>3</v>
      </c>
      <c r="T500" s="8">
        <f>Table32356789101112132343210111213[[#This Row],[White]]/Table32356789101112132343210111213[[#This Row],[Total]]</f>
        <v>0.75</v>
      </c>
      <c r="U500" s="1">
        <v>0</v>
      </c>
      <c r="V500" s="8">
        <f>Table32356789101112132343210111213[[#This Row],[Multi-racial]]/Table32356789101112132343210111213[[#This Row],[Total]]</f>
        <v>0</v>
      </c>
      <c r="W500" s="1">
        <v>0</v>
      </c>
      <c r="X500" s="8">
        <f>Table32356789101112132343210111213[[#This Row],[Total % Minorities]]/Table32356789101112132343210111213[[#This Row],[Total]]</f>
        <v>6.25E-2</v>
      </c>
      <c r="Y50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  <c r="Z50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01" spans="1:26" ht="20" customHeight="1">
      <c r="A501" s="12">
        <v>204264</v>
      </c>
      <c r="B501" s="12" t="s">
        <v>732</v>
      </c>
      <c r="C501" s="16" t="s">
        <v>347</v>
      </c>
      <c r="D501" s="12">
        <v>4</v>
      </c>
      <c r="E501" s="12">
        <v>3</v>
      </c>
      <c r="F501" s="14">
        <f>Table32356789101112132343210111213[[#This Row],[Men]]/Table32356789101112132343210111213[[#This Row],[Total]]</f>
        <v>0.75</v>
      </c>
      <c r="G501" s="12">
        <v>1</v>
      </c>
      <c r="H501" s="14">
        <f>Table32356789101112132343210111213[[#This Row],[Women]]/Table32356789101112132343210111213[[#This Row],[Total]]</f>
        <v>0.25</v>
      </c>
      <c r="I501" s="12">
        <v>0</v>
      </c>
      <c r="J501" s="14">
        <f>Table32356789101112132343210111213[[#This Row],[Alaskan Native or Native American]]/Table32356789101112132343210111213[[#This Row],[Total]]</f>
        <v>0</v>
      </c>
      <c r="K501" s="12">
        <v>0</v>
      </c>
      <c r="L501" s="14">
        <f>Table32356789101112132343210111213[[#This Row],[Asian American]]/Table32356789101112132343210111213[[#This Row],[Total]]</f>
        <v>0</v>
      </c>
      <c r="M501" s="12">
        <v>0</v>
      </c>
      <c r="N501" s="14">
        <f>Table32356789101112132343210111213[[#This Row],[African American]]/Table32356789101112132343210111213[[#This Row],[Total]]</f>
        <v>0</v>
      </c>
      <c r="O501" s="12">
        <v>1</v>
      </c>
      <c r="P501" s="14">
        <f>Table32356789101112132343210111213[[#This Row],[Hispanic American]]/Table32356789101112132343210111213[[#This Row],[Total]]</f>
        <v>0.25</v>
      </c>
      <c r="Q501" s="12">
        <v>0</v>
      </c>
      <c r="R501" s="14">
        <f>Table32356789101112132343210111213[[#This Row],[Hawaiian or Pacific Islander]]/Table32356789101112132343210111213[[#This Row],[Total]]</f>
        <v>0</v>
      </c>
      <c r="S501" s="12">
        <v>2</v>
      </c>
      <c r="T501" s="14">
        <f>Table32356789101112132343210111213[[#This Row],[White]]/Table32356789101112132343210111213[[#This Row],[Total]]</f>
        <v>0.5</v>
      </c>
      <c r="U501" s="12">
        <v>0</v>
      </c>
      <c r="V501" s="14">
        <f>Table32356789101112132343210111213[[#This Row],[Multi-racial]]/Table32356789101112132343210111213[[#This Row],[Total]]</f>
        <v>0</v>
      </c>
      <c r="W501" s="12">
        <v>0</v>
      </c>
      <c r="X501" s="14">
        <f>Table32356789101112132343210111213[[#This Row],[Total % Minorities]]/Table32356789101112132343210111213[[#This Row],[Total]]</f>
        <v>6.25E-2</v>
      </c>
      <c r="Y50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  <c r="Z50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502" spans="1:26" ht="20" customHeight="1">
      <c r="A502" s="1">
        <v>206525</v>
      </c>
      <c r="B502" s="1" t="s">
        <v>733</v>
      </c>
      <c r="C502" s="15" t="s">
        <v>347</v>
      </c>
      <c r="D502" s="1">
        <v>4</v>
      </c>
      <c r="E502" s="1">
        <v>2</v>
      </c>
      <c r="F502" s="8">
        <f>Table32356789101112132343210111213[[#This Row],[Men]]/Table32356789101112132343210111213[[#This Row],[Total]]</f>
        <v>0.5</v>
      </c>
      <c r="G502" s="1">
        <v>2</v>
      </c>
      <c r="H502" s="8">
        <f>Table32356789101112132343210111213[[#This Row],[Women]]/Table32356789101112132343210111213[[#This Row],[Total]]</f>
        <v>0.5</v>
      </c>
      <c r="I502" s="1">
        <v>0</v>
      </c>
      <c r="J502" s="8">
        <f>Table32356789101112132343210111213[[#This Row],[Alaskan Native or Native American]]/Table32356789101112132343210111213[[#This Row],[Total]]</f>
        <v>0</v>
      </c>
      <c r="K502" s="1">
        <v>0</v>
      </c>
      <c r="L502" s="8">
        <f>Table32356789101112132343210111213[[#This Row],[Asian American]]/Table32356789101112132343210111213[[#This Row],[Total]]</f>
        <v>0</v>
      </c>
      <c r="M502" s="1">
        <v>0</v>
      </c>
      <c r="N502" s="8">
        <f>Table32356789101112132343210111213[[#This Row],[African American]]/Table32356789101112132343210111213[[#This Row],[Total]]</f>
        <v>0</v>
      </c>
      <c r="O502" s="1">
        <v>1</v>
      </c>
      <c r="P502" s="8">
        <f>Table32356789101112132343210111213[[#This Row],[Hispanic American]]/Table32356789101112132343210111213[[#This Row],[Total]]</f>
        <v>0.25</v>
      </c>
      <c r="Q502" s="1">
        <v>0</v>
      </c>
      <c r="R502" s="8">
        <f>Table32356789101112132343210111213[[#This Row],[Hawaiian or Pacific Islander]]/Table32356789101112132343210111213[[#This Row],[Total]]</f>
        <v>0</v>
      </c>
      <c r="S502" s="1">
        <v>2</v>
      </c>
      <c r="T502" s="8">
        <f>Table32356789101112132343210111213[[#This Row],[White]]/Table32356789101112132343210111213[[#This Row],[Total]]</f>
        <v>0.5</v>
      </c>
      <c r="U502" s="1">
        <v>1</v>
      </c>
      <c r="V502" s="8">
        <f>Table32356789101112132343210111213[[#This Row],[Multi-racial]]/Table32356789101112132343210111213[[#This Row],[Total]]</f>
        <v>0.25</v>
      </c>
      <c r="W502" s="1">
        <v>0</v>
      </c>
      <c r="X502" s="8">
        <f>Table32356789101112132343210111213[[#This Row],[Total % Minorities]]/Table32356789101112132343210111213[[#This Row],[Total]]</f>
        <v>0.125</v>
      </c>
      <c r="Y50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0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03" spans="1:26" ht="20" customHeight="1">
      <c r="A503" s="12">
        <v>213826</v>
      </c>
      <c r="B503" s="12" t="s">
        <v>734</v>
      </c>
      <c r="C503" s="16" t="s">
        <v>347</v>
      </c>
      <c r="D503" s="12">
        <v>4</v>
      </c>
      <c r="E503" s="12">
        <v>4</v>
      </c>
      <c r="F503" s="14">
        <f>Table32356789101112132343210111213[[#This Row],[Men]]/Table32356789101112132343210111213[[#This Row],[Total]]</f>
        <v>1</v>
      </c>
      <c r="G503" s="12">
        <v>0</v>
      </c>
      <c r="H503" s="14">
        <f>Table32356789101112132343210111213[[#This Row],[Women]]/Table32356789101112132343210111213[[#This Row],[Total]]</f>
        <v>0</v>
      </c>
      <c r="I503" s="12">
        <v>0</v>
      </c>
      <c r="J503" s="14">
        <f>Table32356789101112132343210111213[[#This Row],[Alaskan Native or Native American]]/Table32356789101112132343210111213[[#This Row],[Total]]</f>
        <v>0</v>
      </c>
      <c r="K503" s="12">
        <v>0</v>
      </c>
      <c r="L503" s="14">
        <f>Table32356789101112132343210111213[[#This Row],[Asian American]]/Table32356789101112132343210111213[[#This Row],[Total]]</f>
        <v>0</v>
      </c>
      <c r="M503" s="12">
        <v>1</v>
      </c>
      <c r="N503" s="14">
        <f>Table32356789101112132343210111213[[#This Row],[African American]]/Table32356789101112132343210111213[[#This Row],[Total]]</f>
        <v>0.25</v>
      </c>
      <c r="O503" s="12">
        <v>1</v>
      </c>
      <c r="P503" s="14">
        <f>Table32356789101112132343210111213[[#This Row],[Hispanic American]]/Table32356789101112132343210111213[[#This Row],[Total]]</f>
        <v>0.25</v>
      </c>
      <c r="Q503" s="12">
        <v>0</v>
      </c>
      <c r="R503" s="14">
        <f>Table32356789101112132343210111213[[#This Row],[Hawaiian or Pacific Islander]]/Table32356789101112132343210111213[[#This Row],[Total]]</f>
        <v>0</v>
      </c>
      <c r="S503" s="12">
        <v>1</v>
      </c>
      <c r="T503" s="14">
        <f>Table32356789101112132343210111213[[#This Row],[White]]/Table32356789101112132343210111213[[#This Row],[Total]]</f>
        <v>0.25</v>
      </c>
      <c r="U503" s="12">
        <v>0</v>
      </c>
      <c r="V503" s="14">
        <f>Table32356789101112132343210111213[[#This Row],[Multi-racial]]/Table32356789101112132343210111213[[#This Row],[Total]]</f>
        <v>0</v>
      </c>
      <c r="W503" s="12">
        <v>0</v>
      </c>
      <c r="X503" s="14">
        <f>Table32356789101112132343210111213[[#This Row],[Total % Minorities]]/Table32356789101112132343210111213[[#This Row],[Total]]</f>
        <v>0.125</v>
      </c>
      <c r="Y50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0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04" spans="1:26" ht="20" customHeight="1">
      <c r="A504" s="1">
        <v>216357</v>
      </c>
      <c r="B504" s="1" t="s">
        <v>735</v>
      </c>
      <c r="C504" s="15" t="s">
        <v>347</v>
      </c>
      <c r="D504" s="1">
        <v>4</v>
      </c>
      <c r="E504" s="1">
        <v>3</v>
      </c>
      <c r="F504" s="8">
        <f>Table32356789101112132343210111213[[#This Row],[Men]]/Table32356789101112132343210111213[[#This Row],[Total]]</f>
        <v>0.75</v>
      </c>
      <c r="G504" s="1">
        <v>1</v>
      </c>
      <c r="H504" s="8">
        <f>Table32356789101112132343210111213[[#This Row],[Women]]/Table32356789101112132343210111213[[#This Row],[Total]]</f>
        <v>0.25</v>
      </c>
      <c r="I504" s="1">
        <v>0</v>
      </c>
      <c r="J504" s="8">
        <f>Table32356789101112132343210111213[[#This Row],[Alaskan Native or Native American]]/Table32356789101112132343210111213[[#This Row],[Total]]</f>
        <v>0</v>
      </c>
      <c r="K504" s="1">
        <v>0</v>
      </c>
      <c r="L504" s="8">
        <f>Table32356789101112132343210111213[[#This Row],[Asian American]]/Table32356789101112132343210111213[[#This Row],[Total]]</f>
        <v>0</v>
      </c>
      <c r="M504" s="1">
        <v>0</v>
      </c>
      <c r="N504" s="8">
        <f>Table32356789101112132343210111213[[#This Row],[African American]]/Table32356789101112132343210111213[[#This Row],[Total]]</f>
        <v>0</v>
      </c>
      <c r="O504" s="1">
        <v>0</v>
      </c>
      <c r="P504" s="8">
        <f>Table32356789101112132343210111213[[#This Row],[Hispanic American]]/Table32356789101112132343210111213[[#This Row],[Total]]</f>
        <v>0</v>
      </c>
      <c r="Q504" s="1">
        <v>0</v>
      </c>
      <c r="R504" s="8">
        <f>Table32356789101112132343210111213[[#This Row],[Hawaiian or Pacific Islander]]/Table32356789101112132343210111213[[#This Row],[Total]]</f>
        <v>0</v>
      </c>
      <c r="S504" s="1">
        <v>4</v>
      </c>
      <c r="T504" s="8">
        <f>Table32356789101112132343210111213[[#This Row],[White]]/Table32356789101112132343210111213[[#This Row],[Total]]</f>
        <v>1</v>
      </c>
      <c r="U504" s="1">
        <v>0</v>
      </c>
      <c r="V504" s="8">
        <f>Table32356789101112132343210111213[[#This Row],[Multi-racial]]/Table32356789101112132343210111213[[#This Row],[Total]]</f>
        <v>0</v>
      </c>
      <c r="W504" s="1">
        <v>0</v>
      </c>
      <c r="X504" s="8">
        <f>Table32356789101112132343210111213[[#This Row],[Total % Minorities]]/Table32356789101112132343210111213[[#This Row],[Total]]</f>
        <v>0</v>
      </c>
      <c r="Y50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0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05" spans="1:26" ht="20" customHeight="1">
      <c r="A505" s="12">
        <v>227863</v>
      </c>
      <c r="B505" s="12" t="s">
        <v>416</v>
      </c>
      <c r="C505" s="16" t="s">
        <v>347</v>
      </c>
      <c r="D505" s="12">
        <v>4</v>
      </c>
      <c r="E505" s="12">
        <v>4</v>
      </c>
      <c r="F505" s="14">
        <f>Table32356789101112132343210111213[[#This Row],[Men]]/Table32356789101112132343210111213[[#This Row],[Total]]</f>
        <v>1</v>
      </c>
      <c r="G505" s="12">
        <v>0</v>
      </c>
      <c r="H505" s="14">
        <f>Table32356789101112132343210111213[[#This Row],[Women]]/Table32356789101112132343210111213[[#This Row],[Total]]</f>
        <v>0</v>
      </c>
      <c r="I505" s="12">
        <v>0</v>
      </c>
      <c r="J505" s="14">
        <f>Table32356789101112132343210111213[[#This Row],[Alaskan Native or Native American]]/Table32356789101112132343210111213[[#This Row],[Total]]</f>
        <v>0</v>
      </c>
      <c r="K505" s="12">
        <v>1</v>
      </c>
      <c r="L505" s="14">
        <f>Table32356789101112132343210111213[[#This Row],[Asian American]]/Table32356789101112132343210111213[[#This Row],[Total]]</f>
        <v>0.25</v>
      </c>
      <c r="M505" s="12">
        <v>1</v>
      </c>
      <c r="N505" s="14">
        <f>Table32356789101112132343210111213[[#This Row],[African American]]/Table32356789101112132343210111213[[#This Row],[Total]]</f>
        <v>0.25</v>
      </c>
      <c r="O505" s="12">
        <v>0</v>
      </c>
      <c r="P505" s="14">
        <f>Table32356789101112132343210111213[[#This Row],[Hispanic American]]/Table32356789101112132343210111213[[#This Row],[Total]]</f>
        <v>0</v>
      </c>
      <c r="Q505" s="12">
        <v>0</v>
      </c>
      <c r="R505" s="14">
        <f>Table32356789101112132343210111213[[#This Row],[Hawaiian or Pacific Islander]]/Table32356789101112132343210111213[[#This Row],[Total]]</f>
        <v>0</v>
      </c>
      <c r="S505" s="12">
        <v>0</v>
      </c>
      <c r="T505" s="14">
        <f>Table32356789101112132343210111213[[#This Row],[White]]/Table32356789101112132343210111213[[#This Row],[Total]]</f>
        <v>0</v>
      </c>
      <c r="U505" s="12">
        <v>0</v>
      </c>
      <c r="V505" s="14">
        <f>Table32356789101112132343210111213[[#This Row],[Multi-racial]]/Table32356789101112132343210111213[[#This Row],[Total]]</f>
        <v>0</v>
      </c>
      <c r="W505" s="12">
        <v>2</v>
      </c>
      <c r="X505" s="14">
        <f>Table32356789101112132343210111213[[#This Row],[Total % Minorities]]/Table32356789101112132343210111213[[#This Row],[Total]]</f>
        <v>0.125</v>
      </c>
      <c r="Y50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0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0.25</v>
      </c>
    </row>
    <row r="506" spans="1:26" ht="20" customHeight="1">
      <c r="A506" s="1">
        <v>399869</v>
      </c>
      <c r="B506" s="1" t="s">
        <v>351</v>
      </c>
      <c r="C506" s="15" t="s">
        <v>347</v>
      </c>
      <c r="D506" s="1">
        <v>4</v>
      </c>
      <c r="E506" s="1">
        <v>3</v>
      </c>
      <c r="F506" s="8">
        <f>Table32356789101112132343210111213[[#This Row],[Men]]/Table32356789101112132343210111213[[#This Row],[Total]]</f>
        <v>0.75</v>
      </c>
      <c r="G506" s="1">
        <v>1</v>
      </c>
      <c r="H506" s="8">
        <f>Table32356789101112132343210111213[[#This Row],[Women]]/Table32356789101112132343210111213[[#This Row],[Total]]</f>
        <v>0.25</v>
      </c>
      <c r="I506" s="1">
        <v>0</v>
      </c>
      <c r="J506" s="8">
        <f>Table32356789101112132343210111213[[#This Row],[Alaskan Native or Native American]]/Table32356789101112132343210111213[[#This Row],[Total]]</f>
        <v>0</v>
      </c>
      <c r="K506" s="1">
        <v>1</v>
      </c>
      <c r="L506" s="8">
        <f>Table32356789101112132343210111213[[#This Row],[Asian American]]/Table32356789101112132343210111213[[#This Row],[Total]]</f>
        <v>0.25</v>
      </c>
      <c r="M506" s="1">
        <v>0</v>
      </c>
      <c r="N506" s="8">
        <f>Table32356789101112132343210111213[[#This Row],[African American]]/Table32356789101112132343210111213[[#This Row],[Total]]</f>
        <v>0</v>
      </c>
      <c r="O506" s="1">
        <v>2</v>
      </c>
      <c r="P506" s="8">
        <f>Table32356789101112132343210111213[[#This Row],[Hispanic American]]/Table32356789101112132343210111213[[#This Row],[Total]]</f>
        <v>0.5</v>
      </c>
      <c r="Q506" s="1">
        <v>0</v>
      </c>
      <c r="R506" s="8">
        <f>Table32356789101112132343210111213[[#This Row],[Hawaiian or Pacific Islander]]/Table32356789101112132343210111213[[#This Row],[Total]]</f>
        <v>0</v>
      </c>
      <c r="S506" s="1">
        <v>1</v>
      </c>
      <c r="T506" s="8">
        <f>Table32356789101112132343210111213[[#This Row],[White]]/Table32356789101112132343210111213[[#This Row],[Total]]</f>
        <v>0.25</v>
      </c>
      <c r="U506" s="1">
        <v>0</v>
      </c>
      <c r="V506" s="8">
        <f>Table32356789101112132343210111213[[#This Row],[Multi-racial]]/Table32356789101112132343210111213[[#This Row],[Total]]</f>
        <v>0</v>
      </c>
      <c r="W506" s="1">
        <v>0</v>
      </c>
      <c r="X506" s="8">
        <f>Table32356789101112132343210111213[[#This Row],[Total % Minorities]]/Table32356789101112132343210111213[[#This Row],[Total]]</f>
        <v>0.1875</v>
      </c>
      <c r="Y50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0.75</v>
      </c>
      <c r="Z50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07" spans="1:26" ht="20" customHeight="1">
      <c r="A507" s="12">
        <v>477950</v>
      </c>
      <c r="B507" s="12" t="s">
        <v>498</v>
      </c>
      <c r="C507" s="16">
        <v>44600</v>
      </c>
      <c r="D507" s="12">
        <v>4</v>
      </c>
      <c r="E507" s="12">
        <v>4</v>
      </c>
      <c r="F507" s="14">
        <f>Table32356789101112132343210111213[[#This Row],[Men]]/Table32356789101112132343210111213[[#This Row],[Total]]</f>
        <v>1</v>
      </c>
      <c r="G507" s="12">
        <v>0</v>
      </c>
      <c r="H507" s="14">
        <f>Table32356789101112132343210111213[[#This Row],[Women]]/Table32356789101112132343210111213[[#This Row],[Total]]</f>
        <v>0</v>
      </c>
      <c r="I507" s="12">
        <v>2</v>
      </c>
      <c r="J507" s="14">
        <f>Table32356789101112132343210111213[[#This Row],[Alaskan Native or Native American]]/Table32356789101112132343210111213[[#This Row],[Total]]</f>
        <v>0.5</v>
      </c>
      <c r="K507" s="12">
        <v>0</v>
      </c>
      <c r="L507" s="14">
        <f>Table32356789101112132343210111213[[#This Row],[Asian American]]/Table32356789101112132343210111213[[#This Row],[Total]]</f>
        <v>0</v>
      </c>
      <c r="M507" s="12">
        <v>0</v>
      </c>
      <c r="N507" s="14">
        <f>Table32356789101112132343210111213[[#This Row],[African American]]/Table32356789101112132343210111213[[#This Row],[Total]]</f>
        <v>0</v>
      </c>
      <c r="O507" s="12">
        <v>0</v>
      </c>
      <c r="P507" s="14">
        <f>Table32356789101112132343210111213[[#This Row],[Hispanic American]]/Table32356789101112132343210111213[[#This Row],[Total]]</f>
        <v>0</v>
      </c>
      <c r="Q507" s="12">
        <v>0</v>
      </c>
      <c r="R507" s="14">
        <f>Table32356789101112132343210111213[[#This Row],[Hawaiian or Pacific Islander]]/Table32356789101112132343210111213[[#This Row],[Total]]</f>
        <v>0</v>
      </c>
      <c r="S507" s="12">
        <v>2</v>
      </c>
      <c r="T507" s="14">
        <f>Table32356789101112132343210111213[[#This Row],[White]]/Table32356789101112132343210111213[[#This Row],[Total]]</f>
        <v>0.5</v>
      </c>
      <c r="U507" s="12">
        <v>0</v>
      </c>
      <c r="V507" s="14">
        <f>Table32356789101112132343210111213[[#This Row],[Multi-racial]]/Table32356789101112132343210111213[[#This Row],[Total]]</f>
        <v>0</v>
      </c>
      <c r="W507" s="12">
        <v>0</v>
      </c>
      <c r="X507" s="14">
        <f>Table32356789101112132343210111213[[#This Row],[Total % Minorities]]/Table32356789101112132343210111213[[#This Row],[Total]]</f>
        <v>0.125</v>
      </c>
      <c r="Y50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0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08" spans="1:26" ht="20" customHeight="1">
      <c r="A508" s="1">
        <v>100830</v>
      </c>
      <c r="B508" s="1" t="s">
        <v>736</v>
      </c>
      <c r="C508" s="15" t="s">
        <v>347</v>
      </c>
      <c r="D508" s="1">
        <v>3</v>
      </c>
      <c r="E508" s="1">
        <v>2</v>
      </c>
      <c r="F508" s="8">
        <f>Table32356789101112132343210111213[[#This Row],[Men]]/Table32356789101112132343210111213[[#This Row],[Total]]</f>
        <v>0.66666666666666663</v>
      </c>
      <c r="G508" s="1">
        <v>1</v>
      </c>
      <c r="H508" s="8">
        <f>Table32356789101112132343210111213[[#This Row],[Women]]/Table32356789101112132343210111213[[#This Row],[Total]]</f>
        <v>0.33333333333333331</v>
      </c>
      <c r="I508" s="1">
        <v>0</v>
      </c>
      <c r="J508" s="8">
        <f>Table32356789101112132343210111213[[#This Row],[Alaskan Native or Native American]]/Table32356789101112132343210111213[[#This Row],[Total]]</f>
        <v>0</v>
      </c>
      <c r="K508" s="1">
        <v>0</v>
      </c>
      <c r="L508" s="8">
        <f>Table32356789101112132343210111213[[#This Row],[Asian American]]/Table32356789101112132343210111213[[#This Row],[Total]]</f>
        <v>0</v>
      </c>
      <c r="M508" s="1">
        <v>0</v>
      </c>
      <c r="N508" s="8">
        <f>Table32356789101112132343210111213[[#This Row],[African American]]/Table32356789101112132343210111213[[#This Row],[Total]]</f>
        <v>0</v>
      </c>
      <c r="O508" s="1">
        <v>0</v>
      </c>
      <c r="P508" s="8">
        <f>Table32356789101112132343210111213[[#This Row],[Hispanic American]]/Table32356789101112132343210111213[[#This Row],[Total]]</f>
        <v>0</v>
      </c>
      <c r="Q508" s="1">
        <v>0</v>
      </c>
      <c r="R508" s="8">
        <f>Table32356789101112132343210111213[[#This Row],[Hawaiian or Pacific Islander]]/Table32356789101112132343210111213[[#This Row],[Total]]</f>
        <v>0</v>
      </c>
      <c r="S508" s="1">
        <v>3</v>
      </c>
      <c r="T508" s="8">
        <f>Table32356789101112132343210111213[[#This Row],[White]]/Table32356789101112132343210111213[[#This Row],[Total]]</f>
        <v>1</v>
      </c>
      <c r="U508" s="1">
        <v>0</v>
      </c>
      <c r="V508" s="8">
        <f>Table32356789101112132343210111213[[#This Row],[Multi-racial]]/Table32356789101112132343210111213[[#This Row],[Total]]</f>
        <v>0</v>
      </c>
      <c r="W508" s="1">
        <v>0</v>
      </c>
      <c r="X508" s="8">
        <f>Table32356789101112132343210111213[[#This Row],[Total % Minorities]]/Table32356789101112132343210111213[[#This Row],[Total]]</f>
        <v>0</v>
      </c>
      <c r="Y50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0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09" spans="1:26" ht="20" customHeight="1">
      <c r="A509" s="12">
        <v>101189</v>
      </c>
      <c r="B509" s="12" t="s">
        <v>737</v>
      </c>
      <c r="C509" s="16" t="s">
        <v>347</v>
      </c>
      <c r="D509" s="12">
        <v>3</v>
      </c>
      <c r="E509" s="12">
        <v>2</v>
      </c>
      <c r="F509" s="14">
        <f>Table32356789101112132343210111213[[#This Row],[Men]]/Table32356789101112132343210111213[[#This Row],[Total]]</f>
        <v>0.66666666666666663</v>
      </c>
      <c r="G509" s="12">
        <v>1</v>
      </c>
      <c r="H509" s="14">
        <f>Table32356789101112132343210111213[[#This Row],[Women]]/Table32356789101112132343210111213[[#This Row],[Total]]</f>
        <v>0.33333333333333331</v>
      </c>
      <c r="I509" s="12">
        <v>0</v>
      </c>
      <c r="J509" s="14">
        <f>Table32356789101112132343210111213[[#This Row],[Alaskan Native or Native American]]/Table32356789101112132343210111213[[#This Row],[Total]]</f>
        <v>0</v>
      </c>
      <c r="K509" s="12">
        <v>0</v>
      </c>
      <c r="L509" s="14">
        <f>Table32356789101112132343210111213[[#This Row],[Asian American]]/Table32356789101112132343210111213[[#This Row],[Total]]</f>
        <v>0</v>
      </c>
      <c r="M509" s="12">
        <v>0</v>
      </c>
      <c r="N509" s="14">
        <f>Table32356789101112132343210111213[[#This Row],[African American]]/Table32356789101112132343210111213[[#This Row],[Total]]</f>
        <v>0</v>
      </c>
      <c r="O509" s="12">
        <v>0</v>
      </c>
      <c r="P509" s="14">
        <f>Table32356789101112132343210111213[[#This Row],[Hispanic American]]/Table32356789101112132343210111213[[#This Row],[Total]]</f>
        <v>0</v>
      </c>
      <c r="Q509" s="12">
        <v>0</v>
      </c>
      <c r="R509" s="14">
        <f>Table32356789101112132343210111213[[#This Row],[Hawaiian or Pacific Islander]]/Table32356789101112132343210111213[[#This Row],[Total]]</f>
        <v>0</v>
      </c>
      <c r="S509" s="12">
        <v>3</v>
      </c>
      <c r="T509" s="14">
        <f>Table32356789101112132343210111213[[#This Row],[White]]/Table32356789101112132343210111213[[#This Row],[Total]]</f>
        <v>1</v>
      </c>
      <c r="U509" s="12">
        <v>0</v>
      </c>
      <c r="V509" s="14">
        <f>Table32356789101112132343210111213[[#This Row],[Multi-racial]]/Table32356789101112132343210111213[[#This Row],[Total]]</f>
        <v>0</v>
      </c>
      <c r="W509" s="12">
        <v>0</v>
      </c>
      <c r="X509" s="14">
        <f>Table32356789101112132343210111213[[#This Row],[Total % Minorities]]/Table32356789101112132343210111213[[#This Row],[Total]]</f>
        <v>0</v>
      </c>
      <c r="Y50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0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10" spans="1:26" ht="20" customHeight="1">
      <c r="A510" s="1">
        <v>121257</v>
      </c>
      <c r="B510" s="1" t="s">
        <v>738</v>
      </c>
      <c r="C510" s="15" t="s">
        <v>347</v>
      </c>
      <c r="D510" s="1">
        <v>3</v>
      </c>
      <c r="E510" s="1">
        <v>3</v>
      </c>
      <c r="F510" s="8">
        <f>Table32356789101112132343210111213[[#This Row],[Men]]/Table32356789101112132343210111213[[#This Row],[Total]]</f>
        <v>1</v>
      </c>
      <c r="G510" s="1">
        <v>0</v>
      </c>
      <c r="H510" s="8">
        <f>Table32356789101112132343210111213[[#This Row],[Women]]/Table32356789101112132343210111213[[#This Row],[Total]]</f>
        <v>0</v>
      </c>
      <c r="I510" s="1">
        <v>0</v>
      </c>
      <c r="J510" s="8">
        <f>Table32356789101112132343210111213[[#This Row],[Alaskan Native or Native American]]/Table32356789101112132343210111213[[#This Row],[Total]]</f>
        <v>0</v>
      </c>
      <c r="K510" s="1">
        <v>0</v>
      </c>
      <c r="L510" s="8">
        <f>Table32356789101112132343210111213[[#This Row],[Asian American]]/Table32356789101112132343210111213[[#This Row],[Total]]</f>
        <v>0</v>
      </c>
      <c r="M510" s="1">
        <v>0</v>
      </c>
      <c r="N510" s="8">
        <f>Table32356789101112132343210111213[[#This Row],[African American]]/Table32356789101112132343210111213[[#This Row],[Total]]</f>
        <v>0</v>
      </c>
      <c r="O510" s="1">
        <v>1</v>
      </c>
      <c r="P510" s="8">
        <f>Table32356789101112132343210111213[[#This Row],[Hispanic American]]/Table32356789101112132343210111213[[#This Row],[Total]]</f>
        <v>0.33333333333333331</v>
      </c>
      <c r="Q510" s="1">
        <v>0</v>
      </c>
      <c r="R510" s="8">
        <f>Table32356789101112132343210111213[[#This Row],[Hawaiian or Pacific Islander]]/Table32356789101112132343210111213[[#This Row],[Total]]</f>
        <v>0</v>
      </c>
      <c r="S510" s="1">
        <v>2</v>
      </c>
      <c r="T510" s="8">
        <f>Table32356789101112132343210111213[[#This Row],[White]]/Table32356789101112132343210111213[[#This Row],[Total]]</f>
        <v>0.66666666666666663</v>
      </c>
      <c r="U510" s="1">
        <v>0</v>
      </c>
      <c r="V510" s="8">
        <f>Table32356789101112132343210111213[[#This Row],[Multi-racial]]/Table32356789101112132343210111213[[#This Row],[Total]]</f>
        <v>0</v>
      </c>
      <c r="W510" s="1">
        <v>0</v>
      </c>
      <c r="X510" s="8">
        <f>Table32356789101112132343210111213[[#This Row],[Total % Minorities]]/Table32356789101112132343210111213[[#This Row],[Total]]</f>
        <v>0.1111111111111111</v>
      </c>
      <c r="Y51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51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511" spans="1:26" ht="20" customHeight="1">
      <c r="A511" s="12">
        <v>132602</v>
      </c>
      <c r="B511" s="12" t="s">
        <v>402</v>
      </c>
      <c r="C511" s="16" t="s">
        <v>347</v>
      </c>
      <c r="D511" s="12">
        <v>3</v>
      </c>
      <c r="E511" s="12">
        <v>2</v>
      </c>
      <c r="F511" s="14">
        <f>Table32356789101112132343210111213[[#This Row],[Men]]/Table32356789101112132343210111213[[#This Row],[Total]]</f>
        <v>0.66666666666666663</v>
      </c>
      <c r="G511" s="12">
        <v>1</v>
      </c>
      <c r="H511" s="14">
        <f>Table32356789101112132343210111213[[#This Row],[Women]]/Table32356789101112132343210111213[[#This Row],[Total]]</f>
        <v>0.33333333333333331</v>
      </c>
      <c r="I511" s="12">
        <v>0</v>
      </c>
      <c r="J511" s="14">
        <f>Table32356789101112132343210111213[[#This Row],[Alaskan Native or Native American]]/Table32356789101112132343210111213[[#This Row],[Total]]</f>
        <v>0</v>
      </c>
      <c r="K511" s="12">
        <v>0</v>
      </c>
      <c r="L511" s="14">
        <f>Table32356789101112132343210111213[[#This Row],[Asian American]]/Table32356789101112132343210111213[[#This Row],[Total]]</f>
        <v>0</v>
      </c>
      <c r="M511" s="12">
        <v>3</v>
      </c>
      <c r="N511" s="14">
        <f>Table32356789101112132343210111213[[#This Row],[African American]]/Table32356789101112132343210111213[[#This Row],[Total]]</f>
        <v>1</v>
      </c>
      <c r="O511" s="12">
        <v>0</v>
      </c>
      <c r="P511" s="14">
        <f>Table32356789101112132343210111213[[#This Row],[Hispanic American]]/Table32356789101112132343210111213[[#This Row],[Total]]</f>
        <v>0</v>
      </c>
      <c r="Q511" s="12">
        <v>0</v>
      </c>
      <c r="R511" s="14">
        <f>Table32356789101112132343210111213[[#This Row],[Hawaiian or Pacific Islander]]/Table32356789101112132343210111213[[#This Row],[Total]]</f>
        <v>0</v>
      </c>
      <c r="S511" s="12">
        <v>0</v>
      </c>
      <c r="T511" s="14">
        <f>Table32356789101112132343210111213[[#This Row],[White]]/Table32356789101112132343210111213[[#This Row],[Total]]</f>
        <v>0</v>
      </c>
      <c r="U511" s="12">
        <v>0</v>
      </c>
      <c r="V511" s="14">
        <f>Table32356789101112132343210111213[[#This Row],[Multi-racial]]/Table32356789101112132343210111213[[#This Row],[Total]]</f>
        <v>0</v>
      </c>
      <c r="W511" s="12">
        <v>0</v>
      </c>
      <c r="X511" s="14">
        <f>Table32356789101112132343210111213[[#This Row],[Total % Minorities]]/Table32356789101112132343210111213[[#This Row],[Total]]</f>
        <v>0.33333333333333331</v>
      </c>
      <c r="Y51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1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12" spans="1:26" ht="20" customHeight="1">
      <c r="A512" s="1">
        <v>147341</v>
      </c>
      <c r="B512" s="1" t="s">
        <v>739</v>
      </c>
      <c r="C512" s="15" t="s">
        <v>347</v>
      </c>
      <c r="D512" s="1">
        <v>3</v>
      </c>
      <c r="E512" s="1">
        <v>2</v>
      </c>
      <c r="F512" s="8">
        <f>Table32356789101112132343210111213[[#This Row],[Men]]/Table32356789101112132343210111213[[#This Row],[Total]]</f>
        <v>0.66666666666666663</v>
      </c>
      <c r="G512" s="1">
        <v>1</v>
      </c>
      <c r="H512" s="8">
        <f>Table32356789101112132343210111213[[#This Row],[Women]]/Table32356789101112132343210111213[[#This Row],[Total]]</f>
        <v>0.33333333333333331</v>
      </c>
      <c r="I512" s="1">
        <v>0</v>
      </c>
      <c r="J512" s="8">
        <f>Table32356789101112132343210111213[[#This Row],[Alaskan Native or Native American]]/Table32356789101112132343210111213[[#This Row],[Total]]</f>
        <v>0</v>
      </c>
      <c r="K512" s="1">
        <v>1</v>
      </c>
      <c r="L512" s="8">
        <f>Table32356789101112132343210111213[[#This Row],[Asian American]]/Table32356789101112132343210111213[[#This Row],[Total]]</f>
        <v>0.33333333333333331</v>
      </c>
      <c r="M512" s="1">
        <v>0</v>
      </c>
      <c r="N512" s="8">
        <f>Table32356789101112132343210111213[[#This Row],[African American]]/Table32356789101112132343210111213[[#This Row],[Total]]</f>
        <v>0</v>
      </c>
      <c r="O512" s="1">
        <v>1</v>
      </c>
      <c r="P512" s="8">
        <f>Table32356789101112132343210111213[[#This Row],[Hispanic American]]/Table32356789101112132343210111213[[#This Row],[Total]]</f>
        <v>0.33333333333333331</v>
      </c>
      <c r="Q512" s="1">
        <v>0</v>
      </c>
      <c r="R512" s="8">
        <f>Table32356789101112132343210111213[[#This Row],[Hawaiian or Pacific Islander]]/Table32356789101112132343210111213[[#This Row],[Total]]</f>
        <v>0</v>
      </c>
      <c r="S512" s="1">
        <v>1</v>
      </c>
      <c r="T512" s="8">
        <f>Table32356789101112132343210111213[[#This Row],[White]]/Table32356789101112132343210111213[[#This Row],[Total]]</f>
        <v>0.33333333333333331</v>
      </c>
      <c r="U512" s="1">
        <v>0</v>
      </c>
      <c r="V512" s="8">
        <f>Table32356789101112132343210111213[[#This Row],[Multi-racial]]/Table32356789101112132343210111213[[#This Row],[Total]]</f>
        <v>0</v>
      </c>
      <c r="W512" s="1">
        <v>0</v>
      </c>
      <c r="X512" s="8">
        <f>Table32356789101112132343210111213[[#This Row],[Total % Minorities]]/Table32356789101112132343210111213[[#This Row],[Total]]</f>
        <v>0.22222222222222221</v>
      </c>
      <c r="Y51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51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513" spans="1:26" ht="20" customHeight="1">
      <c r="A513" s="12">
        <v>148584</v>
      </c>
      <c r="B513" s="12" t="s">
        <v>740</v>
      </c>
      <c r="C513" s="16" t="s">
        <v>347</v>
      </c>
      <c r="D513" s="12">
        <v>3</v>
      </c>
      <c r="E513" s="12">
        <v>2</v>
      </c>
      <c r="F513" s="14">
        <f>Table32356789101112132343210111213[[#This Row],[Men]]/Table32356789101112132343210111213[[#This Row],[Total]]</f>
        <v>0.66666666666666663</v>
      </c>
      <c r="G513" s="12">
        <v>1</v>
      </c>
      <c r="H513" s="14">
        <f>Table32356789101112132343210111213[[#This Row],[Women]]/Table32356789101112132343210111213[[#This Row],[Total]]</f>
        <v>0.33333333333333331</v>
      </c>
      <c r="I513" s="12">
        <v>0</v>
      </c>
      <c r="J513" s="14">
        <f>Table32356789101112132343210111213[[#This Row],[Alaskan Native or Native American]]/Table32356789101112132343210111213[[#This Row],[Total]]</f>
        <v>0</v>
      </c>
      <c r="K513" s="12">
        <v>1</v>
      </c>
      <c r="L513" s="14">
        <f>Table32356789101112132343210111213[[#This Row],[Asian American]]/Table32356789101112132343210111213[[#This Row],[Total]]</f>
        <v>0.33333333333333331</v>
      </c>
      <c r="M513" s="12">
        <v>0</v>
      </c>
      <c r="N513" s="14">
        <f>Table32356789101112132343210111213[[#This Row],[African American]]/Table32356789101112132343210111213[[#This Row],[Total]]</f>
        <v>0</v>
      </c>
      <c r="O513" s="12">
        <v>0</v>
      </c>
      <c r="P513" s="14">
        <f>Table32356789101112132343210111213[[#This Row],[Hispanic American]]/Table32356789101112132343210111213[[#This Row],[Total]]</f>
        <v>0</v>
      </c>
      <c r="Q513" s="12">
        <v>0</v>
      </c>
      <c r="R513" s="14">
        <f>Table32356789101112132343210111213[[#This Row],[Hawaiian or Pacific Islander]]/Table32356789101112132343210111213[[#This Row],[Total]]</f>
        <v>0</v>
      </c>
      <c r="S513" s="12">
        <v>2</v>
      </c>
      <c r="T513" s="14">
        <f>Table32356789101112132343210111213[[#This Row],[White]]/Table32356789101112132343210111213[[#This Row],[Total]]</f>
        <v>0.66666666666666663</v>
      </c>
      <c r="U513" s="12">
        <v>0</v>
      </c>
      <c r="V513" s="14">
        <f>Table32356789101112132343210111213[[#This Row],[Multi-racial]]/Table32356789101112132343210111213[[#This Row],[Total]]</f>
        <v>0</v>
      </c>
      <c r="W513" s="12">
        <v>0</v>
      </c>
      <c r="X513" s="14">
        <f>Table32356789101112132343210111213[[#This Row],[Total % Minorities]]/Table32356789101112132343210111213[[#This Row],[Total]]</f>
        <v>0.1111111111111111</v>
      </c>
      <c r="Y51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51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14" spans="1:26" ht="20" customHeight="1">
      <c r="A514" s="1">
        <v>149505</v>
      </c>
      <c r="B514" s="1" t="s">
        <v>741</v>
      </c>
      <c r="C514" s="15" t="s">
        <v>347</v>
      </c>
      <c r="D514" s="1">
        <v>3</v>
      </c>
      <c r="E514" s="1">
        <v>2</v>
      </c>
      <c r="F514" s="8">
        <f>Table32356789101112132343210111213[[#This Row],[Men]]/Table32356789101112132343210111213[[#This Row],[Total]]</f>
        <v>0.66666666666666663</v>
      </c>
      <c r="G514" s="1">
        <v>1</v>
      </c>
      <c r="H514" s="8">
        <f>Table32356789101112132343210111213[[#This Row],[Women]]/Table32356789101112132343210111213[[#This Row],[Total]]</f>
        <v>0.33333333333333331</v>
      </c>
      <c r="I514" s="1">
        <v>0</v>
      </c>
      <c r="J514" s="8">
        <f>Table32356789101112132343210111213[[#This Row],[Alaskan Native or Native American]]/Table32356789101112132343210111213[[#This Row],[Total]]</f>
        <v>0</v>
      </c>
      <c r="K514" s="1">
        <v>0</v>
      </c>
      <c r="L514" s="8">
        <f>Table32356789101112132343210111213[[#This Row],[Asian American]]/Table32356789101112132343210111213[[#This Row],[Total]]</f>
        <v>0</v>
      </c>
      <c r="M514" s="1">
        <v>0</v>
      </c>
      <c r="N514" s="8">
        <f>Table32356789101112132343210111213[[#This Row],[African American]]/Table32356789101112132343210111213[[#This Row],[Total]]</f>
        <v>0</v>
      </c>
      <c r="O514" s="1">
        <v>0</v>
      </c>
      <c r="P514" s="8">
        <f>Table32356789101112132343210111213[[#This Row],[Hispanic American]]/Table32356789101112132343210111213[[#This Row],[Total]]</f>
        <v>0</v>
      </c>
      <c r="Q514" s="1">
        <v>0</v>
      </c>
      <c r="R514" s="8">
        <f>Table32356789101112132343210111213[[#This Row],[Hawaiian or Pacific Islander]]/Table32356789101112132343210111213[[#This Row],[Total]]</f>
        <v>0</v>
      </c>
      <c r="S514" s="1">
        <v>3</v>
      </c>
      <c r="T514" s="8">
        <f>Table32356789101112132343210111213[[#This Row],[White]]/Table32356789101112132343210111213[[#This Row],[Total]]</f>
        <v>1</v>
      </c>
      <c r="U514" s="1">
        <v>0</v>
      </c>
      <c r="V514" s="8">
        <f>Table32356789101112132343210111213[[#This Row],[Multi-racial]]/Table32356789101112132343210111213[[#This Row],[Total]]</f>
        <v>0</v>
      </c>
      <c r="W514" s="1">
        <v>0</v>
      </c>
      <c r="X514" s="8">
        <f>Table32356789101112132343210111213[[#This Row],[Total % Minorities]]/Table32356789101112132343210111213[[#This Row],[Total]]</f>
        <v>0</v>
      </c>
      <c r="Y51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1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15" spans="1:26" ht="20" customHeight="1">
      <c r="A515" s="12">
        <v>151777</v>
      </c>
      <c r="B515" s="12" t="s">
        <v>742</v>
      </c>
      <c r="C515" s="16" t="s">
        <v>347</v>
      </c>
      <c r="D515" s="12">
        <v>3</v>
      </c>
      <c r="E515" s="12">
        <v>3</v>
      </c>
      <c r="F515" s="14">
        <f>Table32356789101112132343210111213[[#This Row],[Men]]/Table32356789101112132343210111213[[#This Row],[Total]]</f>
        <v>1</v>
      </c>
      <c r="G515" s="12">
        <v>0</v>
      </c>
      <c r="H515" s="14">
        <f>Table32356789101112132343210111213[[#This Row],[Women]]/Table32356789101112132343210111213[[#This Row],[Total]]</f>
        <v>0</v>
      </c>
      <c r="I515" s="12">
        <v>0</v>
      </c>
      <c r="J515" s="14">
        <f>Table32356789101112132343210111213[[#This Row],[Alaskan Native or Native American]]/Table32356789101112132343210111213[[#This Row],[Total]]</f>
        <v>0</v>
      </c>
      <c r="K515" s="12">
        <v>0</v>
      </c>
      <c r="L515" s="14">
        <f>Table32356789101112132343210111213[[#This Row],[Asian American]]/Table32356789101112132343210111213[[#This Row],[Total]]</f>
        <v>0</v>
      </c>
      <c r="M515" s="12">
        <v>0</v>
      </c>
      <c r="N515" s="14">
        <f>Table32356789101112132343210111213[[#This Row],[African American]]/Table32356789101112132343210111213[[#This Row],[Total]]</f>
        <v>0</v>
      </c>
      <c r="O515" s="12">
        <v>0</v>
      </c>
      <c r="P515" s="14">
        <f>Table32356789101112132343210111213[[#This Row],[Hispanic American]]/Table32356789101112132343210111213[[#This Row],[Total]]</f>
        <v>0</v>
      </c>
      <c r="Q515" s="12">
        <v>0</v>
      </c>
      <c r="R515" s="14">
        <f>Table32356789101112132343210111213[[#This Row],[Hawaiian or Pacific Islander]]/Table32356789101112132343210111213[[#This Row],[Total]]</f>
        <v>0</v>
      </c>
      <c r="S515" s="12">
        <v>2</v>
      </c>
      <c r="T515" s="14">
        <f>Table32356789101112132343210111213[[#This Row],[White]]/Table32356789101112132343210111213[[#This Row],[Total]]</f>
        <v>0.66666666666666663</v>
      </c>
      <c r="U515" s="12">
        <v>0</v>
      </c>
      <c r="V515" s="14">
        <f>Table32356789101112132343210111213[[#This Row],[Multi-racial]]/Table32356789101112132343210111213[[#This Row],[Total]]</f>
        <v>0</v>
      </c>
      <c r="W515" s="12">
        <v>1</v>
      </c>
      <c r="X515" s="14">
        <f>Table32356789101112132343210111213[[#This Row],[Total % Minorities]]/Table32356789101112132343210111213[[#This Row],[Total]]</f>
        <v>0</v>
      </c>
      <c r="Y51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1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16" spans="1:26" ht="20" customHeight="1">
      <c r="A516" s="1">
        <v>154590</v>
      </c>
      <c r="B516" s="1" t="s">
        <v>410</v>
      </c>
      <c r="C516" s="15" t="s">
        <v>347</v>
      </c>
      <c r="D516" s="1">
        <v>3</v>
      </c>
      <c r="E516" s="1">
        <v>2</v>
      </c>
      <c r="F516" s="8">
        <f>Table32356789101112132343210111213[[#This Row],[Men]]/Table32356789101112132343210111213[[#This Row],[Total]]</f>
        <v>0.66666666666666663</v>
      </c>
      <c r="G516" s="1">
        <v>1</v>
      </c>
      <c r="H516" s="8">
        <f>Table32356789101112132343210111213[[#This Row],[Women]]/Table32356789101112132343210111213[[#This Row],[Total]]</f>
        <v>0.33333333333333331</v>
      </c>
      <c r="I516" s="1">
        <v>0</v>
      </c>
      <c r="J516" s="8">
        <f>Table32356789101112132343210111213[[#This Row],[Alaskan Native or Native American]]/Table32356789101112132343210111213[[#This Row],[Total]]</f>
        <v>0</v>
      </c>
      <c r="K516" s="1">
        <v>0</v>
      </c>
      <c r="L516" s="8">
        <f>Table32356789101112132343210111213[[#This Row],[Asian American]]/Table32356789101112132343210111213[[#This Row],[Total]]</f>
        <v>0</v>
      </c>
      <c r="M516" s="1">
        <v>0</v>
      </c>
      <c r="N516" s="8">
        <f>Table32356789101112132343210111213[[#This Row],[African American]]/Table32356789101112132343210111213[[#This Row],[Total]]</f>
        <v>0</v>
      </c>
      <c r="O516" s="1">
        <v>0</v>
      </c>
      <c r="P516" s="8">
        <f>Table32356789101112132343210111213[[#This Row],[Hispanic American]]/Table32356789101112132343210111213[[#This Row],[Total]]</f>
        <v>0</v>
      </c>
      <c r="Q516" s="1">
        <v>0</v>
      </c>
      <c r="R516" s="8">
        <f>Table32356789101112132343210111213[[#This Row],[Hawaiian or Pacific Islander]]/Table32356789101112132343210111213[[#This Row],[Total]]</f>
        <v>0</v>
      </c>
      <c r="S516" s="1">
        <v>0</v>
      </c>
      <c r="T516" s="8">
        <f>Table32356789101112132343210111213[[#This Row],[White]]/Table32356789101112132343210111213[[#This Row],[Total]]</f>
        <v>0</v>
      </c>
      <c r="U516" s="1">
        <v>0</v>
      </c>
      <c r="V516" s="8">
        <f>Table32356789101112132343210111213[[#This Row],[Multi-racial]]/Table32356789101112132343210111213[[#This Row],[Total]]</f>
        <v>0</v>
      </c>
      <c r="W516" s="1">
        <v>3</v>
      </c>
      <c r="X516" s="8">
        <f>Table32356789101112132343210111213[[#This Row],[Total % Minorities]]/Table32356789101112132343210111213[[#This Row],[Total]]</f>
        <v>0</v>
      </c>
      <c r="Y51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1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17" spans="1:26" ht="20" customHeight="1">
      <c r="A517" s="12">
        <v>162210</v>
      </c>
      <c r="B517" s="12" t="s">
        <v>743</v>
      </c>
      <c r="C517" s="16" t="s">
        <v>347</v>
      </c>
      <c r="D517" s="12">
        <v>3</v>
      </c>
      <c r="E517" s="12">
        <v>3</v>
      </c>
      <c r="F517" s="14">
        <f>Table32356789101112132343210111213[[#This Row],[Men]]/Table32356789101112132343210111213[[#This Row],[Total]]</f>
        <v>1</v>
      </c>
      <c r="G517" s="12">
        <v>0</v>
      </c>
      <c r="H517" s="14">
        <f>Table32356789101112132343210111213[[#This Row],[Women]]/Table32356789101112132343210111213[[#This Row],[Total]]</f>
        <v>0</v>
      </c>
      <c r="I517" s="12">
        <v>0</v>
      </c>
      <c r="J517" s="14">
        <f>Table32356789101112132343210111213[[#This Row],[Alaskan Native or Native American]]/Table32356789101112132343210111213[[#This Row],[Total]]</f>
        <v>0</v>
      </c>
      <c r="K517" s="12">
        <v>0</v>
      </c>
      <c r="L517" s="14">
        <f>Table32356789101112132343210111213[[#This Row],[Asian American]]/Table32356789101112132343210111213[[#This Row],[Total]]</f>
        <v>0</v>
      </c>
      <c r="M517" s="12">
        <v>0</v>
      </c>
      <c r="N517" s="14">
        <f>Table32356789101112132343210111213[[#This Row],[African American]]/Table32356789101112132343210111213[[#This Row],[Total]]</f>
        <v>0</v>
      </c>
      <c r="O517" s="12">
        <v>0</v>
      </c>
      <c r="P517" s="14">
        <f>Table32356789101112132343210111213[[#This Row],[Hispanic American]]/Table32356789101112132343210111213[[#This Row],[Total]]</f>
        <v>0</v>
      </c>
      <c r="Q517" s="12">
        <v>0</v>
      </c>
      <c r="R517" s="14">
        <f>Table32356789101112132343210111213[[#This Row],[Hawaiian or Pacific Islander]]/Table32356789101112132343210111213[[#This Row],[Total]]</f>
        <v>0</v>
      </c>
      <c r="S517" s="12">
        <v>0</v>
      </c>
      <c r="T517" s="14">
        <f>Table32356789101112132343210111213[[#This Row],[White]]/Table32356789101112132343210111213[[#This Row],[Total]]</f>
        <v>0</v>
      </c>
      <c r="U517" s="12">
        <v>0</v>
      </c>
      <c r="V517" s="14">
        <f>Table32356789101112132343210111213[[#This Row],[Multi-racial]]/Table32356789101112132343210111213[[#This Row],[Total]]</f>
        <v>0</v>
      </c>
      <c r="W517" s="12">
        <v>0</v>
      </c>
      <c r="X517" s="14">
        <f>Table32356789101112132343210111213[[#This Row],[Total % Minorities]]/Table32356789101112132343210111213[[#This Row],[Total]]</f>
        <v>0</v>
      </c>
      <c r="Y51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1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18" spans="1:26" ht="20" customHeight="1">
      <c r="A518" s="1">
        <v>166018</v>
      </c>
      <c r="B518" s="1" t="s">
        <v>744</v>
      </c>
      <c r="C518" s="15" t="s">
        <v>347</v>
      </c>
      <c r="D518" s="1">
        <v>3</v>
      </c>
      <c r="E518" s="1">
        <v>2</v>
      </c>
      <c r="F518" s="8">
        <f>Table32356789101112132343210111213[[#This Row],[Men]]/Table32356789101112132343210111213[[#This Row],[Total]]</f>
        <v>0.66666666666666663</v>
      </c>
      <c r="G518" s="1">
        <v>1</v>
      </c>
      <c r="H518" s="8">
        <f>Table32356789101112132343210111213[[#This Row],[Women]]/Table32356789101112132343210111213[[#This Row],[Total]]</f>
        <v>0.33333333333333331</v>
      </c>
      <c r="I518" s="1">
        <v>0</v>
      </c>
      <c r="J518" s="8">
        <f>Table32356789101112132343210111213[[#This Row],[Alaskan Native or Native American]]/Table32356789101112132343210111213[[#This Row],[Total]]</f>
        <v>0</v>
      </c>
      <c r="K518" s="1">
        <v>1</v>
      </c>
      <c r="L518" s="8">
        <f>Table32356789101112132343210111213[[#This Row],[Asian American]]/Table32356789101112132343210111213[[#This Row],[Total]]</f>
        <v>0.33333333333333331</v>
      </c>
      <c r="M518" s="1">
        <v>0</v>
      </c>
      <c r="N518" s="8">
        <f>Table32356789101112132343210111213[[#This Row],[African American]]/Table32356789101112132343210111213[[#This Row],[Total]]</f>
        <v>0</v>
      </c>
      <c r="O518" s="1">
        <v>0</v>
      </c>
      <c r="P518" s="8">
        <f>Table32356789101112132343210111213[[#This Row],[Hispanic American]]/Table32356789101112132343210111213[[#This Row],[Total]]</f>
        <v>0</v>
      </c>
      <c r="Q518" s="1">
        <v>0</v>
      </c>
      <c r="R518" s="8">
        <f>Table32356789101112132343210111213[[#This Row],[Hawaiian or Pacific Islander]]/Table32356789101112132343210111213[[#This Row],[Total]]</f>
        <v>0</v>
      </c>
      <c r="S518" s="1">
        <v>1</v>
      </c>
      <c r="T518" s="8">
        <f>Table32356789101112132343210111213[[#This Row],[White]]/Table32356789101112132343210111213[[#This Row],[Total]]</f>
        <v>0.33333333333333331</v>
      </c>
      <c r="U518" s="1">
        <v>1</v>
      </c>
      <c r="V518" s="8">
        <f>Table32356789101112132343210111213[[#This Row],[Multi-racial]]/Table32356789101112132343210111213[[#This Row],[Total]]</f>
        <v>0.33333333333333331</v>
      </c>
      <c r="W518" s="1">
        <v>0</v>
      </c>
      <c r="X518" s="8">
        <f>Table32356789101112132343210111213[[#This Row],[Total % Minorities]]/Table32356789101112132343210111213[[#This Row],[Total]]</f>
        <v>0.22222222222222221</v>
      </c>
      <c r="Y51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51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519" spans="1:26" ht="20" customHeight="1">
      <c r="A519" s="12">
        <v>168740</v>
      </c>
      <c r="B519" s="12" t="s">
        <v>176</v>
      </c>
      <c r="C519" s="16" t="s">
        <v>347</v>
      </c>
      <c r="D519" s="12">
        <v>3</v>
      </c>
      <c r="E519" s="12">
        <v>1</v>
      </c>
      <c r="F519" s="14">
        <f>Table32356789101112132343210111213[[#This Row],[Men]]/Table32356789101112132343210111213[[#This Row],[Total]]</f>
        <v>0.33333333333333331</v>
      </c>
      <c r="G519" s="12">
        <v>2</v>
      </c>
      <c r="H519" s="14">
        <f>Table32356789101112132343210111213[[#This Row],[Women]]/Table32356789101112132343210111213[[#This Row],[Total]]</f>
        <v>0.66666666666666663</v>
      </c>
      <c r="I519" s="12">
        <v>0</v>
      </c>
      <c r="J519" s="14">
        <f>Table32356789101112132343210111213[[#This Row],[Alaskan Native or Native American]]/Table32356789101112132343210111213[[#This Row],[Total]]</f>
        <v>0</v>
      </c>
      <c r="K519" s="12">
        <v>1</v>
      </c>
      <c r="L519" s="14">
        <f>Table32356789101112132343210111213[[#This Row],[Asian American]]/Table32356789101112132343210111213[[#This Row],[Total]]</f>
        <v>0.33333333333333331</v>
      </c>
      <c r="M519" s="12">
        <v>0</v>
      </c>
      <c r="N519" s="14">
        <f>Table32356789101112132343210111213[[#This Row],[African American]]/Table32356789101112132343210111213[[#This Row],[Total]]</f>
        <v>0</v>
      </c>
      <c r="O519" s="12">
        <v>0</v>
      </c>
      <c r="P519" s="14">
        <f>Table32356789101112132343210111213[[#This Row],[Hispanic American]]/Table32356789101112132343210111213[[#This Row],[Total]]</f>
        <v>0</v>
      </c>
      <c r="Q519" s="12">
        <v>0</v>
      </c>
      <c r="R519" s="14">
        <f>Table32356789101112132343210111213[[#This Row],[Hawaiian or Pacific Islander]]/Table32356789101112132343210111213[[#This Row],[Total]]</f>
        <v>0</v>
      </c>
      <c r="S519" s="12">
        <v>1</v>
      </c>
      <c r="T519" s="14">
        <f>Table32356789101112132343210111213[[#This Row],[White]]/Table32356789101112132343210111213[[#This Row],[Total]]</f>
        <v>0.33333333333333331</v>
      </c>
      <c r="U519" s="12">
        <v>0</v>
      </c>
      <c r="V519" s="14">
        <f>Table32356789101112132343210111213[[#This Row],[Multi-racial]]/Table32356789101112132343210111213[[#This Row],[Total]]</f>
        <v>0</v>
      </c>
      <c r="W519" s="12">
        <v>1</v>
      </c>
      <c r="X519" s="14">
        <f>Table32356789101112132343210111213[[#This Row],[Total % Minorities]]/Table32356789101112132343210111213[[#This Row],[Total]]</f>
        <v>0.1111111111111111</v>
      </c>
      <c r="Y51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51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20" spans="1:26" ht="20" customHeight="1">
      <c r="A520" s="1">
        <v>172334</v>
      </c>
      <c r="B520" s="1" t="s">
        <v>745</v>
      </c>
      <c r="C520" s="15" t="s">
        <v>347</v>
      </c>
      <c r="D520" s="1">
        <v>3</v>
      </c>
      <c r="E520" s="1">
        <v>3</v>
      </c>
      <c r="F520" s="8">
        <f>Table32356789101112132343210111213[[#This Row],[Men]]/Table32356789101112132343210111213[[#This Row],[Total]]</f>
        <v>1</v>
      </c>
      <c r="G520" s="1">
        <v>0</v>
      </c>
      <c r="H520" s="8">
        <f>Table32356789101112132343210111213[[#This Row],[Women]]/Table32356789101112132343210111213[[#This Row],[Total]]</f>
        <v>0</v>
      </c>
      <c r="I520" s="1">
        <v>0</v>
      </c>
      <c r="J520" s="8">
        <f>Table32356789101112132343210111213[[#This Row],[Alaskan Native or Native American]]/Table32356789101112132343210111213[[#This Row],[Total]]</f>
        <v>0</v>
      </c>
      <c r="K520" s="1">
        <v>0</v>
      </c>
      <c r="L520" s="8">
        <f>Table32356789101112132343210111213[[#This Row],[Asian American]]/Table32356789101112132343210111213[[#This Row],[Total]]</f>
        <v>0</v>
      </c>
      <c r="M520" s="1">
        <v>0</v>
      </c>
      <c r="N520" s="8">
        <f>Table32356789101112132343210111213[[#This Row],[African American]]/Table32356789101112132343210111213[[#This Row],[Total]]</f>
        <v>0</v>
      </c>
      <c r="O520" s="1">
        <v>0</v>
      </c>
      <c r="P520" s="8">
        <f>Table32356789101112132343210111213[[#This Row],[Hispanic American]]/Table32356789101112132343210111213[[#This Row],[Total]]</f>
        <v>0</v>
      </c>
      <c r="Q520" s="1">
        <v>0</v>
      </c>
      <c r="R520" s="8">
        <f>Table32356789101112132343210111213[[#This Row],[Hawaiian or Pacific Islander]]/Table32356789101112132343210111213[[#This Row],[Total]]</f>
        <v>0</v>
      </c>
      <c r="S520" s="1">
        <v>3</v>
      </c>
      <c r="T520" s="8">
        <f>Table32356789101112132343210111213[[#This Row],[White]]/Table32356789101112132343210111213[[#This Row],[Total]]</f>
        <v>1</v>
      </c>
      <c r="U520" s="1">
        <v>0</v>
      </c>
      <c r="V520" s="8">
        <f>Table32356789101112132343210111213[[#This Row],[Multi-racial]]/Table32356789101112132343210111213[[#This Row],[Total]]</f>
        <v>0</v>
      </c>
      <c r="W520" s="1">
        <v>0</v>
      </c>
      <c r="X520" s="8">
        <f>Table32356789101112132343210111213[[#This Row],[Total % Minorities]]/Table32356789101112132343210111213[[#This Row],[Total]]</f>
        <v>0</v>
      </c>
      <c r="Y52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2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21" spans="1:26" ht="20" customHeight="1">
      <c r="A521" s="12">
        <v>175227</v>
      </c>
      <c r="B521" s="12" t="s">
        <v>746</v>
      </c>
      <c r="C521" s="16" t="s">
        <v>347</v>
      </c>
      <c r="D521" s="12">
        <v>3</v>
      </c>
      <c r="E521" s="12">
        <v>3</v>
      </c>
      <c r="F521" s="14">
        <f>Table32356789101112132343210111213[[#This Row],[Men]]/Table32356789101112132343210111213[[#This Row],[Total]]</f>
        <v>1</v>
      </c>
      <c r="G521" s="12">
        <v>0</v>
      </c>
      <c r="H521" s="14">
        <f>Table32356789101112132343210111213[[#This Row],[Women]]/Table32356789101112132343210111213[[#This Row],[Total]]</f>
        <v>0</v>
      </c>
      <c r="I521" s="12">
        <v>0</v>
      </c>
      <c r="J521" s="14">
        <f>Table32356789101112132343210111213[[#This Row],[Alaskan Native or Native American]]/Table32356789101112132343210111213[[#This Row],[Total]]</f>
        <v>0</v>
      </c>
      <c r="K521" s="12">
        <v>1</v>
      </c>
      <c r="L521" s="14">
        <f>Table32356789101112132343210111213[[#This Row],[Asian American]]/Table32356789101112132343210111213[[#This Row],[Total]]</f>
        <v>0.33333333333333331</v>
      </c>
      <c r="M521" s="12">
        <v>0</v>
      </c>
      <c r="N521" s="14">
        <f>Table32356789101112132343210111213[[#This Row],[African American]]/Table32356789101112132343210111213[[#This Row],[Total]]</f>
        <v>0</v>
      </c>
      <c r="O521" s="12">
        <v>0</v>
      </c>
      <c r="P521" s="14">
        <f>Table32356789101112132343210111213[[#This Row],[Hispanic American]]/Table32356789101112132343210111213[[#This Row],[Total]]</f>
        <v>0</v>
      </c>
      <c r="Q521" s="12">
        <v>0</v>
      </c>
      <c r="R521" s="14">
        <f>Table32356789101112132343210111213[[#This Row],[Hawaiian or Pacific Islander]]/Table32356789101112132343210111213[[#This Row],[Total]]</f>
        <v>0</v>
      </c>
      <c r="S521" s="12">
        <v>2</v>
      </c>
      <c r="T521" s="14">
        <f>Table32356789101112132343210111213[[#This Row],[White]]/Table32356789101112132343210111213[[#This Row],[Total]]</f>
        <v>0.66666666666666663</v>
      </c>
      <c r="U521" s="12">
        <v>0</v>
      </c>
      <c r="V521" s="14">
        <f>Table32356789101112132343210111213[[#This Row],[Multi-racial]]/Table32356789101112132343210111213[[#This Row],[Total]]</f>
        <v>0</v>
      </c>
      <c r="W521" s="12">
        <v>0</v>
      </c>
      <c r="X521" s="14">
        <f>Table32356789101112132343210111213[[#This Row],[Total % Minorities]]/Table32356789101112132343210111213[[#This Row],[Total]]</f>
        <v>0.1111111111111111</v>
      </c>
      <c r="Y52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52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22" spans="1:26" ht="20" customHeight="1">
      <c r="A522" s="1">
        <v>183822</v>
      </c>
      <c r="B522" s="1" t="s">
        <v>747</v>
      </c>
      <c r="C522" s="15" t="s">
        <v>347</v>
      </c>
      <c r="D522" s="1">
        <v>3</v>
      </c>
      <c r="E522" s="1">
        <v>3</v>
      </c>
      <c r="F522" s="8">
        <f>Table32356789101112132343210111213[[#This Row],[Men]]/Table32356789101112132343210111213[[#This Row],[Total]]</f>
        <v>1</v>
      </c>
      <c r="G522" s="1">
        <v>0</v>
      </c>
      <c r="H522" s="8">
        <f>Table32356789101112132343210111213[[#This Row],[Women]]/Table32356789101112132343210111213[[#This Row],[Total]]</f>
        <v>0</v>
      </c>
      <c r="I522" s="1">
        <v>0</v>
      </c>
      <c r="J522" s="8">
        <f>Table32356789101112132343210111213[[#This Row],[Alaskan Native or Native American]]/Table32356789101112132343210111213[[#This Row],[Total]]</f>
        <v>0</v>
      </c>
      <c r="K522" s="1">
        <v>0</v>
      </c>
      <c r="L522" s="8">
        <f>Table32356789101112132343210111213[[#This Row],[Asian American]]/Table32356789101112132343210111213[[#This Row],[Total]]</f>
        <v>0</v>
      </c>
      <c r="M522" s="1">
        <v>1</v>
      </c>
      <c r="N522" s="8">
        <f>Table32356789101112132343210111213[[#This Row],[African American]]/Table32356789101112132343210111213[[#This Row],[Total]]</f>
        <v>0.33333333333333331</v>
      </c>
      <c r="O522" s="1">
        <v>1</v>
      </c>
      <c r="P522" s="8">
        <f>Table32356789101112132343210111213[[#This Row],[Hispanic American]]/Table32356789101112132343210111213[[#This Row],[Total]]</f>
        <v>0.33333333333333331</v>
      </c>
      <c r="Q522" s="1">
        <v>0</v>
      </c>
      <c r="R522" s="8">
        <f>Table32356789101112132343210111213[[#This Row],[Hawaiian or Pacific Islander]]/Table32356789101112132343210111213[[#This Row],[Total]]</f>
        <v>0</v>
      </c>
      <c r="S522" s="1">
        <v>1</v>
      </c>
      <c r="T522" s="8">
        <f>Table32356789101112132343210111213[[#This Row],[White]]/Table32356789101112132343210111213[[#This Row],[Total]]</f>
        <v>0.33333333333333331</v>
      </c>
      <c r="U522" s="1">
        <v>0</v>
      </c>
      <c r="V522" s="8">
        <f>Table32356789101112132343210111213[[#This Row],[Multi-racial]]/Table32356789101112132343210111213[[#This Row],[Total]]</f>
        <v>0</v>
      </c>
      <c r="W522" s="1">
        <v>0</v>
      </c>
      <c r="X522" s="8">
        <f>Table32356789101112132343210111213[[#This Row],[Total % Minorities]]/Table32356789101112132343210111213[[#This Row],[Total]]</f>
        <v>0.22222222222222221</v>
      </c>
      <c r="Y52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52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</row>
    <row r="523" spans="1:26" ht="20" customHeight="1">
      <c r="A523" s="12">
        <v>185828</v>
      </c>
      <c r="B523" s="12" t="s">
        <v>196</v>
      </c>
      <c r="C523" s="16" t="s">
        <v>347</v>
      </c>
      <c r="D523" s="12">
        <v>3</v>
      </c>
      <c r="E523" s="12">
        <v>3</v>
      </c>
      <c r="F523" s="14">
        <f>Table32356789101112132343210111213[[#This Row],[Men]]/Table32356789101112132343210111213[[#This Row],[Total]]</f>
        <v>1</v>
      </c>
      <c r="G523" s="12">
        <v>0</v>
      </c>
      <c r="H523" s="14">
        <f>Table32356789101112132343210111213[[#This Row],[Women]]/Table32356789101112132343210111213[[#This Row],[Total]]</f>
        <v>0</v>
      </c>
      <c r="I523" s="12">
        <v>0</v>
      </c>
      <c r="J523" s="14">
        <f>Table32356789101112132343210111213[[#This Row],[Alaskan Native or Native American]]/Table32356789101112132343210111213[[#This Row],[Total]]</f>
        <v>0</v>
      </c>
      <c r="K523" s="12">
        <v>1</v>
      </c>
      <c r="L523" s="14">
        <f>Table32356789101112132343210111213[[#This Row],[Asian American]]/Table32356789101112132343210111213[[#This Row],[Total]]</f>
        <v>0.33333333333333331</v>
      </c>
      <c r="M523" s="12">
        <v>1</v>
      </c>
      <c r="N523" s="14">
        <f>Table32356789101112132343210111213[[#This Row],[African American]]/Table32356789101112132343210111213[[#This Row],[Total]]</f>
        <v>0.33333333333333331</v>
      </c>
      <c r="O523" s="12">
        <v>0</v>
      </c>
      <c r="P523" s="14">
        <f>Table32356789101112132343210111213[[#This Row],[Hispanic American]]/Table32356789101112132343210111213[[#This Row],[Total]]</f>
        <v>0</v>
      </c>
      <c r="Q523" s="12">
        <v>0</v>
      </c>
      <c r="R523" s="14">
        <f>Table32356789101112132343210111213[[#This Row],[Hawaiian or Pacific Islander]]/Table32356789101112132343210111213[[#This Row],[Total]]</f>
        <v>0</v>
      </c>
      <c r="S523" s="12">
        <v>1</v>
      </c>
      <c r="T523" s="14">
        <f>Table32356789101112132343210111213[[#This Row],[White]]/Table32356789101112132343210111213[[#This Row],[Total]]</f>
        <v>0.33333333333333331</v>
      </c>
      <c r="U523" s="12">
        <v>0</v>
      </c>
      <c r="V523" s="14">
        <f>Table32356789101112132343210111213[[#This Row],[Multi-racial]]/Table32356789101112132343210111213[[#This Row],[Total]]</f>
        <v>0</v>
      </c>
      <c r="W523" s="12">
        <v>0</v>
      </c>
      <c r="X523" s="14">
        <f>Table32356789101112132343210111213[[#This Row],[Total % Minorities]]/Table32356789101112132343210111213[[#This Row],[Total]]</f>
        <v>0.22222222222222221</v>
      </c>
      <c r="Y52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52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524" spans="1:26" ht="20" customHeight="1">
      <c r="A524" s="1">
        <v>186618</v>
      </c>
      <c r="B524" s="1" t="s">
        <v>748</v>
      </c>
      <c r="C524" s="15" t="s">
        <v>347</v>
      </c>
      <c r="D524" s="1">
        <v>3</v>
      </c>
      <c r="E524" s="1">
        <v>0</v>
      </c>
      <c r="F524" s="8">
        <f>Table32356789101112132343210111213[[#This Row],[Men]]/Table32356789101112132343210111213[[#This Row],[Total]]</f>
        <v>0</v>
      </c>
      <c r="G524" s="1">
        <v>3</v>
      </c>
      <c r="H524" s="8">
        <f>Table32356789101112132343210111213[[#This Row],[Women]]/Table32356789101112132343210111213[[#This Row],[Total]]</f>
        <v>1</v>
      </c>
      <c r="I524" s="1">
        <v>0</v>
      </c>
      <c r="J524" s="8">
        <f>Table32356789101112132343210111213[[#This Row],[Alaskan Native or Native American]]/Table32356789101112132343210111213[[#This Row],[Total]]</f>
        <v>0</v>
      </c>
      <c r="K524" s="1">
        <v>0</v>
      </c>
      <c r="L524" s="8">
        <f>Table32356789101112132343210111213[[#This Row],[Asian American]]/Table32356789101112132343210111213[[#This Row],[Total]]</f>
        <v>0</v>
      </c>
      <c r="M524" s="1">
        <v>1</v>
      </c>
      <c r="N524" s="8">
        <f>Table32356789101112132343210111213[[#This Row],[African American]]/Table32356789101112132343210111213[[#This Row],[Total]]</f>
        <v>0.33333333333333331</v>
      </c>
      <c r="O524" s="1">
        <v>1</v>
      </c>
      <c r="P524" s="8">
        <f>Table32356789101112132343210111213[[#This Row],[Hispanic American]]/Table32356789101112132343210111213[[#This Row],[Total]]</f>
        <v>0.33333333333333331</v>
      </c>
      <c r="Q524" s="1">
        <v>0</v>
      </c>
      <c r="R524" s="8">
        <f>Table32356789101112132343210111213[[#This Row],[Hawaiian or Pacific Islander]]/Table32356789101112132343210111213[[#This Row],[Total]]</f>
        <v>0</v>
      </c>
      <c r="S524" s="1">
        <v>0</v>
      </c>
      <c r="T524" s="8">
        <f>Table32356789101112132343210111213[[#This Row],[White]]/Table32356789101112132343210111213[[#This Row],[Total]]</f>
        <v>0</v>
      </c>
      <c r="U524" s="1">
        <v>0</v>
      </c>
      <c r="V524" s="8">
        <f>Table32356789101112132343210111213[[#This Row],[Multi-racial]]/Table32356789101112132343210111213[[#This Row],[Total]]</f>
        <v>0</v>
      </c>
      <c r="W524" s="1">
        <v>1</v>
      </c>
      <c r="X524" s="8">
        <f>Table32356789101112132343210111213[[#This Row],[Total % Minorities]]/Table32356789101112132343210111213[[#This Row],[Total]]</f>
        <v>0.22222222222222221</v>
      </c>
      <c r="Y52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52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</row>
    <row r="525" spans="1:26" ht="20" customHeight="1">
      <c r="A525" s="12">
        <v>201104</v>
      </c>
      <c r="B525" s="12" t="s">
        <v>749</v>
      </c>
      <c r="C525" s="16" t="s">
        <v>347</v>
      </c>
      <c r="D525" s="12">
        <v>3</v>
      </c>
      <c r="E525" s="12">
        <v>3</v>
      </c>
      <c r="F525" s="14">
        <f>Table32356789101112132343210111213[[#This Row],[Men]]/Table32356789101112132343210111213[[#This Row],[Total]]</f>
        <v>1</v>
      </c>
      <c r="G525" s="12">
        <v>0</v>
      </c>
      <c r="H525" s="14">
        <f>Table32356789101112132343210111213[[#This Row],[Women]]/Table32356789101112132343210111213[[#This Row],[Total]]</f>
        <v>0</v>
      </c>
      <c r="I525" s="12">
        <v>0</v>
      </c>
      <c r="J525" s="14">
        <f>Table32356789101112132343210111213[[#This Row],[Alaskan Native or Native American]]/Table32356789101112132343210111213[[#This Row],[Total]]</f>
        <v>0</v>
      </c>
      <c r="K525" s="12">
        <v>0</v>
      </c>
      <c r="L525" s="14">
        <f>Table32356789101112132343210111213[[#This Row],[Asian American]]/Table32356789101112132343210111213[[#This Row],[Total]]</f>
        <v>0</v>
      </c>
      <c r="M525" s="12">
        <v>0</v>
      </c>
      <c r="N525" s="14">
        <f>Table32356789101112132343210111213[[#This Row],[African American]]/Table32356789101112132343210111213[[#This Row],[Total]]</f>
        <v>0</v>
      </c>
      <c r="O525" s="12">
        <v>1</v>
      </c>
      <c r="P525" s="14">
        <f>Table32356789101112132343210111213[[#This Row],[Hispanic American]]/Table32356789101112132343210111213[[#This Row],[Total]]</f>
        <v>0.33333333333333331</v>
      </c>
      <c r="Q525" s="12">
        <v>0</v>
      </c>
      <c r="R525" s="14">
        <f>Table32356789101112132343210111213[[#This Row],[Hawaiian or Pacific Islander]]/Table32356789101112132343210111213[[#This Row],[Total]]</f>
        <v>0</v>
      </c>
      <c r="S525" s="12">
        <v>2</v>
      </c>
      <c r="T525" s="14">
        <f>Table32356789101112132343210111213[[#This Row],[White]]/Table32356789101112132343210111213[[#This Row],[Total]]</f>
        <v>0.66666666666666663</v>
      </c>
      <c r="U525" s="12">
        <v>0</v>
      </c>
      <c r="V525" s="14">
        <f>Table32356789101112132343210111213[[#This Row],[Multi-racial]]/Table32356789101112132343210111213[[#This Row],[Total]]</f>
        <v>0</v>
      </c>
      <c r="W525" s="12">
        <v>0</v>
      </c>
      <c r="X525" s="14">
        <f>Table32356789101112132343210111213[[#This Row],[Total % Minorities]]/Table32356789101112132343210111213[[#This Row],[Total]]</f>
        <v>0.1111111111111111</v>
      </c>
      <c r="Y52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52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526" spans="1:26" ht="20" customHeight="1">
      <c r="A526" s="1">
        <v>201195</v>
      </c>
      <c r="B526" s="1" t="s">
        <v>215</v>
      </c>
      <c r="C526" s="15" t="s">
        <v>347</v>
      </c>
      <c r="D526" s="1">
        <v>3</v>
      </c>
      <c r="E526" s="1">
        <v>2</v>
      </c>
      <c r="F526" s="8">
        <f>Table32356789101112132343210111213[[#This Row],[Men]]/Table32356789101112132343210111213[[#This Row],[Total]]</f>
        <v>0.66666666666666663</v>
      </c>
      <c r="G526" s="1">
        <v>1</v>
      </c>
      <c r="H526" s="8">
        <f>Table32356789101112132343210111213[[#This Row],[Women]]/Table32356789101112132343210111213[[#This Row],[Total]]</f>
        <v>0.33333333333333331</v>
      </c>
      <c r="I526" s="1">
        <v>0</v>
      </c>
      <c r="J526" s="8">
        <f>Table32356789101112132343210111213[[#This Row],[Alaskan Native or Native American]]/Table32356789101112132343210111213[[#This Row],[Total]]</f>
        <v>0</v>
      </c>
      <c r="K526" s="1">
        <v>0</v>
      </c>
      <c r="L526" s="8">
        <f>Table32356789101112132343210111213[[#This Row],[Asian American]]/Table32356789101112132343210111213[[#This Row],[Total]]</f>
        <v>0</v>
      </c>
      <c r="M526" s="1">
        <v>0</v>
      </c>
      <c r="N526" s="8">
        <f>Table32356789101112132343210111213[[#This Row],[African American]]/Table32356789101112132343210111213[[#This Row],[Total]]</f>
        <v>0</v>
      </c>
      <c r="O526" s="1">
        <v>0</v>
      </c>
      <c r="P526" s="8">
        <f>Table32356789101112132343210111213[[#This Row],[Hispanic American]]/Table32356789101112132343210111213[[#This Row],[Total]]</f>
        <v>0</v>
      </c>
      <c r="Q526" s="1">
        <v>0</v>
      </c>
      <c r="R526" s="8">
        <f>Table32356789101112132343210111213[[#This Row],[Hawaiian or Pacific Islander]]/Table32356789101112132343210111213[[#This Row],[Total]]</f>
        <v>0</v>
      </c>
      <c r="S526" s="1">
        <v>3</v>
      </c>
      <c r="T526" s="8">
        <f>Table32356789101112132343210111213[[#This Row],[White]]/Table32356789101112132343210111213[[#This Row],[Total]]</f>
        <v>1</v>
      </c>
      <c r="U526" s="1">
        <v>0</v>
      </c>
      <c r="V526" s="8">
        <f>Table32356789101112132343210111213[[#This Row],[Multi-racial]]/Table32356789101112132343210111213[[#This Row],[Total]]</f>
        <v>0</v>
      </c>
      <c r="W526" s="1">
        <v>0</v>
      </c>
      <c r="X526" s="8">
        <f>Table32356789101112132343210111213[[#This Row],[Total % Minorities]]/Table32356789101112132343210111213[[#This Row],[Total]]</f>
        <v>0</v>
      </c>
      <c r="Y52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2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27" spans="1:26" ht="20" customHeight="1">
      <c r="A527" s="12">
        <v>203775</v>
      </c>
      <c r="B527" s="12" t="s">
        <v>750</v>
      </c>
      <c r="C527" s="16" t="s">
        <v>347</v>
      </c>
      <c r="D527" s="12">
        <v>3</v>
      </c>
      <c r="E527" s="12">
        <v>3</v>
      </c>
      <c r="F527" s="14">
        <f>Table32356789101112132343210111213[[#This Row],[Men]]/Table32356789101112132343210111213[[#This Row],[Total]]</f>
        <v>1</v>
      </c>
      <c r="G527" s="12">
        <v>0</v>
      </c>
      <c r="H527" s="14">
        <f>Table32356789101112132343210111213[[#This Row],[Women]]/Table32356789101112132343210111213[[#This Row],[Total]]</f>
        <v>0</v>
      </c>
      <c r="I527" s="12">
        <v>0</v>
      </c>
      <c r="J527" s="14">
        <f>Table32356789101112132343210111213[[#This Row],[Alaskan Native or Native American]]/Table32356789101112132343210111213[[#This Row],[Total]]</f>
        <v>0</v>
      </c>
      <c r="K527" s="12">
        <v>0</v>
      </c>
      <c r="L527" s="14">
        <f>Table32356789101112132343210111213[[#This Row],[Asian American]]/Table32356789101112132343210111213[[#This Row],[Total]]</f>
        <v>0</v>
      </c>
      <c r="M527" s="12">
        <v>0</v>
      </c>
      <c r="N527" s="14">
        <f>Table32356789101112132343210111213[[#This Row],[African American]]/Table32356789101112132343210111213[[#This Row],[Total]]</f>
        <v>0</v>
      </c>
      <c r="O527" s="12">
        <v>0</v>
      </c>
      <c r="P527" s="14">
        <f>Table32356789101112132343210111213[[#This Row],[Hispanic American]]/Table32356789101112132343210111213[[#This Row],[Total]]</f>
        <v>0</v>
      </c>
      <c r="Q527" s="12">
        <v>0</v>
      </c>
      <c r="R527" s="14">
        <f>Table32356789101112132343210111213[[#This Row],[Hawaiian or Pacific Islander]]/Table32356789101112132343210111213[[#This Row],[Total]]</f>
        <v>0</v>
      </c>
      <c r="S527" s="12">
        <v>2</v>
      </c>
      <c r="T527" s="14">
        <f>Table32356789101112132343210111213[[#This Row],[White]]/Table32356789101112132343210111213[[#This Row],[Total]]</f>
        <v>0.66666666666666663</v>
      </c>
      <c r="U527" s="12">
        <v>0</v>
      </c>
      <c r="V527" s="14">
        <f>Table32356789101112132343210111213[[#This Row],[Multi-racial]]/Table32356789101112132343210111213[[#This Row],[Total]]</f>
        <v>0</v>
      </c>
      <c r="W527" s="12">
        <v>1</v>
      </c>
      <c r="X527" s="14">
        <f>Table32356789101112132343210111213[[#This Row],[Total % Minorities]]/Table32356789101112132343210111213[[#This Row],[Total]]</f>
        <v>0</v>
      </c>
      <c r="Y52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2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28" spans="1:26" ht="20" customHeight="1">
      <c r="A528" s="1">
        <v>204909</v>
      </c>
      <c r="B528" s="1" t="s">
        <v>751</v>
      </c>
      <c r="C528" s="15" t="s">
        <v>347</v>
      </c>
      <c r="D528" s="1">
        <v>3</v>
      </c>
      <c r="E528" s="1">
        <v>3</v>
      </c>
      <c r="F528" s="8">
        <f>Table32356789101112132343210111213[[#This Row],[Men]]/Table32356789101112132343210111213[[#This Row],[Total]]</f>
        <v>1</v>
      </c>
      <c r="G528" s="1">
        <v>0</v>
      </c>
      <c r="H528" s="8">
        <f>Table32356789101112132343210111213[[#This Row],[Women]]/Table32356789101112132343210111213[[#This Row],[Total]]</f>
        <v>0</v>
      </c>
      <c r="I528" s="1">
        <v>0</v>
      </c>
      <c r="J528" s="8">
        <f>Table32356789101112132343210111213[[#This Row],[Alaskan Native or Native American]]/Table32356789101112132343210111213[[#This Row],[Total]]</f>
        <v>0</v>
      </c>
      <c r="K528" s="1">
        <v>1</v>
      </c>
      <c r="L528" s="8">
        <f>Table32356789101112132343210111213[[#This Row],[Asian American]]/Table32356789101112132343210111213[[#This Row],[Total]]</f>
        <v>0.33333333333333331</v>
      </c>
      <c r="M528" s="1">
        <v>0</v>
      </c>
      <c r="N528" s="8">
        <f>Table32356789101112132343210111213[[#This Row],[African American]]/Table32356789101112132343210111213[[#This Row],[Total]]</f>
        <v>0</v>
      </c>
      <c r="O528" s="1">
        <v>0</v>
      </c>
      <c r="P528" s="8">
        <f>Table32356789101112132343210111213[[#This Row],[Hispanic American]]/Table32356789101112132343210111213[[#This Row],[Total]]</f>
        <v>0</v>
      </c>
      <c r="Q528" s="1">
        <v>0</v>
      </c>
      <c r="R528" s="8">
        <f>Table32356789101112132343210111213[[#This Row],[Hawaiian or Pacific Islander]]/Table32356789101112132343210111213[[#This Row],[Total]]</f>
        <v>0</v>
      </c>
      <c r="S528" s="1">
        <v>1</v>
      </c>
      <c r="T528" s="8">
        <f>Table32356789101112132343210111213[[#This Row],[White]]/Table32356789101112132343210111213[[#This Row],[Total]]</f>
        <v>0.33333333333333331</v>
      </c>
      <c r="U528" s="1">
        <v>0</v>
      </c>
      <c r="V528" s="8">
        <f>Table32356789101112132343210111213[[#This Row],[Multi-racial]]/Table32356789101112132343210111213[[#This Row],[Total]]</f>
        <v>0</v>
      </c>
      <c r="W528" s="1">
        <v>1</v>
      </c>
      <c r="X528" s="8">
        <f>Table32356789101112132343210111213[[#This Row],[Total % Minorities]]/Table32356789101112132343210111213[[#This Row],[Total]]</f>
        <v>0.1111111111111111</v>
      </c>
      <c r="Y52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52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29" spans="1:26" ht="20" customHeight="1">
      <c r="A529" s="12">
        <v>205203</v>
      </c>
      <c r="B529" s="12" t="s">
        <v>752</v>
      </c>
      <c r="C529" s="16" t="s">
        <v>347</v>
      </c>
      <c r="D529" s="12">
        <v>3</v>
      </c>
      <c r="E529" s="12">
        <v>3</v>
      </c>
      <c r="F529" s="14">
        <f>Table32356789101112132343210111213[[#This Row],[Men]]/Table32356789101112132343210111213[[#This Row],[Total]]</f>
        <v>1</v>
      </c>
      <c r="G529" s="12">
        <v>0</v>
      </c>
      <c r="H529" s="14">
        <f>Table32356789101112132343210111213[[#This Row],[Women]]/Table32356789101112132343210111213[[#This Row],[Total]]</f>
        <v>0</v>
      </c>
      <c r="I529" s="12">
        <v>0</v>
      </c>
      <c r="J529" s="14">
        <f>Table32356789101112132343210111213[[#This Row],[Alaskan Native or Native American]]/Table32356789101112132343210111213[[#This Row],[Total]]</f>
        <v>0</v>
      </c>
      <c r="K529" s="12">
        <v>0</v>
      </c>
      <c r="L529" s="14">
        <f>Table32356789101112132343210111213[[#This Row],[Asian American]]/Table32356789101112132343210111213[[#This Row],[Total]]</f>
        <v>0</v>
      </c>
      <c r="M529" s="12">
        <v>1</v>
      </c>
      <c r="N529" s="14">
        <f>Table32356789101112132343210111213[[#This Row],[African American]]/Table32356789101112132343210111213[[#This Row],[Total]]</f>
        <v>0.33333333333333331</v>
      </c>
      <c r="O529" s="12">
        <v>1</v>
      </c>
      <c r="P529" s="14">
        <f>Table32356789101112132343210111213[[#This Row],[Hispanic American]]/Table32356789101112132343210111213[[#This Row],[Total]]</f>
        <v>0.33333333333333331</v>
      </c>
      <c r="Q529" s="12">
        <v>0</v>
      </c>
      <c r="R529" s="14">
        <f>Table32356789101112132343210111213[[#This Row],[Hawaiian or Pacific Islander]]/Table32356789101112132343210111213[[#This Row],[Total]]</f>
        <v>0</v>
      </c>
      <c r="S529" s="12">
        <v>1</v>
      </c>
      <c r="T529" s="14">
        <f>Table32356789101112132343210111213[[#This Row],[White]]/Table32356789101112132343210111213[[#This Row],[Total]]</f>
        <v>0.33333333333333331</v>
      </c>
      <c r="U529" s="12">
        <v>0</v>
      </c>
      <c r="V529" s="14">
        <f>Table32356789101112132343210111213[[#This Row],[Multi-racial]]/Table32356789101112132343210111213[[#This Row],[Total]]</f>
        <v>0</v>
      </c>
      <c r="W529" s="12">
        <v>0</v>
      </c>
      <c r="X529" s="14">
        <f>Table32356789101112132343210111213[[#This Row],[Total % Minorities]]/Table32356789101112132343210111213[[#This Row],[Total]]</f>
        <v>0.22222222222222221</v>
      </c>
      <c r="Y52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52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</row>
    <row r="530" spans="1:26" ht="20" customHeight="1">
      <c r="A530" s="1">
        <v>209612</v>
      </c>
      <c r="B530" s="1" t="s">
        <v>753</v>
      </c>
      <c r="C530" s="15" t="s">
        <v>347</v>
      </c>
      <c r="D530" s="1">
        <v>3</v>
      </c>
      <c r="E530" s="1">
        <v>3</v>
      </c>
      <c r="F530" s="8">
        <f>Table32356789101112132343210111213[[#This Row],[Men]]/Table32356789101112132343210111213[[#This Row],[Total]]</f>
        <v>1</v>
      </c>
      <c r="G530" s="1">
        <v>0</v>
      </c>
      <c r="H530" s="8">
        <f>Table32356789101112132343210111213[[#This Row],[Women]]/Table32356789101112132343210111213[[#This Row],[Total]]</f>
        <v>0</v>
      </c>
      <c r="I530" s="1">
        <v>0</v>
      </c>
      <c r="J530" s="8">
        <f>Table32356789101112132343210111213[[#This Row],[Alaskan Native or Native American]]/Table32356789101112132343210111213[[#This Row],[Total]]</f>
        <v>0</v>
      </c>
      <c r="K530" s="1">
        <v>0</v>
      </c>
      <c r="L530" s="8">
        <f>Table32356789101112132343210111213[[#This Row],[Asian American]]/Table32356789101112132343210111213[[#This Row],[Total]]</f>
        <v>0</v>
      </c>
      <c r="M530" s="1">
        <v>0</v>
      </c>
      <c r="N530" s="8">
        <f>Table32356789101112132343210111213[[#This Row],[African American]]/Table32356789101112132343210111213[[#This Row],[Total]]</f>
        <v>0</v>
      </c>
      <c r="O530" s="1">
        <v>0</v>
      </c>
      <c r="P530" s="8">
        <f>Table32356789101112132343210111213[[#This Row],[Hispanic American]]/Table32356789101112132343210111213[[#This Row],[Total]]</f>
        <v>0</v>
      </c>
      <c r="Q530" s="1">
        <v>0</v>
      </c>
      <c r="R530" s="8">
        <f>Table32356789101112132343210111213[[#This Row],[Hawaiian or Pacific Islander]]/Table32356789101112132343210111213[[#This Row],[Total]]</f>
        <v>0</v>
      </c>
      <c r="S530" s="1">
        <v>2</v>
      </c>
      <c r="T530" s="8">
        <f>Table32356789101112132343210111213[[#This Row],[White]]/Table32356789101112132343210111213[[#This Row],[Total]]</f>
        <v>0.66666666666666663</v>
      </c>
      <c r="U530" s="1">
        <v>1</v>
      </c>
      <c r="V530" s="8">
        <f>Table32356789101112132343210111213[[#This Row],[Multi-racial]]/Table32356789101112132343210111213[[#This Row],[Total]]</f>
        <v>0.33333333333333331</v>
      </c>
      <c r="W530" s="1">
        <v>0</v>
      </c>
      <c r="X530" s="8">
        <f>Table32356789101112132343210111213[[#This Row],[Total % Minorities]]/Table32356789101112132343210111213[[#This Row],[Total]]</f>
        <v>0.1111111111111111</v>
      </c>
      <c r="Y53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53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531" spans="1:26" ht="20" customHeight="1">
      <c r="A531" s="12">
        <v>212601</v>
      </c>
      <c r="B531" s="12" t="s">
        <v>234</v>
      </c>
      <c r="C531" s="16" t="s">
        <v>347</v>
      </c>
      <c r="D531" s="12">
        <v>3</v>
      </c>
      <c r="E531" s="12">
        <v>2</v>
      </c>
      <c r="F531" s="14">
        <f>Table32356789101112132343210111213[[#This Row],[Men]]/Table32356789101112132343210111213[[#This Row],[Total]]</f>
        <v>0.66666666666666663</v>
      </c>
      <c r="G531" s="12">
        <v>1</v>
      </c>
      <c r="H531" s="14">
        <f>Table32356789101112132343210111213[[#This Row],[Women]]/Table32356789101112132343210111213[[#This Row],[Total]]</f>
        <v>0.33333333333333331</v>
      </c>
      <c r="I531" s="12">
        <v>0</v>
      </c>
      <c r="J531" s="14">
        <f>Table32356789101112132343210111213[[#This Row],[Alaskan Native or Native American]]/Table32356789101112132343210111213[[#This Row],[Total]]</f>
        <v>0</v>
      </c>
      <c r="K531" s="12">
        <v>0</v>
      </c>
      <c r="L531" s="14">
        <f>Table32356789101112132343210111213[[#This Row],[Asian American]]/Table32356789101112132343210111213[[#This Row],[Total]]</f>
        <v>0</v>
      </c>
      <c r="M531" s="12">
        <v>0</v>
      </c>
      <c r="N531" s="14">
        <f>Table32356789101112132343210111213[[#This Row],[African American]]/Table32356789101112132343210111213[[#This Row],[Total]]</f>
        <v>0</v>
      </c>
      <c r="O531" s="12">
        <v>0</v>
      </c>
      <c r="P531" s="14">
        <f>Table32356789101112132343210111213[[#This Row],[Hispanic American]]/Table32356789101112132343210111213[[#This Row],[Total]]</f>
        <v>0</v>
      </c>
      <c r="Q531" s="12">
        <v>0</v>
      </c>
      <c r="R531" s="14">
        <f>Table32356789101112132343210111213[[#This Row],[Hawaiian or Pacific Islander]]/Table32356789101112132343210111213[[#This Row],[Total]]</f>
        <v>0</v>
      </c>
      <c r="S531" s="12">
        <v>3</v>
      </c>
      <c r="T531" s="14">
        <f>Table32356789101112132343210111213[[#This Row],[White]]/Table32356789101112132343210111213[[#This Row],[Total]]</f>
        <v>1</v>
      </c>
      <c r="U531" s="12">
        <v>0</v>
      </c>
      <c r="V531" s="14">
        <f>Table32356789101112132343210111213[[#This Row],[Multi-racial]]/Table32356789101112132343210111213[[#This Row],[Total]]</f>
        <v>0</v>
      </c>
      <c r="W531" s="12">
        <v>0</v>
      </c>
      <c r="X531" s="14">
        <f>Table32356789101112132343210111213[[#This Row],[Total % Minorities]]/Table32356789101112132343210111213[[#This Row],[Total]]</f>
        <v>0</v>
      </c>
      <c r="Y53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3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32" spans="1:26" ht="20" customHeight="1">
      <c r="A532" s="1">
        <v>217873</v>
      </c>
      <c r="B532" s="1" t="s">
        <v>435</v>
      </c>
      <c r="C532" s="15" t="s">
        <v>347</v>
      </c>
      <c r="D532" s="1">
        <v>3</v>
      </c>
      <c r="E532" s="1">
        <v>2</v>
      </c>
      <c r="F532" s="8">
        <f>Table32356789101112132343210111213[[#This Row],[Men]]/Table32356789101112132343210111213[[#This Row],[Total]]</f>
        <v>0.66666666666666663</v>
      </c>
      <c r="G532" s="1">
        <v>1</v>
      </c>
      <c r="H532" s="8">
        <f>Table32356789101112132343210111213[[#This Row],[Women]]/Table32356789101112132343210111213[[#This Row],[Total]]</f>
        <v>0.33333333333333331</v>
      </c>
      <c r="I532" s="1">
        <v>0</v>
      </c>
      <c r="J532" s="8">
        <f>Table32356789101112132343210111213[[#This Row],[Alaskan Native or Native American]]/Table32356789101112132343210111213[[#This Row],[Total]]</f>
        <v>0</v>
      </c>
      <c r="K532" s="1">
        <v>1</v>
      </c>
      <c r="L532" s="8">
        <f>Table32356789101112132343210111213[[#This Row],[Asian American]]/Table32356789101112132343210111213[[#This Row],[Total]]</f>
        <v>0.33333333333333331</v>
      </c>
      <c r="M532" s="1">
        <v>1</v>
      </c>
      <c r="N532" s="8">
        <f>Table32356789101112132343210111213[[#This Row],[African American]]/Table32356789101112132343210111213[[#This Row],[Total]]</f>
        <v>0.33333333333333331</v>
      </c>
      <c r="O532" s="1">
        <v>0</v>
      </c>
      <c r="P532" s="8">
        <f>Table32356789101112132343210111213[[#This Row],[Hispanic American]]/Table32356789101112132343210111213[[#This Row],[Total]]</f>
        <v>0</v>
      </c>
      <c r="Q532" s="1">
        <v>0</v>
      </c>
      <c r="R532" s="8">
        <f>Table32356789101112132343210111213[[#This Row],[Hawaiian or Pacific Islander]]/Table32356789101112132343210111213[[#This Row],[Total]]</f>
        <v>0</v>
      </c>
      <c r="S532" s="1">
        <v>0</v>
      </c>
      <c r="T532" s="8">
        <f>Table32356789101112132343210111213[[#This Row],[White]]/Table32356789101112132343210111213[[#This Row],[Total]]</f>
        <v>0</v>
      </c>
      <c r="U532" s="1">
        <v>0</v>
      </c>
      <c r="V532" s="8">
        <f>Table32356789101112132343210111213[[#This Row],[Multi-racial]]/Table32356789101112132343210111213[[#This Row],[Total]]</f>
        <v>0</v>
      </c>
      <c r="W532" s="1">
        <v>0</v>
      </c>
      <c r="X532" s="8">
        <f>Table32356789101112132343210111213[[#This Row],[Total % Minorities]]/Table32356789101112132343210111213[[#This Row],[Total]]</f>
        <v>0.22222222222222221</v>
      </c>
      <c r="Y53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0.66666666666666663</v>
      </c>
      <c r="Z53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533" spans="1:26" ht="20" customHeight="1">
      <c r="A533" s="12">
        <v>219602</v>
      </c>
      <c r="B533" s="12" t="s">
        <v>754</v>
      </c>
      <c r="C533" s="16" t="s">
        <v>347</v>
      </c>
      <c r="D533" s="12">
        <v>3</v>
      </c>
      <c r="E533" s="12">
        <v>3</v>
      </c>
      <c r="F533" s="14">
        <f>Table32356789101112132343210111213[[#This Row],[Men]]/Table32356789101112132343210111213[[#This Row],[Total]]</f>
        <v>1</v>
      </c>
      <c r="G533" s="12">
        <v>0</v>
      </c>
      <c r="H533" s="14">
        <f>Table32356789101112132343210111213[[#This Row],[Women]]/Table32356789101112132343210111213[[#This Row],[Total]]</f>
        <v>0</v>
      </c>
      <c r="I533" s="12">
        <v>0</v>
      </c>
      <c r="J533" s="14">
        <f>Table32356789101112132343210111213[[#This Row],[Alaskan Native or Native American]]/Table32356789101112132343210111213[[#This Row],[Total]]</f>
        <v>0</v>
      </c>
      <c r="K533" s="12">
        <v>0</v>
      </c>
      <c r="L533" s="14">
        <f>Table32356789101112132343210111213[[#This Row],[Asian American]]/Table32356789101112132343210111213[[#This Row],[Total]]</f>
        <v>0</v>
      </c>
      <c r="M533" s="12">
        <v>0</v>
      </c>
      <c r="N533" s="14">
        <f>Table32356789101112132343210111213[[#This Row],[African American]]/Table32356789101112132343210111213[[#This Row],[Total]]</f>
        <v>0</v>
      </c>
      <c r="O533" s="12">
        <v>0</v>
      </c>
      <c r="P533" s="14">
        <f>Table32356789101112132343210111213[[#This Row],[Hispanic American]]/Table32356789101112132343210111213[[#This Row],[Total]]</f>
        <v>0</v>
      </c>
      <c r="Q533" s="12">
        <v>0</v>
      </c>
      <c r="R533" s="14">
        <f>Table32356789101112132343210111213[[#This Row],[Hawaiian or Pacific Islander]]/Table32356789101112132343210111213[[#This Row],[Total]]</f>
        <v>0</v>
      </c>
      <c r="S533" s="12">
        <v>3</v>
      </c>
      <c r="T533" s="14">
        <f>Table32356789101112132343210111213[[#This Row],[White]]/Table32356789101112132343210111213[[#This Row],[Total]]</f>
        <v>1</v>
      </c>
      <c r="U533" s="12">
        <v>0</v>
      </c>
      <c r="V533" s="14">
        <f>Table32356789101112132343210111213[[#This Row],[Multi-racial]]/Table32356789101112132343210111213[[#This Row],[Total]]</f>
        <v>0</v>
      </c>
      <c r="W533" s="12">
        <v>0</v>
      </c>
      <c r="X533" s="14">
        <f>Table32356789101112132343210111213[[#This Row],[Total % Minorities]]/Table32356789101112132343210111213[[#This Row],[Total]]</f>
        <v>0</v>
      </c>
      <c r="Y53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3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34" spans="1:26" ht="20" customHeight="1">
      <c r="A534" s="1">
        <v>221971</v>
      </c>
      <c r="B534" s="1" t="s">
        <v>467</v>
      </c>
      <c r="C534" s="15" t="s">
        <v>347</v>
      </c>
      <c r="D534" s="1">
        <v>3</v>
      </c>
      <c r="E534" s="1">
        <v>3</v>
      </c>
      <c r="F534" s="8">
        <f>Table32356789101112132343210111213[[#This Row],[Men]]/Table32356789101112132343210111213[[#This Row],[Total]]</f>
        <v>1</v>
      </c>
      <c r="G534" s="1">
        <v>0</v>
      </c>
      <c r="H534" s="8">
        <f>Table32356789101112132343210111213[[#This Row],[Women]]/Table32356789101112132343210111213[[#This Row],[Total]]</f>
        <v>0</v>
      </c>
      <c r="I534" s="1">
        <v>0</v>
      </c>
      <c r="J534" s="8">
        <f>Table32356789101112132343210111213[[#This Row],[Alaskan Native or Native American]]/Table32356789101112132343210111213[[#This Row],[Total]]</f>
        <v>0</v>
      </c>
      <c r="K534" s="1">
        <v>0</v>
      </c>
      <c r="L534" s="8">
        <f>Table32356789101112132343210111213[[#This Row],[Asian American]]/Table32356789101112132343210111213[[#This Row],[Total]]</f>
        <v>0</v>
      </c>
      <c r="M534" s="1">
        <v>0</v>
      </c>
      <c r="N534" s="8">
        <f>Table32356789101112132343210111213[[#This Row],[African American]]/Table32356789101112132343210111213[[#This Row],[Total]]</f>
        <v>0</v>
      </c>
      <c r="O534" s="1">
        <v>0</v>
      </c>
      <c r="P534" s="8">
        <f>Table32356789101112132343210111213[[#This Row],[Hispanic American]]/Table32356789101112132343210111213[[#This Row],[Total]]</f>
        <v>0</v>
      </c>
      <c r="Q534" s="1">
        <v>0</v>
      </c>
      <c r="R534" s="8">
        <f>Table32356789101112132343210111213[[#This Row],[Hawaiian or Pacific Islander]]/Table32356789101112132343210111213[[#This Row],[Total]]</f>
        <v>0</v>
      </c>
      <c r="S534" s="1">
        <v>2</v>
      </c>
      <c r="T534" s="8">
        <f>Table32356789101112132343210111213[[#This Row],[White]]/Table32356789101112132343210111213[[#This Row],[Total]]</f>
        <v>0.66666666666666663</v>
      </c>
      <c r="U534" s="1">
        <v>0</v>
      </c>
      <c r="V534" s="8">
        <f>Table32356789101112132343210111213[[#This Row],[Multi-racial]]/Table32356789101112132343210111213[[#This Row],[Total]]</f>
        <v>0</v>
      </c>
      <c r="W534" s="1">
        <v>1</v>
      </c>
      <c r="X534" s="8">
        <f>Table32356789101112132343210111213[[#This Row],[Total % Minorities]]/Table32356789101112132343210111213[[#This Row],[Total]]</f>
        <v>0</v>
      </c>
      <c r="Y53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3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35" spans="1:26" ht="20" customHeight="1">
      <c r="A535" s="12">
        <v>228884</v>
      </c>
      <c r="B535" s="12" t="s">
        <v>755</v>
      </c>
      <c r="C535" s="16" t="s">
        <v>347</v>
      </c>
      <c r="D535" s="12">
        <v>3</v>
      </c>
      <c r="E535" s="12">
        <v>3</v>
      </c>
      <c r="F535" s="14">
        <f>Table32356789101112132343210111213[[#This Row],[Men]]/Table32356789101112132343210111213[[#This Row],[Total]]</f>
        <v>1</v>
      </c>
      <c r="G535" s="12">
        <v>0</v>
      </c>
      <c r="H535" s="14">
        <f>Table32356789101112132343210111213[[#This Row],[Women]]/Table32356789101112132343210111213[[#This Row],[Total]]</f>
        <v>0</v>
      </c>
      <c r="I535" s="12">
        <v>0</v>
      </c>
      <c r="J535" s="14">
        <f>Table32356789101112132343210111213[[#This Row],[Alaskan Native or Native American]]/Table32356789101112132343210111213[[#This Row],[Total]]</f>
        <v>0</v>
      </c>
      <c r="K535" s="12">
        <v>0</v>
      </c>
      <c r="L535" s="14">
        <f>Table32356789101112132343210111213[[#This Row],[Asian American]]/Table32356789101112132343210111213[[#This Row],[Total]]</f>
        <v>0</v>
      </c>
      <c r="M535" s="12">
        <v>2</v>
      </c>
      <c r="N535" s="14">
        <f>Table32356789101112132343210111213[[#This Row],[African American]]/Table32356789101112132343210111213[[#This Row],[Total]]</f>
        <v>0.66666666666666663</v>
      </c>
      <c r="O535" s="12">
        <v>1</v>
      </c>
      <c r="P535" s="14">
        <f>Table32356789101112132343210111213[[#This Row],[Hispanic American]]/Table32356789101112132343210111213[[#This Row],[Total]]</f>
        <v>0.33333333333333331</v>
      </c>
      <c r="Q535" s="12">
        <v>0</v>
      </c>
      <c r="R535" s="14">
        <f>Table32356789101112132343210111213[[#This Row],[Hawaiian or Pacific Islander]]/Table32356789101112132343210111213[[#This Row],[Total]]</f>
        <v>0</v>
      </c>
      <c r="S535" s="12">
        <v>0</v>
      </c>
      <c r="T535" s="14">
        <f>Table32356789101112132343210111213[[#This Row],[White]]/Table32356789101112132343210111213[[#This Row],[Total]]</f>
        <v>0</v>
      </c>
      <c r="U535" s="12">
        <v>0</v>
      </c>
      <c r="V535" s="14">
        <f>Table32356789101112132343210111213[[#This Row],[Multi-racial]]/Table32356789101112132343210111213[[#This Row],[Total]]</f>
        <v>0</v>
      </c>
      <c r="W535" s="12">
        <v>0</v>
      </c>
      <c r="X535" s="14">
        <f>Table32356789101112132343210111213[[#This Row],[Total % Minorities]]/Table32356789101112132343210111213[[#This Row],[Total]]</f>
        <v>0.33333333333333331</v>
      </c>
      <c r="Y53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3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36" spans="1:26" ht="20" customHeight="1">
      <c r="A536" s="1">
        <v>232043</v>
      </c>
      <c r="B536" s="1" t="s">
        <v>756</v>
      </c>
      <c r="C536" s="15" t="s">
        <v>347</v>
      </c>
      <c r="D536" s="1">
        <v>3</v>
      </c>
      <c r="E536" s="1">
        <v>3</v>
      </c>
      <c r="F536" s="8">
        <f>Table32356789101112132343210111213[[#This Row],[Men]]/Table32356789101112132343210111213[[#This Row],[Total]]</f>
        <v>1</v>
      </c>
      <c r="G536" s="1">
        <v>0</v>
      </c>
      <c r="H536" s="8">
        <f>Table32356789101112132343210111213[[#This Row],[Women]]/Table32356789101112132343210111213[[#This Row],[Total]]</f>
        <v>0</v>
      </c>
      <c r="I536" s="1">
        <v>0</v>
      </c>
      <c r="J536" s="8">
        <f>Table32356789101112132343210111213[[#This Row],[Alaskan Native or Native American]]/Table32356789101112132343210111213[[#This Row],[Total]]</f>
        <v>0</v>
      </c>
      <c r="K536" s="1">
        <v>0</v>
      </c>
      <c r="L536" s="8">
        <f>Table32356789101112132343210111213[[#This Row],[Asian American]]/Table32356789101112132343210111213[[#This Row],[Total]]</f>
        <v>0</v>
      </c>
      <c r="M536" s="1">
        <v>1</v>
      </c>
      <c r="N536" s="8">
        <f>Table32356789101112132343210111213[[#This Row],[African American]]/Table32356789101112132343210111213[[#This Row],[Total]]</f>
        <v>0.33333333333333331</v>
      </c>
      <c r="O536" s="1">
        <v>0</v>
      </c>
      <c r="P536" s="8">
        <f>Table32356789101112132343210111213[[#This Row],[Hispanic American]]/Table32356789101112132343210111213[[#This Row],[Total]]</f>
        <v>0</v>
      </c>
      <c r="Q536" s="1">
        <v>0</v>
      </c>
      <c r="R536" s="8">
        <f>Table32356789101112132343210111213[[#This Row],[Hawaiian or Pacific Islander]]/Table32356789101112132343210111213[[#This Row],[Total]]</f>
        <v>0</v>
      </c>
      <c r="S536" s="1">
        <v>2</v>
      </c>
      <c r="T536" s="8">
        <f>Table32356789101112132343210111213[[#This Row],[White]]/Table32356789101112132343210111213[[#This Row],[Total]]</f>
        <v>0.66666666666666663</v>
      </c>
      <c r="U536" s="1">
        <v>0</v>
      </c>
      <c r="V536" s="8">
        <f>Table32356789101112132343210111213[[#This Row],[Multi-racial]]/Table32356789101112132343210111213[[#This Row],[Total]]</f>
        <v>0</v>
      </c>
      <c r="W536" s="1">
        <v>0</v>
      </c>
      <c r="X536" s="8">
        <f>Table32356789101112132343210111213[[#This Row],[Total % Minorities]]/Table32356789101112132343210111213[[#This Row],[Total]]</f>
        <v>0.1111111111111111</v>
      </c>
      <c r="Y53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  <c r="Z53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0.33333333333333331</v>
      </c>
    </row>
    <row r="537" spans="1:26" ht="20" customHeight="1">
      <c r="A537" s="12">
        <v>232256</v>
      </c>
      <c r="B537" s="12" t="s">
        <v>757</v>
      </c>
      <c r="C537" s="16" t="s">
        <v>347</v>
      </c>
      <c r="D537" s="12">
        <v>3</v>
      </c>
      <c r="E537" s="12">
        <v>3</v>
      </c>
      <c r="F537" s="14">
        <f>Table32356789101112132343210111213[[#This Row],[Men]]/Table32356789101112132343210111213[[#This Row],[Total]]</f>
        <v>1</v>
      </c>
      <c r="G537" s="12">
        <v>0</v>
      </c>
      <c r="H537" s="14">
        <f>Table32356789101112132343210111213[[#This Row],[Women]]/Table32356789101112132343210111213[[#This Row],[Total]]</f>
        <v>0</v>
      </c>
      <c r="I537" s="12">
        <v>0</v>
      </c>
      <c r="J537" s="14">
        <f>Table32356789101112132343210111213[[#This Row],[Alaskan Native or Native American]]/Table32356789101112132343210111213[[#This Row],[Total]]</f>
        <v>0</v>
      </c>
      <c r="K537" s="12">
        <v>0</v>
      </c>
      <c r="L537" s="14">
        <f>Table32356789101112132343210111213[[#This Row],[Asian American]]/Table32356789101112132343210111213[[#This Row],[Total]]</f>
        <v>0</v>
      </c>
      <c r="M537" s="12">
        <v>0</v>
      </c>
      <c r="N537" s="14">
        <f>Table32356789101112132343210111213[[#This Row],[African American]]/Table32356789101112132343210111213[[#This Row],[Total]]</f>
        <v>0</v>
      </c>
      <c r="O537" s="12">
        <v>0</v>
      </c>
      <c r="P537" s="14">
        <f>Table32356789101112132343210111213[[#This Row],[Hispanic American]]/Table32356789101112132343210111213[[#This Row],[Total]]</f>
        <v>0</v>
      </c>
      <c r="Q537" s="12">
        <v>0</v>
      </c>
      <c r="R537" s="14">
        <f>Table32356789101112132343210111213[[#This Row],[Hawaiian or Pacific Islander]]/Table32356789101112132343210111213[[#This Row],[Total]]</f>
        <v>0</v>
      </c>
      <c r="S537" s="12">
        <v>3</v>
      </c>
      <c r="T537" s="14">
        <f>Table32356789101112132343210111213[[#This Row],[White]]/Table32356789101112132343210111213[[#This Row],[Total]]</f>
        <v>1</v>
      </c>
      <c r="U537" s="12">
        <v>0</v>
      </c>
      <c r="V537" s="14">
        <f>Table32356789101112132343210111213[[#This Row],[Multi-racial]]/Table32356789101112132343210111213[[#This Row],[Total]]</f>
        <v>0</v>
      </c>
      <c r="W537" s="12">
        <v>0</v>
      </c>
      <c r="X537" s="14">
        <f>Table32356789101112132343210111213[[#This Row],[Total % Minorities]]/Table32356789101112132343210111213[[#This Row],[Total]]</f>
        <v>0</v>
      </c>
      <c r="Y53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3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38" spans="1:26" ht="20" customHeight="1">
      <c r="A538" s="1">
        <v>235422</v>
      </c>
      <c r="B538" s="1" t="s">
        <v>758</v>
      </c>
      <c r="C538" s="15" t="s">
        <v>347</v>
      </c>
      <c r="D538" s="1">
        <v>3</v>
      </c>
      <c r="E538" s="1">
        <v>3</v>
      </c>
      <c r="F538" s="8">
        <f>Table32356789101112132343210111213[[#This Row],[Men]]/Table32356789101112132343210111213[[#This Row],[Total]]</f>
        <v>1</v>
      </c>
      <c r="G538" s="1">
        <v>0</v>
      </c>
      <c r="H538" s="8">
        <f>Table32356789101112132343210111213[[#This Row],[Women]]/Table32356789101112132343210111213[[#This Row],[Total]]</f>
        <v>0</v>
      </c>
      <c r="I538" s="1">
        <v>0</v>
      </c>
      <c r="J538" s="8">
        <f>Table32356789101112132343210111213[[#This Row],[Alaskan Native or Native American]]/Table32356789101112132343210111213[[#This Row],[Total]]</f>
        <v>0</v>
      </c>
      <c r="K538" s="1">
        <v>0</v>
      </c>
      <c r="L538" s="8">
        <f>Table32356789101112132343210111213[[#This Row],[Asian American]]/Table32356789101112132343210111213[[#This Row],[Total]]</f>
        <v>0</v>
      </c>
      <c r="M538" s="1">
        <v>0</v>
      </c>
      <c r="N538" s="8">
        <f>Table32356789101112132343210111213[[#This Row],[African American]]/Table32356789101112132343210111213[[#This Row],[Total]]</f>
        <v>0</v>
      </c>
      <c r="O538" s="1">
        <v>3</v>
      </c>
      <c r="P538" s="8">
        <f>Table32356789101112132343210111213[[#This Row],[Hispanic American]]/Table32356789101112132343210111213[[#This Row],[Total]]</f>
        <v>1</v>
      </c>
      <c r="Q538" s="1">
        <v>0</v>
      </c>
      <c r="R538" s="8">
        <f>Table32356789101112132343210111213[[#This Row],[Hawaiian or Pacific Islander]]/Table32356789101112132343210111213[[#This Row],[Total]]</f>
        <v>0</v>
      </c>
      <c r="S538" s="1">
        <v>0</v>
      </c>
      <c r="T538" s="8">
        <f>Table32356789101112132343210111213[[#This Row],[White]]/Table32356789101112132343210111213[[#This Row],[Total]]</f>
        <v>0</v>
      </c>
      <c r="U538" s="1">
        <v>0</v>
      </c>
      <c r="V538" s="8">
        <f>Table32356789101112132343210111213[[#This Row],[Multi-racial]]/Table32356789101112132343210111213[[#This Row],[Total]]</f>
        <v>0</v>
      </c>
      <c r="W538" s="1">
        <v>0</v>
      </c>
      <c r="X538" s="8">
        <f>Table32356789101112132343210111213[[#This Row],[Total % Minorities]]/Table32356789101112132343210111213[[#This Row],[Total]]</f>
        <v>0.33333333333333331</v>
      </c>
      <c r="Y53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3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39" spans="1:26" ht="20" customHeight="1">
      <c r="A539" s="12">
        <v>237181</v>
      </c>
      <c r="B539" s="12" t="s">
        <v>759</v>
      </c>
      <c r="C539" s="16" t="s">
        <v>347</v>
      </c>
      <c r="D539" s="12">
        <v>3</v>
      </c>
      <c r="E539" s="12">
        <v>2</v>
      </c>
      <c r="F539" s="14">
        <f>Table32356789101112132343210111213[[#This Row],[Men]]/Table32356789101112132343210111213[[#This Row],[Total]]</f>
        <v>0.66666666666666663</v>
      </c>
      <c r="G539" s="12">
        <v>1</v>
      </c>
      <c r="H539" s="14">
        <f>Table32356789101112132343210111213[[#This Row],[Women]]/Table32356789101112132343210111213[[#This Row],[Total]]</f>
        <v>0.33333333333333331</v>
      </c>
      <c r="I539" s="12">
        <v>0</v>
      </c>
      <c r="J539" s="14">
        <f>Table32356789101112132343210111213[[#This Row],[Alaskan Native or Native American]]/Table32356789101112132343210111213[[#This Row],[Total]]</f>
        <v>0</v>
      </c>
      <c r="K539" s="12">
        <v>0</v>
      </c>
      <c r="L539" s="14">
        <f>Table32356789101112132343210111213[[#This Row],[Asian American]]/Table32356789101112132343210111213[[#This Row],[Total]]</f>
        <v>0</v>
      </c>
      <c r="M539" s="12">
        <v>0</v>
      </c>
      <c r="N539" s="14">
        <f>Table32356789101112132343210111213[[#This Row],[African American]]/Table32356789101112132343210111213[[#This Row],[Total]]</f>
        <v>0</v>
      </c>
      <c r="O539" s="12">
        <v>0</v>
      </c>
      <c r="P539" s="14">
        <f>Table32356789101112132343210111213[[#This Row],[Hispanic American]]/Table32356789101112132343210111213[[#This Row],[Total]]</f>
        <v>0</v>
      </c>
      <c r="Q539" s="12">
        <v>0</v>
      </c>
      <c r="R539" s="14">
        <f>Table32356789101112132343210111213[[#This Row],[Hawaiian or Pacific Islander]]/Table32356789101112132343210111213[[#This Row],[Total]]</f>
        <v>0</v>
      </c>
      <c r="S539" s="12">
        <v>3</v>
      </c>
      <c r="T539" s="14">
        <f>Table32356789101112132343210111213[[#This Row],[White]]/Table32356789101112132343210111213[[#This Row],[Total]]</f>
        <v>1</v>
      </c>
      <c r="U539" s="12">
        <v>0</v>
      </c>
      <c r="V539" s="14">
        <f>Table32356789101112132343210111213[[#This Row],[Multi-racial]]/Table32356789101112132343210111213[[#This Row],[Total]]</f>
        <v>0</v>
      </c>
      <c r="W539" s="12">
        <v>0</v>
      </c>
      <c r="X539" s="14">
        <f>Table32356789101112132343210111213[[#This Row],[Total % Minorities]]/Table32356789101112132343210111213[[#This Row],[Total]]</f>
        <v>0</v>
      </c>
      <c r="Y53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3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40" spans="1:26" ht="20" customHeight="1">
      <c r="A540" s="1">
        <v>239628</v>
      </c>
      <c r="B540" s="1" t="s">
        <v>760</v>
      </c>
      <c r="C540" s="15" t="s">
        <v>347</v>
      </c>
      <c r="D540" s="1">
        <v>3</v>
      </c>
      <c r="E540" s="1">
        <v>3</v>
      </c>
      <c r="F540" s="8">
        <f>Table32356789101112132343210111213[[#This Row],[Men]]/Table32356789101112132343210111213[[#This Row],[Total]]</f>
        <v>1</v>
      </c>
      <c r="G540" s="1">
        <v>0</v>
      </c>
      <c r="H540" s="8">
        <f>Table32356789101112132343210111213[[#This Row],[Women]]/Table32356789101112132343210111213[[#This Row],[Total]]</f>
        <v>0</v>
      </c>
      <c r="I540" s="1">
        <v>0</v>
      </c>
      <c r="J540" s="8">
        <f>Table32356789101112132343210111213[[#This Row],[Alaskan Native or Native American]]/Table32356789101112132343210111213[[#This Row],[Total]]</f>
        <v>0</v>
      </c>
      <c r="K540" s="1">
        <v>0</v>
      </c>
      <c r="L540" s="8">
        <f>Table32356789101112132343210111213[[#This Row],[Asian American]]/Table32356789101112132343210111213[[#This Row],[Total]]</f>
        <v>0</v>
      </c>
      <c r="M540" s="1">
        <v>0</v>
      </c>
      <c r="N540" s="8">
        <f>Table32356789101112132343210111213[[#This Row],[African American]]/Table32356789101112132343210111213[[#This Row],[Total]]</f>
        <v>0</v>
      </c>
      <c r="O540" s="1">
        <v>0</v>
      </c>
      <c r="P540" s="8">
        <f>Table32356789101112132343210111213[[#This Row],[Hispanic American]]/Table32356789101112132343210111213[[#This Row],[Total]]</f>
        <v>0</v>
      </c>
      <c r="Q540" s="1">
        <v>0</v>
      </c>
      <c r="R540" s="8">
        <f>Table32356789101112132343210111213[[#This Row],[Hawaiian or Pacific Islander]]/Table32356789101112132343210111213[[#This Row],[Total]]</f>
        <v>0</v>
      </c>
      <c r="S540" s="1">
        <v>3</v>
      </c>
      <c r="T540" s="8">
        <f>Table32356789101112132343210111213[[#This Row],[White]]/Table32356789101112132343210111213[[#This Row],[Total]]</f>
        <v>1</v>
      </c>
      <c r="U540" s="1">
        <v>0</v>
      </c>
      <c r="V540" s="8">
        <f>Table32356789101112132343210111213[[#This Row],[Multi-racial]]/Table32356789101112132343210111213[[#This Row],[Total]]</f>
        <v>0</v>
      </c>
      <c r="W540" s="1">
        <v>0</v>
      </c>
      <c r="X540" s="8">
        <f>Table32356789101112132343210111213[[#This Row],[Total % Minorities]]/Table32356789101112132343210111213[[#This Row],[Total]]</f>
        <v>0</v>
      </c>
      <c r="Y54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4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41" spans="1:26" ht="20" customHeight="1">
      <c r="A541" s="12">
        <v>240338</v>
      </c>
      <c r="B541" s="12" t="s">
        <v>761</v>
      </c>
      <c r="C541" s="16" t="s">
        <v>347</v>
      </c>
      <c r="D541" s="12">
        <v>3</v>
      </c>
      <c r="E541" s="12">
        <v>3</v>
      </c>
      <c r="F541" s="14">
        <f>Table32356789101112132343210111213[[#This Row],[Men]]/Table32356789101112132343210111213[[#This Row],[Total]]</f>
        <v>1</v>
      </c>
      <c r="G541" s="12">
        <v>0</v>
      </c>
      <c r="H541" s="14">
        <f>Table32356789101112132343210111213[[#This Row],[Women]]/Table32356789101112132343210111213[[#This Row],[Total]]</f>
        <v>0</v>
      </c>
      <c r="I541" s="12">
        <v>0</v>
      </c>
      <c r="J541" s="14">
        <f>Table32356789101112132343210111213[[#This Row],[Alaskan Native or Native American]]/Table32356789101112132343210111213[[#This Row],[Total]]</f>
        <v>0</v>
      </c>
      <c r="K541" s="12">
        <v>0</v>
      </c>
      <c r="L541" s="14">
        <f>Table32356789101112132343210111213[[#This Row],[Asian American]]/Table32356789101112132343210111213[[#This Row],[Total]]</f>
        <v>0</v>
      </c>
      <c r="M541" s="12">
        <v>0</v>
      </c>
      <c r="N541" s="14">
        <f>Table32356789101112132343210111213[[#This Row],[African American]]/Table32356789101112132343210111213[[#This Row],[Total]]</f>
        <v>0</v>
      </c>
      <c r="O541" s="12">
        <v>0</v>
      </c>
      <c r="P541" s="14">
        <f>Table32356789101112132343210111213[[#This Row],[Hispanic American]]/Table32356789101112132343210111213[[#This Row],[Total]]</f>
        <v>0</v>
      </c>
      <c r="Q541" s="12">
        <v>0</v>
      </c>
      <c r="R541" s="14">
        <f>Table32356789101112132343210111213[[#This Row],[Hawaiian or Pacific Islander]]/Table32356789101112132343210111213[[#This Row],[Total]]</f>
        <v>0</v>
      </c>
      <c r="S541" s="12">
        <v>3</v>
      </c>
      <c r="T541" s="14">
        <f>Table32356789101112132343210111213[[#This Row],[White]]/Table32356789101112132343210111213[[#This Row],[Total]]</f>
        <v>1</v>
      </c>
      <c r="U541" s="12">
        <v>0</v>
      </c>
      <c r="V541" s="14">
        <f>Table32356789101112132343210111213[[#This Row],[Multi-racial]]/Table32356789101112132343210111213[[#This Row],[Total]]</f>
        <v>0</v>
      </c>
      <c r="W541" s="12">
        <v>0</v>
      </c>
      <c r="X541" s="14">
        <f>Table32356789101112132343210111213[[#This Row],[Total % Minorities]]/Table32356789101112132343210111213[[#This Row],[Total]]</f>
        <v>0</v>
      </c>
      <c r="Y54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4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42" spans="1:26" ht="20" customHeight="1">
      <c r="A542" s="1">
        <v>448673</v>
      </c>
      <c r="B542" s="1" t="s">
        <v>762</v>
      </c>
      <c r="C542" s="15" t="s">
        <v>347</v>
      </c>
      <c r="D542" s="1">
        <v>3</v>
      </c>
      <c r="E542" s="1">
        <v>2</v>
      </c>
      <c r="F542" s="8">
        <f>Table32356789101112132343210111213[[#This Row],[Men]]/Table32356789101112132343210111213[[#This Row],[Total]]</f>
        <v>0.66666666666666663</v>
      </c>
      <c r="G542" s="1">
        <v>1</v>
      </c>
      <c r="H542" s="8">
        <f>Table32356789101112132343210111213[[#This Row],[Women]]/Table32356789101112132343210111213[[#This Row],[Total]]</f>
        <v>0.33333333333333331</v>
      </c>
      <c r="I542" s="1">
        <v>0</v>
      </c>
      <c r="J542" s="8">
        <f>Table32356789101112132343210111213[[#This Row],[Alaskan Native or Native American]]/Table32356789101112132343210111213[[#This Row],[Total]]</f>
        <v>0</v>
      </c>
      <c r="K542" s="1">
        <v>0</v>
      </c>
      <c r="L542" s="8">
        <f>Table32356789101112132343210111213[[#This Row],[Asian American]]/Table32356789101112132343210111213[[#This Row],[Total]]</f>
        <v>0</v>
      </c>
      <c r="M542" s="1">
        <v>0</v>
      </c>
      <c r="N542" s="8">
        <f>Table32356789101112132343210111213[[#This Row],[African American]]/Table32356789101112132343210111213[[#This Row],[Total]]</f>
        <v>0</v>
      </c>
      <c r="O542" s="1">
        <v>0</v>
      </c>
      <c r="P542" s="8">
        <f>Table32356789101112132343210111213[[#This Row],[Hispanic American]]/Table32356789101112132343210111213[[#This Row],[Total]]</f>
        <v>0</v>
      </c>
      <c r="Q542" s="1">
        <v>0</v>
      </c>
      <c r="R542" s="8">
        <f>Table32356789101112132343210111213[[#This Row],[Hawaiian or Pacific Islander]]/Table32356789101112132343210111213[[#This Row],[Total]]</f>
        <v>0</v>
      </c>
      <c r="S542" s="1">
        <v>3</v>
      </c>
      <c r="T542" s="8">
        <f>Table32356789101112132343210111213[[#This Row],[White]]/Table32356789101112132343210111213[[#This Row],[Total]]</f>
        <v>1</v>
      </c>
      <c r="U542" s="1">
        <v>0</v>
      </c>
      <c r="V542" s="8">
        <f>Table32356789101112132343210111213[[#This Row],[Multi-racial]]/Table32356789101112132343210111213[[#This Row],[Total]]</f>
        <v>0</v>
      </c>
      <c r="W542" s="1">
        <v>0</v>
      </c>
      <c r="X542" s="8">
        <f>Table32356789101112132343210111213[[#This Row],[Total % Minorities]]/Table32356789101112132343210111213[[#This Row],[Total]]</f>
        <v>0</v>
      </c>
      <c r="Y54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4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43" spans="1:26" ht="20" customHeight="1">
      <c r="A543" s="12">
        <v>101912</v>
      </c>
      <c r="B543" s="12" t="s">
        <v>763</v>
      </c>
      <c r="C543" s="16" t="s">
        <v>347</v>
      </c>
      <c r="D543" s="12">
        <v>2</v>
      </c>
      <c r="E543" s="12">
        <v>1</v>
      </c>
      <c r="F543" s="14">
        <f>Table32356789101112132343210111213[[#This Row],[Men]]/Table32356789101112132343210111213[[#This Row],[Total]]</f>
        <v>0.5</v>
      </c>
      <c r="G543" s="12">
        <v>1</v>
      </c>
      <c r="H543" s="14">
        <f>Table32356789101112132343210111213[[#This Row],[Women]]/Table32356789101112132343210111213[[#This Row],[Total]]</f>
        <v>0.5</v>
      </c>
      <c r="I543" s="12">
        <v>0</v>
      </c>
      <c r="J543" s="14">
        <f>Table32356789101112132343210111213[[#This Row],[Alaskan Native or Native American]]/Table32356789101112132343210111213[[#This Row],[Total]]</f>
        <v>0</v>
      </c>
      <c r="K543" s="12">
        <v>0</v>
      </c>
      <c r="L543" s="14">
        <f>Table32356789101112132343210111213[[#This Row],[Asian American]]/Table32356789101112132343210111213[[#This Row],[Total]]</f>
        <v>0</v>
      </c>
      <c r="M543" s="12">
        <v>2</v>
      </c>
      <c r="N543" s="14">
        <f>Table32356789101112132343210111213[[#This Row],[African American]]/Table32356789101112132343210111213[[#This Row],[Total]]</f>
        <v>1</v>
      </c>
      <c r="O543" s="12">
        <v>0</v>
      </c>
      <c r="P543" s="14">
        <f>Table32356789101112132343210111213[[#This Row],[Hispanic American]]/Table32356789101112132343210111213[[#This Row],[Total]]</f>
        <v>0</v>
      </c>
      <c r="Q543" s="12">
        <v>0</v>
      </c>
      <c r="R543" s="14">
        <f>Table32356789101112132343210111213[[#This Row],[Hawaiian or Pacific Islander]]/Table32356789101112132343210111213[[#This Row],[Total]]</f>
        <v>0</v>
      </c>
      <c r="S543" s="12">
        <v>0</v>
      </c>
      <c r="T543" s="14">
        <f>Table32356789101112132343210111213[[#This Row],[White]]/Table32356789101112132343210111213[[#This Row],[Total]]</f>
        <v>0</v>
      </c>
      <c r="U543" s="12">
        <v>0</v>
      </c>
      <c r="V543" s="14">
        <f>Table32356789101112132343210111213[[#This Row],[Multi-racial]]/Table32356789101112132343210111213[[#This Row],[Total]]</f>
        <v>0</v>
      </c>
      <c r="W543" s="12">
        <v>0</v>
      </c>
      <c r="X543" s="14">
        <f>Table32356789101112132343210111213[[#This Row],[Total % Minorities]]/Table32356789101112132343210111213[[#This Row],[Total]]</f>
        <v>0.5</v>
      </c>
      <c r="Y54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4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44" spans="1:26" ht="20" customHeight="1">
      <c r="A544" s="1">
        <v>120254</v>
      </c>
      <c r="B544" s="1" t="s">
        <v>764</v>
      </c>
      <c r="C544" s="15" t="s">
        <v>347</v>
      </c>
      <c r="D544" s="1">
        <v>2</v>
      </c>
      <c r="E544" s="1">
        <v>1</v>
      </c>
      <c r="F544" s="8">
        <f>Table32356789101112132343210111213[[#This Row],[Men]]/Table32356789101112132343210111213[[#This Row],[Total]]</f>
        <v>0.5</v>
      </c>
      <c r="G544" s="1">
        <v>1</v>
      </c>
      <c r="H544" s="8">
        <f>Table32356789101112132343210111213[[#This Row],[Women]]/Table32356789101112132343210111213[[#This Row],[Total]]</f>
        <v>0.5</v>
      </c>
      <c r="I544" s="1">
        <v>0</v>
      </c>
      <c r="J544" s="8">
        <f>Table32356789101112132343210111213[[#This Row],[Alaskan Native or Native American]]/Table32356789101112132343210111213[[#This Row],[Total]]</f>
        <v>0</v>
      </c>
      <c r="K544" s="1">
        <v>1</v>
      </c>
      <c r="L544" s="8">
        <f>Table32356789101112132343210111213[[#This Row],[Asian American]]/Table32356789101112132343210111213[[#This Row],[Total]]</f>
        <v>0.5</v>
      </c>
      <c r="M544" s="1">
        <v>0</v>
      </c>
      <c r="N544" s="8">
        <f>Table32356789101112132343210111213[[#This Row],[African American]]/Table32356789101112132343210111213[[#This Row],[Total]]</f>
        <v>0</v>
      </c>
      <c r="O544" s="1">
        <v>0</v>
      </c>
      <c r="P544" s="8">
        <f>Table32356789101112132343210111213[[#This Row],[Hispanic American]]/Table32356789101112132343210111213[[#This Row],[Total]]</f>
        <v>0</v>
      </c>
      <c r="Q544" s="1">
        <v>0</v>
      </c>
      <c r="R544" s="8">
        <f>Table32356789101112132343210111213[[#This Row],[Hawaiian or Pacific Islander]]/Table32356789101112132343210111213[[#This Row],[Total]]</f>
        <v>0</v>
      </c>
      <c r="S544" s="1">
        <v>1</v>
      </c>
      <c r="T544" s="8">
        <f>Table32356789101112132343210111213[[#This Row],[White]]/Table32356789101112132343210111213[[#This Row],[Total]]</f>
        <v>0.5</v>
      </c>
      <c r="U544" s="1">
        <v>0</v>
      </c>
      <c r="V544" s="8">
        <f>Table32356789101112132343210111213[[#This Row],[Multi-racial]]/Table32356789101112132343210111213[[#This Row],[Total]]</f>
        <v>0</v>
      </c>
      <c r="W544" s="1">
        <v>0</v>
      </c>
      <c r="X544" s="8">
        <f>Table32356789101112132343210111213[[#This Row],[Total % Minorities]]/Table32356789101112132343210111213[[#This Row],[Total]]</f>
        <v>0.25</v>
      </c>
      <c r="Y54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4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45" spans="1:26" ht="20" customHeight="1">
      <c r="A545" s="12">
        <v>123165</v>
      </c>
      <c r="B545" s="12" t="s">
        <v>315</v>
      </c>
      <c r="C545" s="16" t="s">
        <v>347</v>
      </c>
      <c r="D545" s="12">
        <v>2</v>
      </c>
      <c r="E545" s="12">
        <v>0</v>
      </c>
      <c r="F545" s="14">
        <f>Table32356789101112132343210111213[[#This Row],[Men]]/Table32356789101112132343210111213[[#This Row],[Total]]</f>
        <v>0</v>
      </c>
      <c r="G545" s="12">
        <v>2</v>
      </c>
      <c r="H545" s="14">
        <f>Table32356789101112132343210111213[[#This Row],[Women]]/Table32356789101112132343210111213[[#This Row],[Total]]</f>
        <v>1</v>
      </c>
      <c r="I545" s="12">
        <v>0</v>
      </c>
      <c r="J545" s="14">
        <f>Table32356789101112132343210111213[[#This Row],[Alaskan Native or Native American]]/Table32356789101112132343210111213[[#This Row],[Total]]</f>
        <v>0</v>
      </c>
      <c r="K545" s="12">
        <v>0</v>
      </c>
      <c r="L545" s="14">
        <f>Table32356789101112132343210111213[[#This Row],[Asian American]]/Table32356789101112132343210111213[[#This Row],[Total]]</f>
        <v>0</v>
      </c>
      <c r="M545" s="12">
        <v>0</v>
      </c>
      <c r="N545" s="14">
        <f>Table32356789101112132343210111213[[#This Row],[African American]]/Table32356789101112132343210111213[[#This Row],[Total]]</f>
        <v>0</v>
      </c>
      <c r="O545" s="12">
        <v>0</v>
      </c>
      <c r="P545" s="14">
        <f>Table32356789101112132343210111213[[#This Row],[Hispanic American]]/Table32356789101112132343210111213[[#This Row],[Total]]</f>
        <v>0</v>
      </c>
      <c r="Q545" s="12">
        <v>0</v>
      </c>
      <c r="R545" s="14">
        <f>Table32356789101112132343210111213[[#This Row],[Hawaiian or Pacific Islander]]/Table32356789101112132343210111213[[#This Row],[Total]]</f>
        <v>0</v>
      </c>
      <c r="S545" s="12">
        <v>2</v>
      </c>
      <c r="T545" s="14">
        <f>Table32356789101112132343210111213[[#This Row],[White]]/Table32356789101112132343210111213[[#This Row],[Total]]</f>
        <v>1</v>
      </c>
      <c r="U545" s="12">
        <v>0</v>
      </c>
      <c r="V545" s="14">
        <f>Table32356789101112132343210111213[[#This Row],[Multi-racial]]/Table32356789101112132343210111213[[#This Row],[Total]]</f>
        <v>0</v>
      </c>
      <c r="W545" s="12">
        <v>0</v>
      </c>
      <c r="X545" s="14">
        <f>Table32356789101112132343210111213[[#This Row],[Total % Minorities]]/Table32356789101112132343210111213[[#This Row],[Total]]</f>
        <v>0</v>
      </c>
      <c r="Y54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4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46" spans="1:26" ht="20" customHeight="1">
      <c r="A546" s="1">
        <v>132471</v>
      </c>
      <c r="B546" s="1" t="s">
        <v>765</v>
      </c>
      <c r="C546" s="15" t="s">
        <v>347</v>
      </c>
      <c r="D546" s="1">
        <v>2</v>
      </c>
      <c r="E546" s="1">
        <v>2</v>
      </c>
      <c r="F546" s="8">
        <f>Table32356789101112132343210111213[[#This Row],[Men]]/Table32356789101112132343210111213[[#This Row],[Total]]</f>
        <v>1</v>
      </c>
      <c r="G546" s="1">
        <v>0</v>
      </c>
      <c r="H546" s="8">
        <f>Table32356789101112132343210111213[[#This Row],[Women]]/Table32356789101112132343210111213[[#This Row],[Total]]</f>
        <v>0</v>
      </c>
      <c r="I546" s="1">
        <v>0</v>
      </c>
      <c r="J546" s="8">
        <f>Table32356789101112132343210111213[[#This Row],[Alaskan Native or Native American]]/Table32356789101112132343210111213[[#This Row],[Total]]</f>
        <v>0</v>
      </c>
      <c r="K546" s="1">
        <v>0</v>
      </c>
      <c r="L546" s="8">
        <f>Table32356789101112132343210111213[[#This Row],[Asian American]]/Table32356789101112132343210111213[[#This Row],[Total]]</f>
        <v>0</v>
      </c>
      <c r="M546" s="1">
        <v>0</v>
      </c>
      <c r="N546" s="8">
        <f>Table32356789101112132343210111213[[#This Row],[African American]]/Table32356789101112132343210111213[[#This Row],[Total]]</f>
        <v>0</v>
      </c>
      <c r="O546" s="1">
        <v>1</v>
      </c>
      <c r="P546" s="8">
        <f>Table32356789101112132343210111213[[#This Row],[Hispanic American]]/Table32356789101112132343210111213[[#This Row],[Total]]</f>
        <v>0.5</v>
      </c>
      <c r="Q546" s="1">
        <v>0</v>
      </c>
      <c r="R546" s="8">
        <f>Table32356789101112132343210111213[[#This Row],[Hawaiian or Pacific Islander]]/Table32356789101112132343210111213[[#This Row],[Total]]</f>
        <v>0</v>
      </c>
      <c r="S546" s="1">
        <v>0</v>
      </c>
      <c r="T546" s="8">
        <f>Table32356789101112132343210111213[[#This Row],[White]]/Table32356789101112132343210111213[[#This Row],[Total]]</f>
        <v>0</v>
      </c>
      <c r="U546" s="1">
        <v>0</v>
      </c>
      <c r="V546" s="8">
        <f>Table32356789101112132343210111213[[#This Row],[Multi-racial]]/Table32356789101112132343210111213[[#This Row],[Total]]</f>
        <v>0</v>
      </c>
      <c r="W546" s="1">
        <v>1</v>
      </c>
      <c r="X546" s="8">
        <f>Table32356789101112132343210111213[[#This Row],[Total % Minorities]]/Table32356789101112132343210111213[[#This Row],[Total]]</f>
        <v>0.25</v>
      </c>
      <c r="Y54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4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47" spans="1:26" ht="20" customHeight="1">
      <c r="A547" s="12">
        <v>133979</v>
      </c>
      <c r="B547" s="12" t="s">
        <v>766</v>
      </c>
      <c r="C547" s="16" t="s">
        <v>347</v>
      </c>
      <c r="D547" s="12">
        <v>2</v>
      </c>
      <c r="E547" s="12">
        <v>1</v>
      </c>
      <c r="F547" s="14">
        <f>Table32356789101112132343210111213[[#This Row],[Men]]/Table32356789101112132343210111213[[#This Row],[Total]]</f>
        <v>0.5</v>
      </c>
      <c r="G547" s="12">
        <v>1</v>
      </c>
      <c r="H547" s="14">
        <f>Table32356789101112132343210111213[[#This Row],[Women]]/Table32356789101112132343210111213[[#This Row],[Total]]</f>
        <v>0.5</v>
      </c>
      <c r="I547" s="12">
        <v>0</v>
      </c>
      <c r="J547" s="14">
        <f>Table32356789101112132343210111213[[#This Row],[Alaskan Native or Native American]]/Table32356789101112132343210111213[[#This Row],[Total]]</f>
        <v>0</v>
      </c>
      <c r="K547" s="12">
        <v>0</v>
      </c>
      <c r="L547" s="14">
        <f>Table32356789101112132343210111213[[#This Row],[Asian American]]/Table32356789101112132343210111213[[#This Row],[Total]]</f>
        <v>0</v>
      </c>
      <c r="M547" s="12">
        <v>1</v>
      </c>
      <c r="N547" s="14">
        <f>Table32356789101112132343210111213[[#This Row],[African American]]/Table32356789101112132343210111213[[#This Row],[Total]]</f>
        <v>0.5</v>
      </c>
      <c r="O547" s="12">
        <v>0</v>
      </c>
      <c r="P547" s="14">
        <f>Table32356789101112132343210111213[[#This Row],[Hispanic American]]/Table32356789101112132343210111213[[#This Row],[Total]]</f>
        <v>0</v>
      </c>
      <c r="Q547" s="12">
        <v>0</v>
      </c>
      <c r="R547" s="14">
        <f>Table32356789101112132343210111213[[#This Row],[Hawaiian or Pacific Islander]]/Table32356789101112132343210111213[[#This Row],[Total]]</f>
        <v>0</v>
      </c>
      <c r="S547" s="12">
        <v>0</v>
      </c>
      <c r="T547" s="14">
        <f>Table32356789101112132343210111213[[#This Row],[White]]/Table32356789101112132343210111213[[#This Row],[Total]]</f>
        <v>0</v>
      </c>
      <c r="U547" s="12">
        <v>0</v>
      </c>
      <c r="V547" s="14">
        <f>Table32356789101112132343210111213[[#This Row],[Multi-racial]]/Table32356789101112132343210111213[[#This Row],[Total]]</f>
        <v>0</v>
      </c>
      <c r="W547" s="12">
        <v>1</v>
      </c>
      <c r="X547" s="14">
        <f>Table32356789101112132343210111213[[#This Row],[Total % Minorities]]/Table32356789101112132343210111213[[#This Row],[Total]]</f>
        <v>0.25</v>
      </c>
      <c r="Y54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4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48" spans="1:26" ht="20" customHeight="1">
      <c r="A548" s="1">
        <v>141486</v>
      </c>
      <c r="B548" s="1" t="s">
        <v>767</v>
      </c>
      <c r="C548" s="15" t="s">
        <v>347</v>
      </c>
      <c r="D548" s="1">
        <v>2</v>
      </c>
      <c r="E548" s="1">
        <v>2</v>
      </c>
      <c r="F548" s="8">
        <f>Table32356789101112132343210111213[[#This Row],[Men]]/Table32356789101112132343210111213[[#This Row],[Total]]</f>
        <v>1</v>
      </c>
      <c r="G548" s="1">
        <v>0</v>
      </c>
      <c r="H548" s="8">
        <f>Table32356789101112132343210111213[[#This Row],[Women]]/Table32356789101112132343210111213[[#This Row],[Total]]</f>
        <v>0</v>
      </c>
      <c r="I548" s="1">
        <v>0</v>
      </c>
      <c r="J548" s="8">
        <f>Table32356789101112132343210111213[[#This Row],[Alaskan Native or Native American]]/Table32356789101112132343210111213[[#This Row],[Total]]</f>
        <v>0</v>
      </c>
      <c r="K548" s="1">
        <v>1</v>
      </c>
      <c r="L548" s="8">
        <f>Table32356789101112132343210111213[[#This Row],[Asian American]]/Table32356789101112132343210111213[[#This Row],[Total]]</f>
        <v>0.5</v>
      </c>
      <c r="M548" s="1">
        <v>0</v>
      </c>
      <c r="N548" s="8">
        <f>Table32356789101112132343210111213[[#This Row],[African American]]/Table32356789101112132343210111213[[#This Row],[Total]]</f>
        <v>0</v>
      </c>
      <c r="O548" s="1">
        <v>0</v>
      </c>
      <c r="P548" s="8">
        <f>Table32356789101112132343210111213[[#This Row],[Hispanic American]]/Table32356789101112132343210111213[[#This Row],[Total]]</f>
        <v>0</v>
      </c>
      <c r="Q548" s="1">
        <v>1</v>
      </c>
      <c r="R548" s="8">
        <f>Table32356789101112132343210111213[[#This Row],[Hawaiian or Pacific Islander]]/Table32356789101112132343210111213[[#This Row],[Total]]</f>
        <v>0.5</v>
      </c>
      <c r="S548" s="1">
        <v>0</v>
      </c>
      <c r="T548" s="8">
        <f>Table32356789101112132343210111213[[#This Row],[White]]/Table32356789101112132343210111213[[#This Row],[Total]]</f>
        <v>0</v>
      </c>
      <c r="U548" s="1">
        <v>0</v>
      </c>
      <c r="V548" s="8">
        <f>Table32356789101112132343210111213[[#This Row],[Multi-racial]]/Table32356789101112132343210111213[[#This Row],[Total]]</f>
        <v>0</v>
      </c>
      <c r="W548" s="1">
        <v>0</v>
      </c>
      <c r="X548" s="8">
        <f>Table32356789101112132343210111213[[#This Row],[Total % Minorities]]/Table32356789101112132343210111213[[#This Row],[Total]]</f>
        <v>0.5</v>
      </c>
      <c r="Y54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4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49" spans="1:26" ht="20" customHeight="1">
      <c r="A549" s="12">
        <v>153825</v>
      </c>
      <c r="B549" s="12" t="s">
        <v>768</v>
      </c>
      <c r="C549" s="16" t="s">
        <v>347</v>
      </c>
      <c r="D549" s="12">
        <v>2</v>
      </c>
      <c r="E549" s="12">
        <v>2</v>
      </c>
      <c r="F549" s="14">
        <f>Table32356789101112132343210111213[[#This Row],[Men]]/Table32356789101112132343210111213[[#This Row],[Total]]</f>
        <v>1</v>
      </c>
      <c r="G549" s="12">
        <v>0</v>
      </c>
      <c r="H549" s="14">
        <f>Table32356789101112132343210111213[[#This Row],[Women]]/Table32356789101112132343210111213[[#This Row],[Total]]</f>
        <v>0</v>
      </c>
      <c r="I549" s="12">
        <v>0</v>
      </c>
      <c r="J549" s="14">
        <f>Table32356789101112132343210111213[[#This Row],[Alaskan Native or Native American]]/Table32356789101112132343210111213[[#This Row],[Total]]</f>
        <v>0</v>
      </c>
      <c r="K549" s="12">
        <v>0</v>
      </c>
      <c r="L549" s="14">
        <f>Table32356789101112132343210111213[[#This Row],[Asian American]]/Table32356789101112132343210111213[[#This Row],[Total]]</f>
        <v>0</v>
      </c>
      <c r="M549" s="12">
        <v>0</v>
      </c>
      <c r="N549" s="14">
        <f>Table32356789101112132343210111213[[#This Row],[African American]]/Table32356789101112132343210111213[[#This Row],[Total]]</f>
        <v>0</v>
      </c>
      <c r="O549" s="12">
        <v>0</v>
      </c>
      <c r="P549" s="14">
        <f>Table32356789101112132343210111213[[#This Row],[Hispanic American]]/Table32356789101112132343210111213[[#This Row],[Total]]</f>
        <v>0</v>
      </c>
      <c r="Q549" s="12">
        <v>0</v>
      </c>
      <c r="R549" s="14">
        <f>Table32356789101112132343210111213[[#This Row],[Hawaiian or Pacific Islander]]/Table32356789101112132343210111213[[#This Row],[Total]]</f>
        <v>0</v>
      </c>
      <c r="S549" s="12">
        <v>2</v>
      </c>
      <c r="T549" s="14">
        <f>Table32356789101112132343210111213[[#This Row],[White]]/Table32356789101112132343210111213[[#This Row],[Total]]</f>
        <v>1</v>
      </c>
      <c r="U549" s="12">
        <v>0</v>
      </c>
      <c r="V549" s="14">
        <f>Table32356789101112132343210111213[[#This Row],[Multi-racial]]/Table32356789101112132343210111213[[#This Row],[Total]]</f>
        <v>0</v>
      </c>
      <c r="W549" s="12">
        <v>0</v>
      </c>
      <c r="X549" s="14">
        <f>Table32356789101112132343210111213[[#This Row],[Total % Minorities]]/Table32356789101112132343210111213[[#This Row],[Total]]</f>
        <v>0</v>
      </c>
      <c r="Y54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4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50" spans="1:26" ht="20" customHeight="1">
      <c r="A550" s="1">
        <v>153861</v>
      </c>
      <c r="B550" s="1" t="s">
        <v>769</v>
      </c>
      <c r="C550" s="15" t="s">
        <v>347</v>
      </c>
      <c r="D550" s="1">
        <v>2</v>
      </c>
      <c r="E550" s="1">
        <v>1</v>
      </c>
      <c r="F550" s="8">
        <f>Table32356789101112132343210111213[[#This Row],[Men]]/Table32356789101112132343210111213[[#This Row],[Total]]</f>
        <v>0.5</v>
      </c>
      <c r="G550" s="1">
        <v>1</v>
      </c>
      <c r="H550" s="8">
        <f>Table32356789101112132343210111213[[#This Row],[Women]]/Table32356789101112132343210111213[[#This Row],[Total]]</f>
        <v>0.5</v>
      </c>
      <c r="I550" s="1">
        <v>0</v>
      </c>
      <c r="J550" s="8">
        <f>Table32356789101112132343210111213[[#This Row],[Alaskan Native or Native American]]/Table32356789101112132343210111213[[#This Row],[Total]]</f>
        <v>0</v>
      </c>
      <c r="K550" s="1">
        <v>0</v>
      </c>
      <c r="L550" s="8">
        <f>Table32356789101112132343210111213[[#This Row],[Asian American]]/Table32356789101112132343210111213[[#This Row],[Total]]</f>
        <v>0</v>
      </c>
      <c r="M550" s="1">
        <v>1</v>
      </c>
      <c r="N550" s="8">
        <f>Table32356789101112132343210111213[[#This Row],[African American]]/Table32356789101112132343210111213[[#This Row],[Total]]</f>
        <v>0.5</v>
      </c>
      <c r="O550" s="1">
        <v>0</v>
      </c>
      <c r="P550" s="8">
        <f>Table32356789101112132343210111213[[#This Row],[Hispanic American]]/Table32356789101112132343210111213[[#This Row],[Total]]</f>
        <v>0</v>
      </c>
      <c r="Q550" s="1">
        <v>0</v>
      </c>
      <c r="R550" s="8">
        <f>Table32356789101112132343210111213[[#This Row],[Hawaiian or Pacific Islander]]/Table32356789101112132343210111213[[#This Row],[Total]]</f>
        <v>0</v>
      </c>
      <c r="S550" s="1">
        <v>1</v>
      </c>
      <c r="T550" s="8">
        <f>Table32356789101112132343210111213[[#This Row],[White]]/Table32356789101112132343210111213[[#This Row],[Total]]</f>
        <v>0.5</v>
      </c>
      <c r="U550" s="1">
        <v>0</v>
      </c>
      <c r="V550" s="8">
        <f>Table32356789101112132343210111213[[#This Row],[Multi-racial]]/Table32356789101112132343210111213[[#This Row],[Total]]</f>
        <v>0</v>
      </c>
      <c r="W550" s="1">
        <v>0</v>
      </c>
      <c r="X550" s="8">
        <f>Table32356789101112132343210111213[[#This Row],[Total % Minorities]]/Table32356789101112132343210111213[[#This Row],[Total]]</f>
        <v>0.25</v>
      </c>
      <c r="Y55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5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51" spans="1:26" ht="20" customHeight="1">
      <c r="A551" s="12">
        <v>154101</v>
      </c>
      <c r="B551" s="12" t="s">
        <v>770</v>
      </c>
      <c r="C551" s="16" t="s">
        <v>347</v>
      </c>
      <c r="D551" s="12">
        <v>2</v>
      </c>
      <c r="E551" s="12">
        <v>2</v>
      </c>
      <c r="F551" s="14">
        <f>Table32356789101112132343210111213[[#This Row],[Men]]/Table32356789101112132343210111213[[#This Row],[Total]]</f>
        <v>1</v>
      </c>
      <c r="G551" s="12">
        <v>0</v>
      </c>
      <c r="H551" s="14">
        <f>Table32356789101112132343210111213[[#This Row],[Women]]/Table32356789101112132343210111213[[#This Row],[Total]]</f>
        <v>0</v>
      </c>
      <c r="I551" s="12">
        <v>0</v>
      </c>
      <c r="J551" s="14">
        <f>Table32356789101112132343210111213[[#This Row],[Alaskan Native or Native American]]/Table32356789101112132343210111213[[#This Row],[Total]]</f>
        <v>0</v>
      </c>
      <c r="K551" s="12">
        <v>0</v>
      </c>
      <c r="L551" s="14">
        <f>Table32356789101112132343210111213[[#This Row],[Asian American]]/Table32356789101112132343210111213[[#This Row],[Total]]</f>
        <v>0</v>
      </c>
      <c r="M551" s="12">
        <v>0</v>
      </c>
      <c r="N551" s="14">
        <f>Table32356789101112132343210111213[[#This Row],[African American]]/Table32356789101112132343210111213[[#This Row],[Total]]</f>
        <v>0</v>
      </c>
      <c r="O551" s="12">
        <v>0</v>
      </c>
      <c r="P551" s="14">
        <f>Table32356789101112132343210111213[[#This Row],[Hispanic American]]/Table32356789101112132343210111213[[#This Row],[Total]]</f>
        <v>0</v>
      </c>
      <c r="Q551" s="12">
        <v>0</v>
      </c>
      <c r="R551" s="14">
        <f>Table32356789101112132343210111213[[#This Row],[Hawaiian or Pacific Islander]]/Table32356789101112132343210111213[[#This Row],[Total]]</f>
        <v>0</v>
      </c>
      <c r="S551" s="12">
        <v>2</v>
      </c>
      <c r="T551" s="14">
        <f>Table32356789101112132343210111213[[#This Row],[White]]/Table32356789101112132343210111213[[#This Row],[Total]]</f>
        <v>1</v>
      </c>
      <c r="U551" s="12">
        <v>0</v>
      </c>
      <c r="V551" s="14">
        <f>Table32356789101112132343210111213[[#This Row],[Multi-racial]]/Table32356789101112132343210111213[[#This Row],[Total]]</f>
        <v>0</v>
      </c>
      <c r="W551" s="12">
        <v>0</v>
      </c>
      <c r="X551" s="14">
        <f>Table32356789101112132343210111213[[#This Row],[Total % Minorities]]/Table32356789101112132343210111213[[#This Row],[Total]]</f>
        <v>0</v>
      </c>
      <c r="Y55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5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52" spans="1:26" ht="20" customHeight="1">
      <c r="A552" s="1">
        <v>155900</v>
      </c>
      <c r="B552" s="1" t="s">
        <v>771</v>
      </c>
      <c r="C552" s="15" t="s">
        <v>347</v>
      </c>
      <c r="D552" s="1">
        <v>2</v>
      </c>
      <c r="E552" s="1">
        <v>2</v>
      </c>
      <c r="F552" s="8">
        <f>Table32356789101112132343210111213[[#This Row],[Men]]/Table32356789101112132343210111213[[#This Row],[Total]]</f>
        <v>1</v>
      </c>
      <c r="G552" s="1">
        <v>0</v>
      </c>
      <c r="H552" s="8">
        <f>Table32356789101112132343210111213[[#This Row],[Women]]/Table32356789101112132343210111213[[#This Row],[Total]]</f>
        <v>0</v>
      </c>
      <c r="I552" s="1">
        <v>0</v>
      </c>
      <c r="J552" s="8">
        <f>Table32356789101112132343210111213[[#This Row],[Alaskan Native or Native American]]/Table32356789101112132343210111213[[#This Row],[Total]]</f>
        <v>0</v>
      </c>
      <c r="K552" s="1">
        <v>0</v>
      </c>
      <c r="L552" s="8">
        <f>Table32356789101112132343210111213[[#This Row],[Asian American]]/Table32356789101112132343210111213[[#This Row],[Total]]</f>
        <v>0</v>
      </c>
      <c r="M552" s="1">
        <v>0</v>
      </c>
      <c r="N552" s="8">
        <f>Table32356789101112132343210111213[[#This Row],[African American]]/Table32356789101112132343210111213[[#This Row],[Total]]</f>
        <v>0</v>
      </c>
      <c r="O552" s="1">
        <v>0</v>
      </c>
      <c r="P552" s="8">
        <f>Table32356789101112132343210111213[[#This Row],[Hispanic American]]/Table32356789101112132343210111213[[#This Row],[Total]]</f>
        <v>0</v>
      </c>
      <c r="Q552" s="1">
        <v>0</v>
      </c>
      <c r="R552" s="8">
        <f>Table32356789101112132343210111213[[#This Row],[Hawaiian or Pacific Islander]]/Table32356789101112132343210111213[[#This Row],[Total]]</f>
        <v>0</v>
      </c>
      <c r="S552" s="1">
        <v>0</v>
      </c>
      <c r="T552" s="8">
        <f>Table32356789101112132343210111213[[#This Row],[White]]/Table32356789101112132343210111213[[#This Row],[Total]]</f>
        <v>0</v>
      </c>
      <c r="U552" s="1">
        <v>0</v>
      </c>
      <c r="V552" s="8">
        <f>Table32356789101112132343210111213[[#This Row],[Multi-racial]]/Table32356789101112132343210111213[[#This Row],[Total]]</f>
        <v>0</v>
      </c>
      <c r="W552" s="1">
        <v>2</v>
      </c>
      <c r="X552" s="8">
        <f>Table32356789101112132343210111213[[#This Row],[Total % Minorities]]/Table32356789101112132343210111213[[#This Row],[Total]]</f>
        <v>0</v>
      </c>
      <c r="Y55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5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53" spans="1:26" ht="20" customHeight="1">
      <c r="A553" s="12">
        <v>160904</v>
      </c>
      <c r="B553" s="12" t="s">
        <v>772</v>
      </c>
      <c r="C553" s="16" t="s">
        <v>347</v>
      </c>
      <c r="D553" s="12">
        <v>2</v>
      </c>
      <c r="E553" s="12">
        <v>2</v>
      </c>
      <c r="F553" s="14">
        <f>Table32356789101112132343210111213[[#This Row],[Men]]/Table32356789101112132343210111213[[#This Row],[Total]]</f>
        <v>1</v>
      </c>
      <c r="G553" s="12">
        <v>0</v>
      </c>
      <c r="H553" s="14">
        <f>Table32356789101112132343210111213[[#This Row],[Women]]/Table32356789101112132343210111213[[#This Row],[Total]]</f>
        <v>0</v>
      </c>
      <c r="I553" s="12">
        <v>0</v>
      </c>
      <c r="J553" s="14">
        <f>Table32356789101112132343210111213[[#This Row],[Alaskan Native or Native American]]/Table32356789101112132343210111213[[#This Row],[Total]]</f>
        <v>0</v>
      </c>
      <c r="K553" s="12">
        <v>0</v>
      </c>
      <c r="L553" s="14">
        <f>Table32356789101112132343210111213[[#This Row],[Asian American]]/Table32356789101112132343210111213[[#This Row],[Total]]</f>
        <v>0</v>
      </c>
      <c r="M553" s="12">
        <v>2</v>
      </c>
      <c r="N553" s="14">
        <f>Table32356789101112132343210111213[[#This Row],[African American]]/Table32356789101112132343210111213[[#This Row],[Total]]</f>
        <v>1</v>
      </c>
      <c r="O553" s="12">
        <v>0</v>
      </c>
      <c r="P553" s="14">
        <f>Table32356789101112132343210111213[[#This Row],[Hispanic American]]/Table32356789101112132343210111213[[#This Row],[Total]]</f>
        <v>0</v>
      </c>
      <c r="Q553" s="12">
        <v>0</v>
      </c>
      <c r="R553" s="14">
        <f>Table32356789101112132343210111213[[#This Row],[Hawaiian or Pacific Islander]]/Table32356789101112132343210111213[[#This Row],[Total]]</f>
        <v>0</v>
      </c>
      <c r="S553" s="12">
        <v>0</v>
      </c>
      <c r="T553" s="14">
        <f>Table32356789101112132343210111213[[#This Row],[White]]/Table32356789101112132343210111213[[#This Row],[Total]]</f>
        <v>0</v>
      </c>
      <c r="U553" s="12">
        <v>0</v>
      </c>
      <c r="V553" s="14">
        <f>Table32356789101112132343210111213[[#This Row],[Multi-racial]]/Table32356789101112132343210111213[[#This Row],[Total]]</f>
        <v>0</v>
      </c>
      <c r="W553" s="12">
        <v>0</v>
      </c>
      <c r="X553" s="14">
        <f>Table32356789101112132343210111213[[#This Row],[Total % Minorities]]/Table32356789101112132343210111213[[#This Row],[Total]]</f>
        <v>0.5</v>
      </c>
      <c r="Y55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5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54" spans="1:26" ht="20" customHeight="1">
      <c r="A554" s="1">
        <v>177214</v>
      </c>
      <c r="B554" s="1" t="s">
        <v>417</v>
      </c>
      <c r="C554" s="15" t="s">
        <v>347</v>
      </c>
      <c r="D554" s="1">
        <v>2</v>
      </c>
      <c r="E554" s="1">
        <v>2</v>
      </c>
      <c r="F554" s="8">
        <f>Table32356789101112132343210111213[[#This Row],[Men]]/Table32356789101112132343210111213[[#This Row],[Total]]</f>
        <v>1</v>
      </c>
      <c r="G554" s="1">
        <v>0</v>
      </c>
      <c r="H554" s="8">
        <f>Table32356789101112132343210111213[[#This Row],[Women]]/Table32356789101112132343210111213[[#This Row],[Total]]</f>
        <v>0</v>
      </c>
      <c r="I554" s="1">
        <v>0</v>
      </c>
      <c r="J554" s="8">
        <f>Table32356789101112132343210111213[[#This Row],[Alaskan Native or Native American]]/Table32356789101112132343210111213[[#This Row],[Total]]</f>
        <v>0</v>
      </c>
      <c r="K554" s="1">
        <v>0</v>
      </c>
      <c r="L554" s="8">
        <f>Table32356789101112132343210111213[[#This Row],[Asian American]]/Table32356789101112132343210111213[[#This Row],[Total]]</f>
        <v>0</v>
      </c>
      <c r="M554" s="1">
        <v>0</v>
      </c>
      <c r="N554" s="8">
        <f>Table32356789101112132343210111213[[#This Row],[African American]]/Table32356789101112132343210111213[[#This Row],[Total]]</f>
        <v>0</v>
      </c>
      <c r="O554" s="1">
        <v>0</v>
      </c>
      <c r="P554" s="8">
        <f>Table32356789101112132343210111213[[#This Row],[Hispanic American]]/Table32356789101112132343210111213[[#This Row],[Total]]</f>
        <v>0</v>
      </c>
      <c r="Q554" s="1">
        <v>0</v>
      </c>
      <c r="R554" s="8">
        <f>Table32356789101112132343210111213[[#This Row],[Hawaiian or Pacific Islander]]/Table32356789101112132343210111213[[#This Row],[Total]]</f>
        <v>0</v>
      </c>
      <c r="S554" s="1">
        <v>2</v>
      </c>
      <c r="T554" s="8">
        <f>Table32356789101112132343210111213[[#This Row],[White]]/Table32356789101112132343210111213[[#This Row],[Total]]</f>
        <v>1</v>
      </c>
      <c r="U554" s="1">
        <v>0</v>
      </c>
      <c r="V554" s="8">
        <f>Table32356789101112132343210111213[[#This Row],[Multi-racial]]/Table32356789101112132343210111213[[#This Row],[Total]]</f>
        <v>0</v>
      </c>
      <c r="W554" s="1">
        <v>0</v>
      </c>
      <c r="X554" s="8">
        <f>Table32356789101112132343210111213[[#This Row],[Total % Minorities]]/Table32356789101112132343210111213[[#This Row],[Total]]</f>
        <v>0</v>
      </c>
      <c r="Y55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5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55" spans="1:26" ht="20" customHeight="1">
      <c r="A555" s="12">
        <v>178697</v>
      </c>
      <c r="B555" s="12" t="s">
        <v>773</v>
      </c>
      <c r="C555" s="16" t="s">
        <v>347</v>
      </c>
      <c r="D555" s="12">
        <v>2</v>
      </c>
      <c r="E555" s="12">
        <v>2</v>
      </c>
      <c r="F555" s="14">
        <f>Table32356789101112132343210111213[[#This Row],[Men]]/Table32356789101112132343210111213[[#This Row],[Total]]</f>
        <v>1</v>
      </c>
      <c r="G555" s="12">
        <v>0</v>
      </c>
      <c r="H555" s="14">
        <f>Table32356789101112132343210111213[[#This Row],[Women]]/Table32356789101112132343210111213[[#This Row],[Total]]</f>
        <v>0</v>
      </c>
      <c r="I555" s="12">
        <v>0</v>
      </c>
      <c r="J555" s="14">
        <f>Table32356789101112132343210111213[[#This Row],[Alaskan Native or Native American]]/Table32356789101112132343210111213[[#This Row],[Total]]</f>
        <v>0</v>
      </c>
      <c r="K555" s="12">
        <v>0</v>
      </c>
      <c r="L555" s="14">
        <f>Table32356789101112132343210111213[[#This Row],[Asian American]]/Table32356789101112132343210111213[[#This Row],[Total]]</f>
        <v>0</v>
      </c>
      <c r="M555" s="12">
        <v>0</v>
      </c>
      <c r="N555" s="14">
        <f>Table32356789101112132343210111213[[#This Row],[African American]]/Table32356789101112132343210111213[[#This Row],[Total]]</f>
        <v>0</v>
      </c>
      <c r="O555" s="12">
        <v>0</v>
      </c>
      <c r="P555" s="14">
        <f>Table32356789101112132343210111213[[#This Row],[Hispanic American]]/Table32356789101112132343210111213[[#This Row],[Total]]</f>
        <v>0</v>
      </c>
      <c r="Q555" s="12">
        <v>0</v>
      </c>
      <c r="R555" s="14">
        <f>Table32356789101112132343210111213[[#This Row],[Hawaiian or Pacific Islander]]/Table32356789101112132343210111213[[#This Row],[Total]]</f>
        <v>0</v>
      </c>
      <c r="S555" s="12">
        <v>2</v>
      </c>
      <c r="T555" s="14">
        <f>Table32356789101112132343210111213[[#This Row],[White]]/Table32356789101112132343210111213[[#This Row],[Total]]</f>
        <v>1</v>
      </c>
      <c r="U555" s="12">
        <v>0</v>
      </c>
      <c r="V555" s="14">
        <f>Table32356789101112132343210111213[[#This Row],[Multi-racial]]/Table32356789101112132343210111213[[#This Row],[Total]]</f>
        <v>0</v>
      </c>
      <c r="W555" s="12">
        <v>0</v>
      </c>
      <c r="X555" s="14">
        <f>Table32356789101112132343210111213[[#This Row],[Total % Minorities]]/Table32356789101112132343210111213[[#This Row],[Total]]</f>
        <v>0</v>
      </c>
      <c r="Y55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5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56" spans="1:26" ht="20" customHeight="1">
      <c r="A556" s="1">
        <v>184603</v>
      </c>
      <c r="B556" s="1" t="s">
        <v>459</v>
      </c>
      <c r="C556" s="15" t="s">
        <v>347</v>
      </c>
      <c r="D556" s="1">
        <v>2</v>
      </c>
      <c r="E556" s="1">
        <v>2</v>
      </c>
      <c r="F556" s="8">
        <f>Table32356789101112132343210111213[[#This Row],[Men]]/Table32356789101112132343210111213[[#This Row],[Total]]</f>
        <v>1</v>
      </c>
      <c r="G556" s="1">
        <v>0</v>
      </c>
      <c r="H556" s="8">
        <f>Table32356789101112132343210111213[[#This Row],[Women]]/Table32356789101112132343210111213[[#This Row],[Total]]</f>
        <v>0</v>
      </c>
      <c r="I556" s="1">
        <v>0</v>
      </c>
      <c r="J556" s="8">
        <f>Table32356789101112132343210111213[[#This Row],[Alaskan Native or Native American]]/Table32356789101112132343210111213[[#This Row],[Total]]</f>
        <v>0</v>
      </c>
      <c r="K556" s="1">
        <v>0</v>
      </c>
      <c r="L556" s="8">
        <f>Table32356789101112132343210111213[[#This Row],[Asian American]]/Table32356789101112132343210111213[[#This Row],[Total]]</f>
        <v>0</v>
      </c>
      <c r="M556" s="1">
        <v>0</v>
      </c>
      <c r="N556" s="8">
        <f>Table32356789101112132343210111213[[#This Row],[African American]]/Table32356789101112132343210111213[[#This Row],[Total]]</f>
        <v>0</v>
      </c>
      <c r="O556" s="1">
        <v>0</v>
      </c>
      <c r="P556" s="8">
        <f>Table32356789101112132343210111213[[#This Row],[Hispanic American]]/Table32356789101112132343210111213[[#This Row],[Total]]</f>
        <v>0</v>
      </c>
      <c r="Q556" s="1">
        <v>0</v>
      </c>
      <c r="R556" s="8">
        <f>Table32356789101112132343210111213[[#This Row],[Hawaiian or Pacific Islander]]/Table32356789101112132343210111213[[#This Row],[Total]]</f>
        <v>0</v>
      </c>
      <c r="S556" s="1">
        <v>1</v>
      </c>
      <c r="T556" s="8">
        <f>Table32356789101112132343210111213[[#This Row],[White]]/Table32356789101112132343210111213[[#This Row],[Total]]</f>
        <v>0.5</v>
      </c>
      <c r="U556" s="1">
        <v>1</v>
      </c>
      <c r="V556" s="8">
        <f>Table32356789101112132343210111213[[#This Row],[Multi-racial]]/Table32356789101112132343210111213[[#This Row],[Total]]</f>
        <v>0.5</v>
      </c>
      <c r="W556" s="1">
        <v>0</v>
      </c>
      <c r="X556" s="8">
        <f>Table32356789101112132343210111213[[#This Row],[Total % Minorities]]/Table32356789101112132343210111213[[#This Row],[Total]]</f>
        <v>0.25</v>
      </c>
      <c r="Y55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5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57" spans="1:26" ht="20" customHeight="1">
      <c r="A557" s="12">
        <v>194161</v>
      </c>
      <c r="B557" s="12" t="s">
        <v>774</v>
      </c>
      <c r="C557" s="16" t="s">
        <v>347</v>
      </c>
      <c r="D557" s="12">
        <v>2</v>
      </c>
      <c r="E557" s="12">
        <v>0</v>
      </c>
      <c r="F557" s="14">
        <f>Table32356789101112132343210111213[[#This Row],[Men]]/Table32356789101112132343210111213[[#This Row],[Total]]</f>
        <v>0</v>
      </c>
      <c r="G557" s="12">
        <v>2</v>
      </c>
      <c r="H557" s="14">
        <f>Table32356789101112132343210111213[[#This Row],[Women]]/Table32356789101112132343210111213[[#This Row],[Total]]</f>
        <v>1</v>
      </c>
      <c r="I557" s="12">
        <v>0</v>
      </c>
      <c r="J557" s="14">
        <f>Table32356789101112132343210111213[[#This Row],[Alaskan Native or Native American]]/Table32356789101112132343210111213[[#This Row],[Total]]</f>
        <v>0</v>
      </c>
      <c r="K557" s="12">
        <v>0</v>
      </c>
      <c r="L557" s="14">
        <f>Table32356789101112132343210111213[[#This Row],[Asian American]]/Table32356789101112132343210111213[[#This Row],[Total]]</f>
        <v>0</v>
      </c>
      <c r="M557" s="12">
        <v>1</v>
      </c>
      <c r="N557" s="14">
        <f>Table32356789101112132343210111213[[#This Row],[African American]]/Table32356789101112132343210111213[[#This Row],[Total]]</f>
        <v>0.5</v>
      </c>
      <c r="O557" s="12">
        <v>0</v>
      </c>
      <c r="P557" s="14">
        <f>Table32356789101112132343210111213[[#This Row],[Hispanic American]]/Table32356789101112132343210111213[[#This Row],[Total]]</f>
        <v>0</v>
      </c>
      <c r="Q557" s="12">
        <v>0</v>
      </c>
      <c r="R557" s="14">
        <f>Table32356789101112132343210111213[[#This Row],[Hawaiian or Pacific Islander]]/Table32356789101112132343210111213[[#This Row],[Total]]</f>
        <v>0</v>
      </c>
      <c r="S557" s="12">
        <v>0</v>
      </c>
      <c r="T557" s="14">
        <f>Table32356789101112132343210111213[[#This Row],[White]]/Table32356789101112132343210111213[[#This Row],[Total]]</f>
        <v>0</v>
      </c>
      <c r="U557" s="12">
        <v>0</v>
      </c>
      <c r="V557" s="14">
        <f>Table32356789101112132343210111213[[#This Row],[Multi-racial]]/Table32356789101112132343210111213[[#This Row],[Total]]</f>
        <v>0</v>
      </c>
      <c r="W557" s="12">
        <v>1</v>
      </c>
      <c r="X557" s="14">
        <f>Table32356789101112132343210111213[[#This Row],[Total % Minorities]]/Table32356789101112132343210111213[[#This Row],[Total]]</f>
        <v>0.25</v>
      </c>
      <c r="Y55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5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58" spans="1:26" ht="20" customHeight="1">
      <c r="A558" s="1">
        <v>198969</v>
      </c>
      <c r="B558" s="1" t="s">
        <v>775</v>
      </c>
      <c r="C558" s="15" t="s">
        <v>347</v>
      </c>
      <c r="D558" s="1">
        <v>2</v>
      </c>
      <c r="E558" s="1">
        <v>2</v>
      </c>
      <c r="F558" s="8">
        <f>Table32356789101112132343210111213[[#This Row],[Men]]/Table32356789101112132343210111213[[#This Row],[Total]]</f>
        <v>1</v>
      </c>
      <c r="G558" s="1">
        <v>0</v>
      </c>
      <c r="H558" s="8">
        <f>Table32356789101112132343210111213[[#This Row],[Women]]/Table32356789101112132343210111213[[#This Row],[Total]]</f>
        <v>0</v>
      </c>
      <c r="I558" s="1">
        <v>0</v>
      </c>
      <c r="J558" s="8">
        <f>Table32356789101112132343210111213[[#This Row],[Alaskan Native or Native American]]/Table32356789101112132343210111213[[#This Row],[Total]]</f>
        <v>0</v>
      </c>
      <c r="K558" s="1">
        <v>0</v>
      </c>
      <c r="L558" s="8">
        <f>Table32356789101112132343210111213[[#This Row],[Asian American]]/Table32356789101112132343210111213[[#This Row],[Total]]</f>
        <v>0</v>
      </c>
      <c r="M558" s="1">
        <v>1</v>
      </c>
      <c r="N558" s="8">
        <f>Table32356789101112132343210111213[[#This Row],[African American]]/Table32356789101112132343210111213[[#This Row],[Total]]</f>
        <v>0.5</v>
      </c>
      <c r="O558" s="1">
        <v>0</v>
      </c>
      <c r="P558" s="8">
        <f>Table32356789101112132343210111213[[#This Row],[Hispanic American]]/Table32356789101112132343210111213[[#This Row],[Total]]</f>
        <v>0</v>
      </c>
      <c r="Q558" s="1">
        <v>0</v>
      </c>
      <c r="R558" s="8">
        <f>Table32356789101112132343210111213[[#This Row],[Hawaiian or Pacific Islander]]/Table32356789101112132343210111213[[#This Row],[Total]]</f>
        <v>0</v>
      </c>
      <c r="S558" s="1">
        <v>1</v>
      </c>
      <c r="T558" s="8">
        <f>Table32356789101112132343210111213[[#This Row],[White]]/Table32356789101112132343210111213[[#This Row],[Total]]</f>
        <v>0.5</v>
      </c>
      <c r="U558" s="1">
        <v>0</v>
      </c>
      <c r="V558" s="8">
        <f>Table32356789101112132343210111213[[#This Row],[Multi-racial]]/Table32356789101112132343210111213[[#This Row],[Total]]</f>
        <v>0</v>
      </c>
      <c r="W558" s="1">
        <v>0</v>
      </c>
      <c r="X558" s="8">
        <f>Table32356789101112132343210111213[[#This Row],[Total % Minorities]]/Table32356789101112132343210111213[[#This Row],[Total]]</f>
        <v>0.25</v>
      </c>
      <c r="Y55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5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59" spans="1:26" ht="20" customHeight="1">
      <c r="A559" s="12">
        <v>199582</v>
      </c>
      <c r="B559" s="12" t="s">
        <v>334</v>
      </c>
      <c r="C559" s="16" t="s">
        <v>347</v>
      </c>
      <c r="D559" s="12">
        <v>2</v>
      </c>
      <c r="E559" s="12">
        <v>2</v>
      </c>
      <c r="F559" s="14">
        <f>Table32356789101112132343210111213[[#This Row],[Men]]/Table32356789101112132343210111213[[#This Row],[Total]]</f>
        <v>1</v>
      </c>
      <c r="G559" s="12">
        <v>0</v>
      </c>
      <c r="H559" s="14">
        <f>Table32356789101112132343210111213[[#This Row],[Women]]/Table32356789101112132343210111213[[#This Row],[Total]]</f>
        <v>0</v>
      </c>
      <c r="I559" s="12">
        <v>0</v>
      </c>
      <c r="J559" s="14">
        <f>Table32356789101112132343210111213[[#This Row],[Alaskan Native or Native American]]/Table32356789101112132343210111213[[#This Row],[Total]]</f>
        <v>0</v>
      </c>
      <c r="K559" s="12">
        <v>0</v>
      </c>
      <c r="L559" s="14">
        <f>Table32356789101112132343210111213[[#This Row],[Asian American]]/Table32356789101112132343210111213[[#This Row],[Total]]</f>
        <v>0</v>
      </c>
      <c r="M559" s="12">
        <v>2</v>
      </c>
      <c r="N559" s="14">
        <f>Table32356789101112132343210111213[[#This Row],[African American]]/Table32356789101112132343210111213[[#This Row],[Total]]</f>
        <v>1</v>
      </c>
      <c r="O559" s="12">
        <v>0</v>
      </c>
      <c r="P559" s="14">
        <f>Table32356789101112132343210111213[[#This Row],[Hispanic American]]/Table32356789101112132343210111213[[#This Row],[Total]]</f>
        <v>0</v>
      </c>
      <c r="Q559" s="12">
        <v>0</v>
      </c>
      <c r="R559" s="14">
        <f>Table32356789101112132343210111213[[#This Row],[Hawaiian or Pacific Islander]]/Table32356789101112132343210111213[[#This Row],[Total]]</f>
        <v>0</v>
      </c>
      <c r="S559" s="12">
        <v>0</v>
      </c>
      <c r="T559" s="14">
        <f>Table32356789101112132343210111213[[#This Row],[White]]/Table32356789101112132343210111213[[#This Row],[Total]]</f>
        <v>0</v>
      </c>
      <c r="U559" s="12">
        <v>0</v>
      </c>
      <c r="V559" s="14">
        <f>Table32356789101112132343210111213[[#This Row],[Multi-racial]]/Table32356789101112132343210111213[[#This Row],[Total]]</f>
        <v>0</v>
      </c>
      <c r="W559" s="12">
        <v>0</v>
      </c>
      <c r="X559" s="14">
        <f>Table32356789101112132343210111213[[#This Row],[Total % Minorities]]/Table32356789101112132343210111213[[#This Row],[Total]]</f>
        <v>0.5</v>
      </c>
      <c r="Y55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5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60" spans="1:26" ht="20" customHeight="1">
      <c r="A560" s="1">
        <v>199643</v>
      </c>
      <c r="B560" s="1" t="s">
        <v>776</v>
      </c>
      <c r="C560" s="15" t="s">
        <v>347</v>
      </c>
      <c r="D560" s="1">
        <v>2</v>
      </c>
      <c r="E560" s="1">
        <v>1</v>
      </c>
      <c r="F560" s="8">
        <f>Table32356789101112132343210111213[[#This Row],[Men]]/Table32356789101112132343210111213[[#This Row],[Total]]</f>
        <v>0.5</v>
      </c>
      <c r="G560" s="1">
        <v>1</v>
      </c>
      <c r="H560" s="8">
        <f>Table32356789101112132343210111213[[#This Row],[Women]]/Table32356789101112132343210111213[[#This Row],[Total]]</f>
        <v>0.5</v>
      </c>
      <c r="I560" s="1">
        <v>0</v>
      </c>
      <c r="J560" s="8">
        <f>Table32356789101112132343210111213[[#This Row],[Alaskan Native or Native American]]/Table32356789101112132343210111213[[#This Row],[Total]]</f>
        <v>0</v>
      </c>
      <c r="K560" s="1">
        <v>0</v>
      </c>
      <c r="L560" s="8">
        <f>Table32356789101112132343210111213[[#This Row],[Asian American]]/Table32356789101112132343210111213[[#This Row],[Total]]</f>
        <v>0</v>
      </c>
      <c r="M560" s="1">
        <v>1</v>
      </c>
      <c r="N560" s="8">
        <f>Table32356789101112132343210111213[[#This Row],[African American]]/Table32356789101112132343210111213[[#This Row],[Total]]</f>
        <v>0.5</v>
      </c>
      <c r="O560" s="1">
        <v>0</v>
      </c>
      <c r="P560" s="8">
        <f>Table32356789101112132343210111213[[#This Row],[Hispanic American]]/Table32356789101112132343210111213[[#This Row],[Total]]</f>
        <v>0</v>
      </c>
      <c r="Q560" s="1">
        <v>0</v>
      </c>
      <c r="R560" s="8">
        <f>Table32356789101112132343210111213[[#This Row],[Hawaiian or Pacific Islander]]/Table32356789101112132343210111213[[#This Row],[Total]]</f>
        <v>0</v>
      </c>
      <c r="S560" s="1">
        <v>0</v>
      </c>
      <c r="T560" s="8">
        <f>Table32356789101112132343210111213[[#This Row],[White]]/Table32356789101112132343210111213[[#This Row],[Total]]</f>
        <v>0</v>
      </c>
      <c r="U560" s="1">
        <v>0</v>
      </c>
      <c r="V560" s="8">
        <f>Table32356789101112132343210111213[[#This Row],[Multi-racial]]/Table32356789101112132343210111213[[#This Row],[Total]]</f>
        <v>0</v>
      </c>
      <c r="W560" s="1">
        <v>0</v>
      </c>
      <c r="X560" s="8">
        <f>Table32356789101112132343210111213[[#This Row],[Total % Minorities]]/Table32356789101112132343210111213[[#This Row],[Total]]</f>
        <v>0.25</v>
      </c>
      <c r="Y56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6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61" spans="1:26" ht="20" customHeight="1">
      <c r="A561" s="12">
        <v>200156</v>
      </c>
      <c r="B561" s="12" t="s">
        <v>777</v>
      </c>
      <c r="C561" s="16" t="s">
        <v>347</v>
      </c>
      <c r="D561" s="12">
        <v>2</v>
      </c>
      <c r="E561" s="12">
        <v>2</v>
      </c>
      <c r="F561" s="14">
        <f>Table32356789101112132343210111213[[#This Row],[Men]]/Table32356789101112132343210111213[[#This Row],[Total]]</f>
        <v>1</v>
      </c>
      <c r="G561" s="12">
        <v>0</v>
      </c>
      <c r="H561" s="14">
        <f>Table32356789101112132343210111213[[#This Row],[Women]]/Table32356789101112132343210111213[[#This Row],[Total]]</f>
        <v>0</v>
      </c>
      <c r="I561" s="12">
        <v>0</v>
      </c>
      <c r="J561" s="14">
        <f>Table32356789101112132343210111213[[#This Row],[Alaskan Native or Native American]]/Table32356789101112132343210111213[[#This Row],[Total]]</f>
        <v>0</v>
      </c>
      <c r="K561" s="12">
        <v>0</v>
      </c>
      <c r="L561" s="14">
        <f>Table32356789101112132343210111213[[#This Row],[Asian American]]/Table32356789101112132343210111213[[#This Row],[Total]]</f>
        <v>0</v>
      </c>
      <c r="M561" s="12">
        <v>0</v>
      </c>
      <c r="N561" s="14">
        <f>Table32356789101112132343210111213[[#This Row],[African American]]/Table32356789101112132343210111213[[#This Row],[Total]]</f>
        <v>0</v>
      </c>
      <c r="O561" s="12">
        <v>0</v>
      </c>
      <c r="P561" s="14">
        <f>Table32356789101112132343210111213[[#This Row],[Hispanic American]]/Table32356789101112132343210111213[[#This Row],[Total]]</f>
        <v>0</v>
      </c>
      <c r="Q561" s="12">
        <v>0</v>
      </c>
      <c r="R561" s="14">
        <f>Table32356789101112132343210111213[[#This Row],[Hawaiian or Pacific Islander]]/Table32356789101112132343210111213[[#This Row],[Total]]</f>
        <v>0</v>
      </c>
      <c r="S561" s="12">
        <v>2</v>
      </c>
      <c r="T561" s="14">
        <f>Table32356789101112132343210111213[[#This Row],[White]]/Table32356789101112132343210111213[[#This Row],[Total]]</f>
        <v>1</v>
      </c>
      <c r="U561" s="12">
        <v>0</v>
      </c>
      <c r="V561" s="14">
        <f>Table32356789101112132343210111213[[#This Row],[Multi-racial]]/Table32356789101112132343210111213[[#This Row],[Total]]</f>
        <v>0</v>
      </c>
      <c r="W561" s="12">
        <v>0</v>
      </c>
      <c r="X561" s="14">
        <f>Table32356789101112132343210111213[[#This Row],[Total % Minorities]]/Table32356789101112132343210111213[[#This Row],[Total]]</f>
        <v>0</v>
      </c>
      <c r="Y56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6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62" spans="1:26" ht="20" customHeight="1">
      <c r="A562" s="1">
        <v>207403</v>
      </c>
      <c r="B562" s="1" t="s">
        <v>778</v>
      </c>
      <c r="C562" s="15" t="s">
        <v>347</v>
      </c>
      <c r="D562" s="1">
        <v>2</v>
      </c>
      <c r="E562" s="1">
        <v>2</v>
      </c>
      <c r="F562" s="8">
        <f>Table32356789101112132343210111213[[#This Row],[Men]]/Table32356789101112132343210111213[[#This Row],[Total]]</f>
        <v>1</v>
      </c>
      <c r="G562" s="1">
        <v>0</v>
      </c>
      <c r="H562" s="8">
        <f>Table32356789101112132343210111213[[#This Row],[Women]]/Table32356789101112132343210111213[[#This Row],[Total]]</f>
        <v>0</v>
      </c>
      <c r="I562" s="1">
        <v>0</v>
      </c>
      <c r="J562" s="8">
        <f>Table32356789101112132343210111213[[#This Row],[Alaskan Native or Native American]]/Table32356789101112132343210111213[[#This Row],[Total]]</f>
        <v>0</v>
      </c>
      <c r="K562" s="1">
        <v>0</v>
      </c>
      <c r="L562" s="8">
        <f>Table32356789101112132343210111213[[#This Row],[Asian American]]/Table32356789101112132343210111213[[#This Row],[Total]]</f>
        <v>0</v>
      </c>
      <c r="M562" s="1">
        <v>0</v>
      </c>
      <c r="N562" s="8">
        <f>Table32356789101112132343210111213[[#This Row],[African American]]/Table32356789101112132343210111213[[#This Row],[Total]]</f>
        <v>0</v>
      </c>
      <c r="O562" s="1">
        <v>0</v>
      </c>
      <c r="P562" s="8">
        <f>Table32356789101112132343210111213[[#This Row],[Hispanic American]]/Table32356789101112132343210111213[[#This Row],[Total]]</f>
        <v>0</v>
      </c>
      <c r="Q562" s="1">
        <v>0</v>
      </c>
      <c r="R562" s="8">
        <f>Table32356789101112132343210111213[[#This Row],[Hawaiian or Pacific Islander]]/Table32356789101112132343210111213[[#This Row],[Total]]</f>
        <v>0</v>
      </c>
      <c r="S562" s="1">
        <v>1</v>
      </c>
      <c r="T562" s="8">
        <f>Table32356789101112132343210111213[[#This Row],[White]]/Table32356789101112132343210111213[[#This Row],[Total]]</f>
        <v>0.5</v>
      </c>
      <c r="U562" s="1">
        <v>0</v>
      </c>
      <c r="V562" s="8">
        <f>Table32356789101112132343210111213[[#This Row],[Multi-racial]]/Table32356789101112132343210111213[[#This Row],[Total]]</f>
        <v>0</v>
      </c>
      <c r="W562" s="1">
        <v>1</v>
      </c>
      <c r="X562" s="8">
        <f>Table32356789101112132343210111213[[#This Row],[Total % Minorities]]/Table32356789101112132343210111213[[#This Row],[Total]]</f>
        <v>0</v>
      </c>
      <c r="Y56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6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63" spans="1:26" ht="20" customHeight="1">
      <c r="A563" s="12">
        <v>209065</v>
      </c>
      <c r="B563" s="12" t="s">
        <v>779</v>
      </c>
      <c r="C563" s="16" t="s">
        <v>347</v>
      </c>
      <c r="D563" s="12">
        <v>2</v>
      </c>
      <c r="E563" s="12">
        <v>2</v>
      </c>
      <c r="F563" s="14">
        <f>Table32356789101112132343210111213[[#This Row],[Men]]/Table32356789101112132343210111213[[#This Row],[Total]]</f>
        <v>1</v>
      </c>
      <c r="G563" s="12">
        <v>0</v>
      </c>
      <c r="H563" s="14">
        <f>Table32356789101112132343210111213[[#This Row],[Women]]/Table32356789101112132343210111213[[#This Row],[Total]]</f>
        <v>0</v>
      </c>
      <c r="I563" s="12">
        <v>0</v>
      </c>
      <c r="J563" s="14">
        <f>Table32356789101112132343210111213[[#This Row],[Alaskan Native or Native American]]/Table32356789101112132343210111213[[#This Row],[Total]]</f>
        <v>0</v>
      </c>
      <c r="K563" s="12">
        <v>0</v>
      </c>
      <c r="L563" s="14">
        <f>Table32356789101112132343210111213[[#This Row],[Asian American]]/Table32356789101112132343210111213[[#This Row],[Total]]</f>
        <v>0</v>
      </c>
      <c r="M563" s="12">
        <v>0</v>
      </c>
      <c r="N563" s="14">
        <f>Table32356789101112132343210111213[[#This Row],[African American]]/Table32356789101112132343210111213[[#This Row],[Total]]</f>
        <v>0</v>
      </c>
      <c r="O563" s="12">
        <v>0</v>
      </c>
      <c r="P563" s="14">
        <f>Table32356789101112132343210111213[[#This Row],[Hispanic American]]/Table32356789101112132343210111213[[#This Row],[Total]]</f>
        <v>0</v>
      </c>
      <c r="Q563" s="12">
        <v>0</v>
      </c>
      <c r="R563" s="14">
        <f>Table32356789101112132343210111213[[#This Row],[Hawaiian or Pacific Islander]]/Table32356789101112132343210111213[[#This Row],[Total]]</f>
        <v>0</v>
      </c>
      <c r="S563" s="12">
        <v>1</v>
      </c>
      <c r="T563" s="14">
        <f>Table32356789101112132343210111213[[#This Row],[White]]/Table32356789101112132343210111213[[#This Row],[Total]]</f>
        <v>0.5</v>
      </c>
      <c r="U563" s="12">
        <v>0</v>
      </c>
      <c r="V563" s="14">
        <f>Table32356789101112132343210111213[[#This Row],[Multi-racial]]/Table32356789101112132343210111213[[#This Row],[Total]]</f>
        <v>0</v>
      </c>
      <c r="W563" s="12">
        <v>1</v>
      </c>
      <c r="X563" s="14">
        <f>Table32356789101112132343210111213[[#This Row],[Total % Minorities]]/Table32356789101112132343210111213[[#This Row],[Total]]</f>
        <v>0</v>
      </c>
      <c r="Y56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6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64" spans="1:26" ht="20" customHeight="1">
      <c r="A564" s="1">
        <v>213321</v>
      </c>
      <c r="B564" s="1" t="s">
        <v>780</v>
      </c>
      <c r="C564" s="15" t="s">
        <v>347</v>
      </c>
      <c r="D564" s="1">
        <v>2</v>
      </c>
      <c r="E564" s="1">
        <v>2</v>
      </c>
      <c r="F564" s="8">
        <f>Table32356789101112132343210111213[[#This Row],[Men]]/Table32356789101112132343210111213[[#This Row],[Total]]</f>
        <v>1</v>
      </c>
      <c r="G564" s="1">
        <v>0</v>
      </c>
      <c r="H564" s="8">
        <f>Table32356789101112132343210111213[[#This Row],[Women]]/Table32356789101112132343210111213[[#This Row],[Total]]</f>
        <v>0</v>
      </c>
      <c r="I564" s="1">
        <v>0</v>
      </c>
      <c r="J564" s="8">
        <f>Table32356789101112132343210111213[[#This Row],[Alaskan Native or Native American]]/Table32356789101112132343210111213[[#This Row],[Total]]</f>
        <v>0</v>
      </c>
      <c r="K564" s="1">
        <v>0</v>
      </c>
      <c r="L564" s="8">
        <f>Table32356789101112132343210111213[[#This Row],[Asian American]]/Table32356789101112132343210111213[[#This Row],[Total]]</f>
        <v>0</v>
      </c>
      <c r="M564" s="1">
        <v>0</v>
      </c>
      <c r="N564" s="8">
        <f>Table32356789101112132343210111213[[#This Row],[African American]]/Table32356789101112132343210111213[[#This Row],[Total]]</f>
        <v>0</v>
      </c>
      <c r="O564" s="1">
        <v>0</v>
      </c>
      <c r="P564" s="8">
        <f>Table32356789101112132343210111213[[#This Row],[Hispanic American]]/Table32356789101112132343210111213[[#This Row],[Total]]</f>
        <v>0</v>
      </c>
      <c r="Q564" s="1">
        <v>0</v>
      </c>
      <c r="R564" s="8">
        <f>Table32356789101112132343210111213[[#This Row],[Hawaiian or Pacific Islander]]/Table32356789101112132343210111213[[#This Row],[Total]]</f>
        <v>0</v>
      </c>
      <c r="S564" s="1">
        <v>2</v>
      </c>
      <c r="T564" s="8">
        <f>Table32356789101112132343210111213[[#This Row],[White]]/Table32356789101112132343210111213[[#This Row],[Total]]</f>
        <v>1</v>
      </c>
      <c r="U564" s="1">
        <v>0</v>
      </c>
      <c r="V564" s="8">
        <f>Table32356789101112132343210111213[[#This Row],[Multi-racial]]/Table32356789101112132343210111213[[#This Row],[Total]]</f>
        <v>0</v>
      </c>
      <c r="W564" s="1">
        <v>0</v>
      </c>
      <c r="X564" s="8">
        <f>Table32356789101112132343210111213[[#This Row],[Total % Minorities]]/Table32356789101112132343210111213[[#This Row],[Total]]</f>
        <v>0</v>
      </c>
      <c r="Y56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6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65" spans="1:26" ht="20" customHeight="1">
      <c r="A565" s="12">
        <v>213507</v>
      </c>
      <c r="B565" s="12" t="s">
        <v>781</v>
      </c>
      <c r="C565" s="16" t="s">
        <v>347</v>
      </c>
      <c r="D565" s="12">
        <v>2</v>
      </c>
      <c r="E565" s="12">
        <v>2</v>
      </c>
      <c r="F565" s="14">
        <f>Table32356789101112132343210111213[[#This Row],[Men]]/Table32356789101112132343210111213[[#This Row],[Total]]</f>
        <v>1</v>
      </c>
      <c r="G565" s="12">
        <v>0</v>
      </c>
      <c r="H565" s="14">
        <f>Table32356789101112132343210111213[[#This Row],[Women]]/Table32356789101112132343210111213[[#This Row],[Total]]</f>
        <v>0</v>
      </c>
      <c r="I565" s="12">
        <v>0</v>
      </c>
      <c r="J565" s="14">
        <f>Table32356789101112132343210111213[[#This Row],[Alaskan Native or Native American]]/Table32356789101112132343210111213[[#This Row],[Total]]</f>
        <v>0</v>
      </c>
      <c r="K565" s="12">
        <v>0</v>
      </c>
      <c r="L565" s="14">
        <f>Table32356789101112132343210111213[[#This Row],[Asian American]]/Table32356789101112132343210111213[[#This Row],[Total]]</f>
        <v>0</v>
      </c>
      <c r="M565" s="12">
        <v>0</v>
      </c>
      <c r="N565" s="14">
        <f>Table32356789101112132343210111213[[#This Row],[African American]]/Table32356789101112132343210111213[[#This Row],[Total]]</f>
        <v>0</v>
      </c>
      <c r="O565" s="12">
        <v>0</v>
      </c>
      <c r="P565" s="14">
        <f>Table32356789101112132343210111213[[#This Row],[Hispanic American]]/Table32356789101112132343210111213[[#This Row],[Total]]</f>
        <v>0</v>
      </c>
      <c r="Q565" s="12">
        <v>0</v>
      </c>
      <c r="R565" s="14">
        <f>Table32356789101112132343210111213[[#This Row],[Hawaiian or Pacific Islander]]/Table32356789101112132343210111213[[#This Row],[Total]]</f>
        <v>0</v>
      </c>
      <c r="S565" s="12">
        <v>2</v>
      </c>
      <c r="T565" s="14">
        <f>Table32356789101112132343210111213[[#This Row],[White]]/Table32356789101112132343210111213[[#This Row],[Total]]</f>
        <v>1</v>
      </c>
      <c r="U565" s="12">
        <v>0</v>
      </c>
      <c r="V565" s="14">
        <f>Table32356789101112132343210111213[[#This Row],[Multi-racial]]/Table32356789101112132343210111213[[#This Row],[Total]]</f>
        <v>0</v>
      </c>
      <c r="W565" s="12">
        <v>0</v>
      </c>
      <c r="X565" s="14">
        <f>Table32356789101112132343210111213[[#This Row],[Total % Minorities]]/Table32356789101112132343210111213[[#This Row],[Total]]</f>
        <v>0</v>
      </c>
      <c r="Y56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6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66" spans="1:26" ht="20" customHeight="1">
      <c r="A566" s="1">
        <v>216807</v>
      </c>
      <c r="B566" s="1" t="s">
        <v>592</v>
      </c>
      <c r="C566" s="15" t="s">
        <v>347</v>
      </c>
      <c r="D566" s="1">
        <v>2</v>
      </c>
      <c r="E566" s="1">
        <v>2</v>
      </c>
      <c r="F566" s="8">
        <f>Table32356789101112132343210111213[[#This Row],[Men]]/Table32356789101112132343210111213[[#This Row],[Total]]</f>
        <v>1</v>
      </c>
      <c r="G566" s="1">
        <v>0</v>
      </c>
      <c r="H566" s="8">
        <f>Table32356789101112132343210111213[[#This Row],[Women]]/Table32356789101112132343210111213[[#This Row],[Total]]</f>
        <v>0</v>
      </c>
      <c r="I566" s="1">
        <v>0</v>
      </c>
      <c r="J566" s="8">
        <f>Table32356789101112132343210111213[[#This Row],[Alaskan Native or Native American]]/Table32356789101112132343210111213[[#This Row],[Total]]</f>
        <v>0</v>
      </c>
      <c r="K566" s="1">
        <v>0</v>
      </c>
      <c r="L566" s="8">
        <f>Table32356789101112132343210111213[[#This Row],[Asian American]]/Table32356789101112132343210111213[[#This Row],[Total]]</f>
        <v>0</v>
      </c>
      <c r="M566" s="1">
        <v>0</v>
      </c>
      <c r="N566" s="8">
        <f>Table32356789101112132343210111213[[#This Row],[African American]]/Table32356789101112132343210111213[[#This Row],[Total]]</f>
        <v>0</v>
      </c>
      <c r="O566" s="1">
        <v>0</v>
      </c>
      <c r="P566" s="8">
        <f>Table32356789101112132343210111213[[#This Row],[Hispanic American]]/Table32356789101112132343210111213[[#This Row],[Total]]</f>
        <v>0</v>
      </c>
      <c r="Q566" s="1">
        <v>0</v>
      </c>
      <c r="R566" s="8">
        <f>Table32356789101112132343210111213[[#This Row],[Hawaiian or Pacific Islander]]/Table32356789101112132343210111213[[#This Row],[Total]]</f>
        <v>0</v>
      </c>
      <c r="S566" s="1">
        <v>1</v>
      </c>
      <c r="T566" s="8">
        <f>Table32356789101112132343210111213[[#This Row],[White]]/Table32356789101112132343210111213[[#This Row],[Total]]</f>
        <v>0.5</v>
      </c>
      <c r="U566" s="1">
        <v>0</v>
      </c>
      <c r="V566" s="8">
        <f>Table32356789101112132343210111213[[#This Row],[Multi-racial]]/Table32356789101112132343210111213[[#This Row],[Total]]</f>
        <v>0</v>
      </c>
      <c r="W566" s="1">
        <v>0</v>
      </c>
      <c r="X566" s="8">
        <f>Table32356789101112132343210111213[[#This Row],[Total % Minorities]]/Table32356789101112132343210111213[[#This Row],[Total]]</f>
        <v>0</v>
      </c>
      <c r="Y56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6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67" spans="1:26" ht="20" customHeight="1">
      <c r="A567" s="12">
        <v>217907</v>
      </c>
      <c r="B567" s="12" t="s">
        <v>782</v>
      </c>
      <c r="C567" s="16" t="s">
        <v>347</v>
      </c>
      <c r="D567" s="12">
        <v>2</v>
      </c>
      <c r="E567" s="12">
        <v>2</v>
      </c>
      <c r="F567" s="14">
        <f>Table32356789101112132343210111213[[#This Row],[Men]]/Table32356789101112132343210111213[[#This Row],[Total]]</f>
        <v>1</v>
      </c>
      <c r="G567" s="12">
        <v>0</v>
      </c>
      <c r="H567" s="14">
        <f>Table32356789101112132343210111213[[#This Row],[Women]]/Table32356789101112132343210111213[[#This Row],[Total]]</f>
        <v>0</v>
      </c>
      <c r="I567" s="12">
        <v>0</v>
      </c>
      <c r="J567" s="14">
        <f>Table32356789101112132343210111213[[#This Row],[Alaskan Native or Native American]]/Table32356789101112132343210111213[[#This Row],[Total]]</f>
        <v>0</v>
      </c>
      <c r="K567" s="12">
        <v>0</v>
      </c>
      <c r="L567" s="14">
        <f>Table32356789101112132343210111213[[#This Row],[Asian American]]/Table32356789101112132343210111213[[#This Row],[Total]]</f>
        <v>0</v>
      </c>
      <c r="M567" s="12">
        <v>1</v>
      </c>
      <c r="N567" s="14">
        <f>Table32356789101112132343210111213[[#This Row],[African American]]/Table32356789101112132343210111213[[#This Row],[Total]]</f>
        <v>0.5</v>
      </c>
      <c r="O567" s="12">
        <v>0</v>
      </c>
      <c r="P567" s="14">
        <f>Table32356789101112132343210111213[[#This Row],[Hispanic American]]/Table32356789101112132343210111213[[#This Row],[Total]]</f>
        <v>0</v>
      </c>
      <c r="Q567" s="12">
        <v>0</v>
      </c>
      <c r="R567" s="14">
        <f>Table32356789101112132343210111213[[#This Row],[Hawaiian or Pacific Islander]]/Table32356789101112132343210111213[[#This Row],[Total]]</f>
        <v>0</v>
      </c>
      <c r="S567" s="12">
        <v>1</v>
      </c>
      <c r="T567" s="14">
        <f>Table32356789101112132343210111213[[#This Row],[White]]/Table32356789101112132343210111213[[#This Row],[Total]]</f>
        <v>0.5</v>
      </c>
      <c r="U567" s="12">
        <v>0</v>
      </c>
      <c r="V567" s="14">
        <f>Table32356789101112132343210111213[[#This Row],[Multi-racial]]/Table32356789101112132343210111213[[#This Row],[Total]]</f>
        <v>0</v>
      </c>
      <c r="W567" s="12">
        <v>0</v>
      </c>
      <c r="X567" s="14">
        <f>Table32356789101112132343210111213[[#This Row],[Total % Minorities]]/Table32356789101112132343210111213[[#This Row],[Total]]</f>
        <v>0.25</v>
      </c>
      <c r="Y56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6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68" spans="1:26" ht="20" customHeight="1">
      <c r="A568" s="1">
        <v>219806</v>
      </c>
      <c r="B568" s="1" t="s">
        <v>783</v>
      </c>
      <c r="C568" s="15" t="s">
        <v>347</v>
      </c>
      <c r="D568" s="1">
        <v>2</v>
      </c>
      <c r="E568" s="1">
        <v>1</v>
      </c>
      <c r="F568" s="8">
        <f>Table32356789101112132343210111213[[#This Row],[Men]]/Table32356789101112132343210111213[[#This Row],[Total]]</f>
        <v>0.5</v>
      </c>
      <c r="G568" s="1">
        <v>1</v>
      </c>
      <c r="H568" s="8">
        <f>Table32356789101112132343210111213[[#This Row],[Women]]/Table32356789101112132343210111213[[#This Row],[Total]]</f>
        <v>0.5</v>
      </c>
      <c r="I568" s="1">
        <v>0</v>
      </c>
      <c r="J568" s="8">
        <f>Table32356789101112132343210111213[[#This Row],[Alaskan Native or Native American]]/Table32356789101112132343210111213[[#This Row],[Total]]</f>
        <v>0</v>
      </c>
      <c r="K568" s="1">
        <v>0</v>
      </c>
      <c r="L568" s="8">
        <f>Table32356789101112132343210111213[[#This Row],[Asian American]]/Table32356789101112132343210111213[[#This Row],[Total]]</f>
        <v>0</v>
      </c>
      <c r="M568" s="1">
        <v>0</v>
      </c>
      <c r="N568" s="8">
        <f>Table32356789101112132343210111213[[#This Row],[African American]]/Table32356789101112132343210111213[[#This Row],[Total]]</f>
        <v>0</v>
      </c>
      <c r="O568" s="1">
        <v>0</v>
      </c>
      <c r="P568" s="8">
        <f>Table32356789101112132343210111213[[#This Row],[Hispanic American]]/Table32356789101112132343210111213[[#This Row],[Total]]</f>
        <v>0</v>
      </c>
      <c r="Q568" s="1">
        <v>0</v>
      </c>
      <c r="R568" s="8">
        <f>Table32356789101112132343210111213[[#This Row],[Hawaiian or Pacific Islander]]/Table32356789101112132343210111213[[#This Row],[Total]]</f>
        <v>0</v>
      </c>
      <c r="S568" s="1">
        <v>2</v>
      </c>
      <c r="T568" s="8">
        <f>Table32356789101112132343210111213[[#This Row],[White]]/Table32356789101112132343210111213[[#This Row],[Total]]</f>
        <v>1</v>
      </c>
      <c r="U568" s="1">
        <v>0</v>
      </c>
      <c r="V568" s="8">
        <f>Table32356789101112132343210111213[[#This Row],[Multi-racial]]/Table32356789101112132343210111213[[#This Row],[Total]]</f>
        <v>0</v>
      </c>
      <c r="W568" s="1">
        <v>0</v>
      </c>
      <c r="X568" s="8">
        <f>Table32356789101112132343210111213[[#This Row],[Total % Minorities]]/Table32356789101112132343210111213[[#This Row],[Total]]</f>
        <v>0</v>
      </c>
      <c r="Y56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6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69" spans="1:26" ht="20" customHeight="1">
      <c r="A569" s="12">
        <v>224323</v>
      </c>
      <c r="B569" s="12" t="s">
        <v>784</v>
      </c>
      <c r="C569" s="16" t="s">
        <v>347</v>
      </c>
      <c r="D569" s="12">
        <v>2</v>
      </c>
      <c r="E569" s="12">
        <v>2</v>
      </c>
      <c r="F569" s="14">
        <f>Table32356789101112132343210111213[[#This Row],[Men]]/Table32356789101112132343210111213[[#This Row],[Total]]</f>
        <v>1</v>
      </c>
      <c r="G569" s="12">
        <v>0</v>
      </c>
      <c r="H569" s="14">
        <f>Table32356789101112132343210111213[[#This Row],[Women]]/Table32356789101112132343210111213[[#This Row],[Total]]</f>
        <v>0</v>
      </c>
      <c r="I569" s="12">
        <v>0</v>
      </c>
      <c r="J569" s="14">
        <f>Table32356789101112132343210111213[[#This Row],[Alaskan Native or Native American]]/Table32356789101112132343210111213[[#This Row],[Total]]</f>
        <v>0</v>
      </c>
      <c r="K569" s="12">
        <v>0</v>
      </c>
      <c r="L569" s="14">
        <f>Table32356789101112132343210111213[[#This Row],[Asian American]]/Table32356789101112132343210111213[[#This Row],[Total]]</f>
        <v>0</v>
      </c>
      <c r="M569" s="12">
        <v>0</v>
      </c>
      <c r="N569" s="14">
        <f>Table32356789101112132343210111213[[#This Row],[African American]]/Table32356789101112132343210111213[[#This Row],[Total]]</f>
        <v>0</v>
      </c>
      <c r="O569" s="12">
        <v>0</v>
      </c>
      <c r="P569" s="14">
        <f>Table32356789101112132343210111213[[#This Row],[Hispanic American]]/Table32356789101112132343210111213[[#This Row],[Total]]</f>
        <v>0</v>
      </c>
      <c r="Q569" s="12">
        <v>0</v>
      </c>
      <c r="R569" s="14">
        <f>Table32356789101112132343210111213[[#This Row],[Hawaiian or Pacific Islander]]/Table32356789101112132343210111213[[#This Row],[Total]]</f>
        <v>0</v>
      </c>
      <c r="S569" s="12">
        <v>2</v>
      </c>
      <c r="T569" s="14">
        <f>Table32356789101112132343210111213[[#This Row],[White]]/Table32356789101112132343210111213[[#This Row],[Total]]</f>
        <v>1</v>
      </c>
      <c r="U569" s="12">
        <v>0</v>
      </c>
      <c r="V569" s="14">
        <f>Table32356789101112132343210111213[[#This Row],[Multi-racial]]/Table32356789101112132343210111213[[#This Row],[Total]]</f>
        <v>0</v>
      </c>
      <c r="W569" s="12">
        <v>0</v>
      </c>
      <c r="X569" s="14">
        <f>Table32356789101112132343210111213[[#This Row],[Total % Minorities]]/Table32356789101112132343210111213[[#This Row],[Total]]</f>
        <v>0</v>
      </c>
      <c r="Y56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6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70" spans="1:26" ht="20" customHeight="1">
      <c r="A570" s="1">
        <v>225575</v>
      </c>
      <c r="B570" s="1" t="s">
        <v>785</v>
      </c>
      <c r="C570" s="15" t="s">
        <v>347</v>
      </c>
      <c r="D570" s="1">
        <v>2</v>
      </c>
      <c r="E570" s="1">
        <v>2</v>
      </c>
      <c r="F570" s="8">
        <f>Table32356789101112132343210111213[[#This Row],[Men]]/Table32356789101112132343210111213[[#This Row],[Total]]</f>
        <v>1</v>
      </c>
      <c r="G570" s="1">
        <v>0</v>
      </c>
      <c r="H570" s="8">
        <f>Table32356789101112132343210111213[[#This Row],[Women]]/Table32356789101112132343210111213[[#This Row],[Total]]</f>
        <v>0</v>
      </c>
      <c r="I570" s="1">
        <v>0</v>
      </c>
      <c r="J570" s="8">
        <f>Table32356789101112132343210111213[[#This Row],[Alaskan Native or Native American]]/Table32356789101112132343210111213[[#This Row],[Total]]</f>
        <v>0</v>
      </c>
      <c r="K570" s="1">
        <v>0</v>
      </c>
      <c r="L570" s="8">
        <f>Table32356789101112132343210111213[[#This Row],[Asian American]]/Table32356789101112132343210111213[[#This Row],[Total]]</f>
        <v>0</v>
      </c>
      <c r="M570" s="1">
        <v>1</v>
      </c>
      <c r="N570" s="8">
        <f>Table32356789101112132343210111213[[#This Row],[African American]]/Table32356789101112132343210111213[[#This Row],[Total]]</f>
        <v>0.5</v>
      </c>
      <c r="O570" s="1">
        <v>0</v>
      </c>
      <c r="P570" s="8">
        <f>Table32356789101112132343210111213[[#This Row],[Hispanic American]]/Table32356789101112132343210111213[[#This Row],[Total]]</f>
        <v>0</v>
      </c>
      <c r="Q570" s="1">
        <v>0</v>
      </c>
      <c r="R570" s="8">
        <f>Table32356789101112132343210111213[[#This Row],[Hawaiian or Pacific Islander]]/Table32356789101112132343210111213[[#This Row],[Total]]</f>
        <v>0</v>
      </c>
      <c r="S570" s="1">
        <v>0</v>
      </c>
      <c r="T570" s="8">
        <f>Table32356789101112132343210111213[[#This Row],[White]]/Table32356789101112132343210111213[[#This Row],[Total]]</f>
        <v>0</v>
      </c>
      <c r="U570" s="1">
        <v>0</v>
      </c>
      <c r="V570" s="8">
        <f>Table32356789101112132343210111213[[#This Row],[Multi-racial]]/Table32356789101112132343210111213[[#This Row],[Total]]</f>
        <v>0</v>
      </c>
      <c r="W570" s="1">
        <v>1</v>
      </c>
      <c r="X570" s="8">
        <f>Table32356789101112132343210111213[[#This Row],[Total % Minorities]]/Table32356789101112132343210111213[[#This Row],[Total]]</f>
        <v>0.25</v>
      </c>
      <c r="Y57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7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71" spans="1:26" ht="20" customHeight="1">
      <c r="A571" s="12">
        <v>229780</v>
      </c>
      <c r="B571" s="12" t="s">
        <v>786</v>
      </c>
      <c r="C571" s="16" t="s">
        <v>605</v>
      </c>
      <c r="D571" s="12">
        <v>2</v>
      </c>
      <c r="E571" s="12">
        <v>2</v>
      </c>
      <c r="F571" s="14">
        <f>Table32356789101112132343210111213[[#This Row],[Men]]/Table32356789101112132343210111213[[#This Row],[Total]]</f>
        <v>1</v>
      </c>
      <c r="G571" s="12">
        <v>0</v>
      </c>
      <c r="H571" s="14">
        <f>Table32356789101112132343210111213[[#This Row],[Women]]/Table32356789101112132343210111213[[#This Row],[Total]]</f>
        <v>0</v>
      </c>
      <c r="I571" s="12">
        <v>0</v>
      </c>
      <c r="J571" s="14">
        <f>Table32356789101112132343210111213[[#This Row],[Alaskan Native or Native American]]/Table32356789101112132343210111213[[#This Row],[Total]]</f>
        <v>0</v>
      </c>
      <c r="K571" s="12">
        <v>0</v>
      </c>
      <c r="L571" s="14">
        <f>Table32356789101112132343210111213[[#This Row],[Asian American]]/Table32356789101112132343210111213[[#This Row],[Total]]</f>
        <v>0</v>
      </c>
      <c r="M571" s="12">
        <v>0</v>
      </c>
      <c r="N571" s="14">
        <f>Table32356789101112132343210111213[[#This Row],[African American]]/Table32356789101112132343210111213[[#This Row],[Total]]</f>
        <v>0</v>
      </c>
      <c r="O571" s="12">
        <v>1</v>
      </c>
      <c r="P571" s="14">
        <f>Table32356789101112132343210111213[[#This Row],[Hispanic American]]/Table32356789101112132343210111213[[#This Row],[Total]]</f>
        <v>0.5</v>
      </c>
      <c r="Q571" s="12">
        <v>0</v>
      </c>
      <c r="R571" s="14">
        <f>Table32356789101112132343210111213[[#This Row],[Hawaiian or Pacific Islander]]/Table32356789101112132343210111213[[#This Row],[Total]]</f>
        <v>0</v>
      </c>
      <c r="S571" s="12">
        <v>0</v>
      </c>
      <c r="T571" s="14">
        <f>Table32356789101112132343210111213[[#This Row],[White]]/Table32356789101112132343210111213[[#This Row],[Total]]</f>
        <v>0</v>
      </c>
      <c r="U571" s="12">
        <v>1</v>
      </c>
      <c r="V571" s="14">
        <f>Table32356789101112132343210111213[[#This Row],[Multi-racial]]/Table32356789101112132343210111213[[#This Row],[Total]]</f>
        <v>0.5</v>
      </c>
      <c r="W571" s="12">
        <v>0</v>
      </c>
      <c r="X571" s="14">
        <f>Table32356789101112132343210111213[[#This Row],[Total % Minorities]]/Table32356789101112132343210111213[[#This Row],[Total]]</f>
        <v>0.5</v>
      </c>
      <c r="Y57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7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72" spans="1:26" ht="20" customHeight="1">
      <c r="A572" s="1">
        <v>231651</v>
      </c>
      <c r="B572" s="1" t="s">
        <v>787</v>
      </c>
      <c r="C572" s="15" t="s">
        <v>347</v>
      </c>
      <c r="D572" s="1">
        <v>2</v>
      </c>
      <c r="E572" s="1">
        <v>1</v>
      </c>
      <c r="F572" s="8">
        <f>Table32356789101112132343210111213[[#This Row],[Men]]/Table32356789101112132343210111213[[#This Row],[Total]]</f>
        <v>0.5</v>
      </c>
      <c r="G572" s="1">
        <v>1</v>
      </c>
      <c r="H572" s="8">
        <f>Table32356789101112132343210111213[[#This Row],[Women]]/Table32356789101112132343210111213[[#This Row],[Total]]</f>
        <v>0.5</v>
      </c>
      <c r="I572" s="1">
        <v>0</v>
      </c>
      <c r="J572" s="8">
        <f>Table32356789101112132343210111213[[#This Row],[Alaskan Native or Native American]]/Table32356789101112132343210111213[[#This Row],[Total]]</f>
        <v>0</v>
      </c>
      <c r="K572" s="1">
        <v>0</v>
      </c>
      <c r="L572" s="8">
        <f>Table32356789101112132343210111213[[#This Row],[Asian American]]/Table32356789101112132343210111213[[#This Row],[Total]]</f>
        <v>0</v>
      </c>
      <c r="M572" s="1">
        <v>1</v>
      </c>
      <c r="N572" s="8">
        <f>Table32356789101112132343210111213[[#This Row],[African American]]/Table32356789101112132343210111213[[#This Row],[Total]]</f>
        <v>0.5</v>
      </c>
      <c r="O572" s="1">
        <v>0</v>
      </c>
      <c r="P572" s="8">
        <f>Table32356789101112132343210111213[[#This Row],[Hispanic American]]/Table32356789101112132343210111213[[#This Row],[Total]]</f>
        <v>0</v>
      </c>
      <c r="Q572" s="1">
        <v>0</v>
      </c>
      <c r="R572" s="8">
        <f>Table32356789101112132343210111213[[#This Row],[Hawaiian or Pacific Islander]]/Table32356789101112132343210111213[[#This Row],[Total]]</f>
        <v>0</v>
      </c>
      <c r="S572" s="1">
        <v>1</v>
      </c>
      <c r="T572" s="8">
        <f>Table32356789101112132343210111213[[#This Row],[White]]/Table32356789101112132343210111213[[#This Row],[Total]]</f>
        <v>0.5</v>
      </c>
      <c r="U572" s="1">
        <v>0</v>
      </c>
      <c r="V572" s="8">
        <f>Table32356789101112132343210111213[[#This Row],[Multi-racial]]/Table32356789101112132343210111213[[#This Row],[Total]]</f>
        <v>0</v>
      </c>
      <c r="W572" s="1">
        <v>0</v>
      </c>
      <c r="X572" s="8">
        <f>Table32356789101112132343210111213[[#This Row],[Total % Minorities]]/Table32356789101112132343210111213[[#This Row],[Total]]</f>
        <v>0.25</v>
      </c>
      <c r="Y57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  <c r="Z57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0.5</v>
      </c>
    </row>
    <row r="573" spans="1:26" ht="20" customHeight="1">
      <c r="A573" s="12">
        <v>233426</v>
      </c>
      <c r="B573" s="12" t="s">
        <v>788</v>
      </c>
      <c r="C573" s="16" t="s">
        <v>347</v>
      </c>
      <c r="D573" s="12">
        <v>2</v>
      </c>
      <c r="E573" s="12">
        <v>2</v>
      </c>
      <c r="F573" s="14">
        <f>Table32356789101112132343210111213[[#This Row],[Men]]/Table32356789101112132343210111213[[#This Row],[Total]]</f>
        <v>1</v>
      </c>
      <c r="G573" s="12">
        <v>0</v>
      </c>
      <c r="H573" s="14">
        <f>Table32356789101112132343210111213[[#This Row],[Women]]/Table32356789101112132343210111213[[#This Row],[Total]]</f>
        <v>0</v>
      </c>
      <c r="I573" s="12">
        <v>0</v>
      </c>
      <c r="J573" s="14">
        <f>Table32356789101112132343210111213[[#This Row],[Alaskan Native or Native American]]/Table32356789101112132343210111213[[#This Row],[Total]]</f>
        <v>0</v>
      </c>
      <c r="K573" s="12">
        <v>0</v>
      </c>
      <c r="L573" s="14">
        <f>Table32356789101112132343210111213[[#This Row],[Asian American]]/Table32356789101112132343210111213[[#This Row],[Total]]</f>
        <v>0</v>
      </c>
      <c r="M573" s="12">
        <v>0</v>
      </c>
      <c r="N573" s="14">
        <f>Table32356789101112132343210111213[[#This Row],[African American]]/Table32356789101112132343210111213[[#This Row],[Total]]</f>
        <v>0</v>
      </c>
      <c r="O573" s="12">
        <v>0</v>
      </c>
      <c r="P573" s="14">
        <f>Table32356789101112132343210111213[[#This Row],[Hispanic American]]/Table32356789101112132343210111213[[#This Row],[Total]]</f>
        <v>0</v>
      </c>
      <c r="Q573" s="12">
        <v>0</v>
      </c>
      <c r="R573" s="14">
        <f>Table32356789101112132343210111213[[#This Row],[Hawaiian or Pacific Islander]]/Table32356789101112132343210111213[[#This Row],[Total]]</f>
        <v>0</v>
      </c>
      <c r="S573" s="12">
        <v>2</v>
      </c>
      <c r="T573" s="14">
        <f>Table32356789101112132343210111213[[#This Row],[White]]/Table32356789101112132343210111213[[#This Row],[Total]]</f>
        <v>1</v>
      </c>
      <c r="U573" s="12">
        <v>0</v>
      </c>
      <c r="V573" s="14">
        <f>Table32356789101112132343210111213[[#This Row],[Multi-racial]]/Table32356789101112132343210111213[[#This Row],[Total]]</f>
        <v>0</v>
      </c>
      <c r="W573" s="12">
        <v>0</v>
      </c>
      <c r="X573" s="14">
        <f>Table32356789101112132343210111213[[#This Row],[Total % Minorities]]/Table32356789101112132343210111213[[#This Row],[Total]]</f>
        <v>0</v>
      </c>
      <c r="Y57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7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74" spans="1:26" ht="20" customHeight="1">
      <c r="A574" s="1">
        <v>237969</v>
      </c>
      <c r="B574" s="1" t="s">
        <v>789</v>
      </c>
      <c r="C574" s="15" t="s">
        <v>347</v>
      </c>
      <c r="D574" s="1">
        <v>2</v>
      </c>
      <c r="E574" s="1">
        <v>2</v>
      </c>
      <c r="F574" s="8">
        <f>Table32356789101112132343210111213[[#This Row],[Men]]/Table32356789101112132343210111213[[#This Row],[Total]]</f>
        <v>1</v>
      </c>
      <c r="G574" s="1">
        <v>0</v>
      </c>
      <c r="H574" s="8">
        <f>Table32356789101112132343210111213[[#This Row],[Women]]/Table32356789101112132343210111213[[#This Row],[Total]]</f>
        <v>0</v>
      </c>
      <c r="I574" s="1">
        <v>0</v>
      </c>
      <c r="J574" s="8">
        <f>Table32356789101112132343210111213[[#This Row],[Alaskan Native or Native American]]/Table32356789101112132343210111213[[#This Row],[Total]]</f>
        <v>0</v>
      </c>
      <c r="K574" s="1">
        <v>0</v>
      </c>
      <c r="L574" s="8">
        <f>Table32356789101112132343210111213[[#This Row],[Asian American]]/Table32356789101112132343210111213[[#This Row],[Total]]</f>
        <v>0</v>
      </c>
      <c r="M574" s="1">
        <v>0</v>
      </c>
      <c r="N574" s="8">
        <f>Table32356789101112132343210111213[[#This Row],[African American]]/Table32356789101112132343210111213[[#This Row],[Total]]</f>
        <v>0</v>
      </c>
      <c r="O574" s="1">
        <v>0</v>
      </c>
      <c r="P574" s="8">
        <f>Table32356789101112132343210111213[[#This Row],[Hispanic American]]/Table32356789101112132343210111213[[#This Row],[Total]]</f>
        <v>0</v>
      </c>
      <c r="Q574" s="1">
        <v>0</v>
      </c>
      <c r="R574" s="8">
        <f>Table32356789101112132343210111213[[#This Row],[Hawaiian or Pacific Islander]]/Table32356789101112132343210111213[[#This Row],[Total]]</f>
        <v>0</v>
      </c>
      <c r="S574" s="1">
        <v>2</v>
      </c>
      <c r="T574" s="8">
        <f>Table32356789101112132343210111213[[#This Row],[White]]/Table32356789101112132343210111213[[#This Row],[Total]]</f>
        <v>1</v>
      </c>
      <c r="U574" s="1">
        <v>0</v>
      </c>
      <c r="V574" s="8">
        <f>Table32356789101112132343210111213[[#This Row],[Multi-racial]]/Table32356789101112132343210111213[[#This Row],[Total]]</f>
        <v>0</v>
      </c>
      <c r="W574" s="1">
        <v>0</v>
      </c>
      <c r="X574" s="8">
        <f>Table32356789101112132343210111213[[#This Row],[Total % Minorities]]/Table32356789101112132343210111213[[#This Row],[Total]]</f>
        <v>0</v>
      </c>
      <c r="Y57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7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75" spans="1:26" ht="20" customHeight="1">
      <c r="A575" s="12">
        <v>247649</v>
      </c>
      <c r="B575" s="12" t="s">
        <v>790</v>
      </c>
      <c r="C575" s="16" t="s">
        <v>347</v>
      </c>
      <c r="D575" s="12">
        <v>2</v>
      </c>
      <c r="E575" s="12">
        <v>2</v>
      </c>
      <c r="F575" s="14">
        <f>Table32356789101112132343210111213[[#This Row],[Men]]/Table32356789101112132343210111213[[#This Row],[Total]]</f>
        <v>1</v>
      </c>
      <c r="G575" s="12">
        <v>0</v>
      </c>
      <c r="H575" s="14">
        <f>Table32356789101112132343210111213[[#This Row],[Women]]/Table32356789101112132343210111213[[#This Row],[Total]]</f>
        <v>0</v>
      </c>
      <c r="I575" s="12">
        <v>0</v>
      </c>
      <c r="J575" s="14">
        <f>Table32356789101112132343210111213[[#This Row],[Alaskan Native or Native American]]/Table32356789101112132343210111213[[#This Row],[Total]]</f>
        <v>0</v>
      </c>
      <c r="K575" s="12">
        <v>0</v>
      </c>
      <c r="L575" s="14">
        <f>Table32356789101112132343210111213[[#This Row],[Asian American]]/Table32356789101112132343210111213[[#This Row],[Total]]</f>
        <v>0</v>
      </c>
      <c r="M575" s="12">
        <v>0</v>
      </c>
      <c r="N575" s="14">
        <f>Table32356789101112132343210111213[[#This Row],[African American]]/Table32356789101112132343210111213[[#This Row],[Total]]</f>
        <v>0</v>
      </c>
      <c r="O575" s="12">
        <v>0</v>
      </c>
      <c r="P575" s="14">
        <f>Table32356789101112132343210111213[[#This Row],[Hispanic American]]/Table32356789101112132343210111213[[#This Row],[Total]]</f>
        <v>0</v>
      </c>
      <c r="Q575" s="12">
        <v>0</v>
      </c>
      <c r="R575" s="14">
        <f>Table32356789101112132343210111213[[#This Row],[Hawaiian or Pacific Islander]]/Table32356789101112132343210111213[[#This Row],[Total]]</f>
        <v>0</v>
      </c>
      <c r="S575" s="12">
        <v>2</v>
      </c>
      <c r="T575" s="14">
        <f>Table32356789101112132343210111213[[#This Row],[White]]/Table32356789101112132343210111213[[#This Row],[Total]]</f>
        <v>1</v>
      </c>
      <c r="U575" s="12">
        <v>0</v>
      </c>
      <c r="V575" s="14">
        <f>Table32356789101112132343210111213[[#This Row],[Multi-racial]]/Table32356789101112132343210111213[[#This Row],[Total]]</f>
        <v>0</v>
      </c>
      <c r="W575" s="12">
        <v>0</v>
      </c>
      <c r="X575" s="14">
        <f>Table32356789101112132343210111213[[#This Row],[Total % Minorities]]/Table32356789101112132343210111213[[#This Row],[Total]]</f>
        <v>0</v>
      </c>
      <c r="Y57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7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76" spans="1:26" ht="20" customHeight="1">
      <c r="A576" s="1">
        <v>414878</v>
      </c>
      <c r="B576" s="1" t="s">
        <v>791</v>
      </c>
      <c r="C576" s="15" t="s">
        <v>347</v>
      </c>
      <c r="D576" s="1">
        <v>2</v>
      </c>
      <c r="E576" s="1">
        <v>1</v>
      </c>
      <c r="F576" s="8">
        <f>Table32356789101112132343210111213[[#This Row],[Men]]/Table32356789101112132343210111213[[#This Row],[Total]]</f>
        <v>0.5</v>
      </c>
      <c r="G576" s="1">
        <v>1</v>
      </c>
      <c r="H576" s="8">
        <f>Table32356789101112132343210111213[[#This Row],[Women]]/Table32356789101112132343210111213[[#This Row],[Total]]</f>
        <v>0.5</v>
      </c>
      <c r="I576" s="1">
        <v>0</v>
      </c>
      <c r="J576" s="8">
        <f>Table32356789101112132343210111213[[#This Row],[Alaskan Native or Native American]]/Table32356789101112132343210111213[[#This Row],[Total]]</f>
        <v>0</v>
      </c>
      <c r="K576" s="1">
        <v>0</v>
      </c>
      <c r="L576" s="8">
        <f>Table32356789101112132343210111213[[#This Row],[Asian American]]/Table32356789101112132343210111213[[#This Row],[Total]]</f>
        <v>0</v>
      </c>
      <c r="M576" s="1">
        <v>0</v>
      </c>
      <c r="N576" s="8">
        <f>Table32356789101112132343210111213[[#This Row],[African American]]/Table32356789101112132343210111213[[#This Row],[Total]]</f>
        <v>0</v>
      </c>
      <c r="O576" s="1">
        <v>0</v>
      </c>
      <c r="P576" s="8">
        <f>Table32356789101112132343210111213[[#This Row],[Hispanic American]]/Table32356789101112132343210111213[[#This Row],[Total]]</f>
        <v>0</v>
      </c>
      <c r="Q576" s="1">
        <v>0</v>
      </c>
      <c r="R576" s="8">
        <f>Table32356789101112132343210111213[[#This Row],[Hawaiian or Pacific Islander]]/Table32356789101112132343210111213[[#This Row],[Total]]</f>
        <v>0</v>
      </c>
      <c r="S576" s="1">
        <v>2</v>
      </c>
      <c r="T576" s="8">
        <f>Table32356789101112132343210111213[[#This Row],[White]]/Table32356789101112132343210111213[[#This Row],[Total]]</f>
        <v>1</v>
      </c>
      <c r="U576" s="1">
        <v>0</v>
      </c>
      <c r="V576" s="8">
        <f>Table32356789101112132343210111213[[#This Row],[Multi-racial]]/Table32356789101112132343210111213[[#This Row],[Total]]</f>
        <v>0</v>
      </c>
      <c r="W576" s="1">
        <v>0</v>
      </c>
      <c r="X576" s="8">
        <f>Table32356789101112132343210111213[[#This Row],[Total % Minorities]]/Table32356789101112132343210111213[[#This Row],[Total]]</f>
        <v>0</v>
      </c>
      <c r="Y57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7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77" spans="1:26" ht="20" customHeight="1">
      <c r="A577" s="12">
        <v>474890</v>
      </c>
      <c r="B577" s="12" t="s">
        <v>792</v>
      </c>
      <c r="C577" s="16" t="s">
        <v>347</v>
      </c>
      <c r="D577" s="12">
        <v>2</v>
      </c>
      <c r="E577" s="12">
        <v>2</v>
      </c>
      <c r="F577" s="14">
        <f>Table32356789101112132343210111213[[#This Row],[Men]]/Table32356789101112132343210111213[[#This Row],[Total]]</f>
        <v>1</v>
      </c>
      <c r="G577" s="12">
        <v>0</v>
      </c>
      <c r="H577" s="14">
        <f>Table32356789101112132343210111213[[#This Row],[Women]]/Table32356789101112132343210111213[[#This Row],[Total]]</f>
        <v>0</v>
      </c>
      <c r="I577" s="12">
        <v>0</v>
      </c>
      <c r="J577" s="14">
        <f>Table32356789101112132343210111213[[#This Row],[Alaskan Native or Native American]]/Table32356789101112132343210111213[[#This Row],[Total]]</f>
        <v>0</v>
      </c>
      <c r="K577" s="12">
        <v>0</v>
      </c>
      <c r="L577" s="14">
        <f>Table32356789101112132343210111213[[#This Row],[Asian American]]/Table32356789101112132343210111213[[#This Row],[Total]]</f>
        <v>0</v>
      </c>
      <c r="M577" s="12">
        <v>0</v>
      </c>
      <c r="N577" s="14">
        <f>Table32356789101112132343210111213[[#This Row],[African American]]/Table32356789101112132343210111213[[#This Row],[Total]]</f>
        <v>0</v>
      </c>
      <c r="O577" s="12">
        <v>0</v>
      </c>
      <c r="P577" s="14">
        <f>Table32356789101112132343210111213[[#This Row],[Hispanic American]]/Table32356789101112132343210111213[[#This Row],[Total]]</f>
        <v>0</v>
      </c>
      <c r="Q577" s="12">
        <v>0</v>
      </c>
      <c r="R577" s="14">
        <f>Table32356789101112132343210111213[[#This Row],[Hawaiian or Pacific Islander]]/Table32356789101112132343210111213[[#This Row],[Total]]</f>
        <v>0</v>
      </c>
      <c r="S577" s="12">
        <v>2</v>
      </c>
      <c r="T577" s="14">
        <f>Table32356789101112132343210111213[[#This Row],[White]]/Table32356789101112132343210111213[[#This Row],[Total]]</f>
        <v>1</v>
      </c>
      <c r="U577" s="12">
        <v>0</v>
      </c>
      <c r="V577" s="14">
        <f>Table32356789101112132343210111213[[#This Row],[Multi-racial]]/Table32356789101112132343210111213[[#This Row],[Total]]</f>
        <v>0</v>
      </c>
      <c r="W577" s="12">
        <v>0</v>
      </c>
      <c r="X577" s="14">
        <f>Table32356789101112132343210111213[[#This Row],[Total % Minorities]]/Table32356789101112132343210111213[[#This Row],[Total]]</f>
        <v>0</v>
      </c>
      <c r="Y57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7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78" spans="1:26" ht="20" customHeight="1">
      <c r="A578" s="1">
        <v>102614</v>
      </c>
      <c r="B578" s="1" t="s">
        <v>376</v>
      </c>
      <c r="C578" s="15" t="s">
        <v>347</v>
      </c>
      <c r="D578" s="1">
        <v>1</v>
      </c>
      <c r="E578" s="1">
        <v>1</v>
      </c>
      <c r="F578" s="8">
        <f>Table32356789101112132343210111213[[#This Row],[Men]]/Table32356789101112132343210111213[[#This Row],[Total]]</f>
        <v>1</v>
      </c>
      <c r="G578" s="1">
        <v>0</v>
      </c>
      <c r="H578" s="8">
        <f>Table32356789101112132343210111213[[#This Row],[Women]]/Table32356789101112132343210111213[[#This Row],[Total]]</f>
        <v>0</v>
      </c>
      <c r="I578" s="1">
        <v>0</v>
      </c>
      <c r="J578" s="8">
        <f>Table32356789101112132343210111213[[#This Row],[Alaskan Native or Native American]]/Table32356789101112132343210111213[[#This Row],[Total]]</f>
        <v>0</v>
      </c>
      <c r="K578" s="1">
        <v>0</v>
      </c>
      <c r="L578" s="8">
        <f>Table32356789101112132343210111213[[#This Row],[Asian American]]/Table32356789101112132343210111213[[#This Row],[Total]]</f>
        <v>0</v>
      </c>
      <c r="M578" s="1">
        <v>0</v>
      </c>
      <c r="N578" s="8">
        <f>Table32356789101112132343210111213[[#This Row],[African American]]/Table32356789101112132343210111213[[#This Row],[Total]]</f>
        <v>0</v>
      </c>
      <c r="O578" s="1">
        <v>0</v>
      </c>
      <c r="P578" s="8">
        <f>Table32356789101112132343210111213[[#This Row],[Hispanic American]]/Table32356789101112132343210111213[[#This Row],[Total]]</f>
        <v>0</v>
      </c>
      <c r="Q578" s="1">
        <v>0</v>
      </c>
      <c r="R578" s="8">
        <f>Table32356789101112132343210111213[[#This Row],[Hawaiian or Pacific Islander]]/Table32356789101112132343210111213[[#This Row],[Total]]</f>
        <v>0</v>
      </c>
      <c r="S578" s="1">
        <v>1</v>
      </c>
      <c r="T578" s="8">
        <f>Table32356789101112132343210111213[[#This Row],[White]]/Table32356789101112132343210111213[[#This Row],[Total]]</f>
        <v>1</v>
      </c>
      <c r="U578" s="1">
        <v>0</v>
      </c>
      <c r="V578" s="8">
        <f>Table32356789101112132343210111213[[#This Row],[Multi-racial]]/Table32356789101112132343210111213[[#This Row],[Total]]</f>
        <v>0</v>
      </c>
      <c r="W578" s="1">
        <v>0</v>
      </c>
      <c r="X578" s="8">
        <f>Table32356789101112132343210111213[[#This Row],[Total % Minorities]]/Table32356789101112132343210111213[[#This Row],[Total]]</f>
        <v>0</v>
      </c>
      <c r="Y57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7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79" spans="1:26" ht="20" customHeight="1">
      <c r="A579" s="12">
        <v>110361</v>
      </c>
      <c r="B579" s="12" t="s">
        <v>87</v>
      </c>
      <c r="C579" s="16" t="s">
        <v>347</v>
      </c>
      <c r="D579" s="12">
        <v>1</v>
      </c>
      <c r="E579" s="12">
        <v>1</v>
      </c>
      <c r="F579" s="14">
        <f>Table32356789101112132343210111213[[#This Row],[Men]]/Table32356789101112132343210111213[[#This Row],[Total]]</f>
        <v>1</v>
      </c>
      <c r="G579" s="12">
        <v>0</v>
      </c>
      <c r="H579" s="14">
        <f>Table32356789101112132343210111213[[#This Row],[Women]]/Table32356789101112132343210111213[[#This Row],[Total]]</f>
        <v>0</v>
      </c>
      <c r="I579" s="12">
        <v>0</v>
      </c>
      <c r="J579" s="14">
        <f>Table32356789101112132343210111213[[#This Row],[Alaskan Native or Native American]]/Table32356789101112132343210111213[[#This Row],[Total]]</f>
        <v>0</v>
      </c>
      <c r="K579" s="12">
        <v>0</v>
      </c>
      <c r="L579" s="14">
        <f>Table32356789101112132343210111213[[#This Row],[Asian American]]/Table32356789101112132343210111213[[#This Row],[Total]]</f>
        <v>0</v>
      </c>
      <c r="M579" s="12">
        <v>0</v>
      </c>
      <c r="N579" s="14">
        <f>Table32356789101112132343210111213[[#This Row],[African American]]/Table32356789101112132343210111213[[#This Row],[Total]]</f>
        <v>0</v>
      </c>
      <c r="O579" s="12">
        <v>0</v>
      </c>
      <c r="P579" s="14">
        <f>Table32356789101112132343210111213[[#This Row],[Hispanic American]]/Table32356789101112132343210111213[[#This Row],[Total]]</f>
        <v>0</v>
      </c>
      <c r="Q579" s="12">
        <v>0</v>
      </c>
      <c r="R579" s="14">
        <f>Table32356789101112132343210111213[[#This Row],[Hawaiian or Pacific Islander]]/Table32356789101112132343210111213[[#This Row],[Total]]</f>
        <v>0</v>
      </c>
      <c r="S579" s="12">
        <v>0</v>
      </c>
      <c r="T579" s="14">
        <f>Table32356789101112132343210111213[[#This Row],[White]]/Table32356789101112132343210111213[[#This Row],[Total]]</f>
        <v>0</v>
      </c>
      <c r="U579" s="12">
        <v>1</v>
      </c>
      <c r="V579" s="14">
        <f>Table32356789101112132343210111213[[#This Row],[Multi-racial]]/Table32356789101112132343210111213[[#This Row],[Total]]</f>
        <v>1</v>
      </c>
      <c r="W579" s="12">
        <v>0</v>
      </c>
      <c r="X579" s="14">
        <f>Table32356789101112132343210111213[[#This Row],[Total % Minorities]]/Table32356789101112132343210111213[[#This Row],[Total]]</f>
        <v>1</v>
      </c>
      <c r="Y57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7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80" spans="1:26" ht="20" customHeight="1">
      <c r="A580" s="1">
        <v>121309</v>
      </c>
      <c r="B580" s="1" t="s">
        <v>397</v>
      </c>
      <c r="C580" s="15" t="s">
        <v>347</v>
      </c>
      <c r="D580" s="1">
        <v>1</v>
      </c>
      <c r="E580" s="1">
        <v>1</v>
      </c>
      <c r="F580" s="8">
        <f>Table32356789101112132343210111213[[#This Row],[Men]]/Table32356789101112132343210111213[[#This Row],[Total]]</f>
        <v>1</v>
      </c>
      <c r="G580" s="1">
        <v>0</v>
      </c>
      <c r="H580" s="8">
        <f>Table32356789101112132343210111213[[#This Row],[Women]]/Table32356789101112132343210111213[[#This Row],[Total]]</f>
        <v>0</v>
      </c>
      <c r="I580" s="1">
        <v>0</v>
      </c>
      <c r="J580" s="8">
        <f>Table32356789101112132343210111213[[#This Row],[Alaskan Native or Native American]]/Table32356789101112132343210111213[[#This Row],[Total]]</f>
        <v>0</v>
      </c>
      <c r="K580" s="1">
        <v>0</v>
      </c>
      <c r="L580" s="8">
        <f>Table32356789101112132343210111213[[#This Row],[Asian American]]/Table32356789101112132343210111213[[#This Row],[Total]]</f>
        <v>0</v>
      </c>
      <c r="M580" s="1">
        <v>0</v>
      </c>
      <c r="N580" s="8">
        <f>Table32356789101112132343210111213[[#This Row],[African American]]/Table32356789101112132343210111213[[#This Row],[Total]]</f>
        <v>0</v>
      </c>
      <c r="O580" s="1">
        <v>0</v>
      </c>
      <c r="P580" s="8">
        <f>Table32356789101112132343210111213[[#This Row],[Hispanic American]]/Table32356789101112132343210111213[[#This Row],[Total]]</f>
        <v>0</v>
      </c>
      <c r="Q580" s="1">
        <v>0</v>
      </c>
      <c r="R580" s="8">
        <f>Table32356789101112132343210111213[[#This Row],[Hawaiian or Pacific Islander]]/Table32356789101112132343210111213[[#This Row],[Total]]</f>
        <v>0</v>
      </c>
      <c r="S580" s="1">
        <v>1</v>
      </c>
      <c r="T580" s="8">
        <f>Table32356789101112132343210111213[[#This Row],[White]]/Table32356789101112132343210111213[[#This Row],[Total]]</f>
        <v>1</v>
      </c>
      <c r="U580" s="1">
        <v>0</v>
      </c>
      <c r="V580" s="8">
        <f>Table32356789101112132343210111213[[#This Row],[Multi-racial]]/Table32356789101112132343210111213[[#This Row],[Total]]</f>
        <v>0</v>
      </c>
      <c r="W580" s="1">
        <v>0</v>
      </c>
      <c r="X580" s="8">
        <f>Table32356789101112132343210111213[[#This Row],[Total % Minorities]]/Table32356789101112132343210111213[[#This Row],[Total]]</f>
        <v>0</v>
      </c>
      <c r="Y58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8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81" spans="1:26" ht="20" customHeight="1">
      <c r="A581" s="12">
        <v>145691</v>
      </c>
      <c r="B581" s="12" t="s">
        <v>793</v>
      </c>
      <c r="C581" s="16" t="s">
        <v>347</v>
      </c>
      <c r="D581" s="12">
        <v>1</v>
      </c>
      <c r="E581" s="12">
        <v>1</v>
      </c>
      <c r="F581" s="14">
        <f>Table32356789101112132343210111213[[#This Row],[Men]]/Table32356789101112132343210111213[[#This Row],[Total]]</f>
        <v>1</v>
      </c>
      <c r="G581" s="12">
        <v>0</v>
      </c>
      <c r="H581" s="14">
        <f>Table32356789101112132343210111213[[#This Row],[Women]]/Table32356789101112132343210111213[[#This Row],[Total]]</f>
        <v>0</v>
      </c>
      <c r="I581" s="12">
        <v>0</v>
      </c>
      <c r="J581" s="14">
        <f>Table32356789101112132343210111213[[#This Row],[Alaskan Native or Native American]]/Table32356789101112132343210111213[[#This Row],[Total]]</f>
        <v>0</v>
      </c>
      <c r="K581" s="12">
        <v>0</v>
      </c>
      <c r="L581" s="14">
        <f>Table32356789101112132343210111213[[#This Row],[Asian American]]/Table32356789101112132343210111213[[#This Row],[Total]]</f>
        <v>0</v>
      </c>
      <c r="M581" s="12">
        <v>0</v>
      </c>
      <c r="N581" s="14">
        <f>Table32356789101112132343210111213[[#This Row],[African American]]/Table32356789101112132343210111213[[#This Row],[Total]]</f>
        <v>0</v>
      </c>
      <c r="O581" s="12">
        <v>0</v>
      </c>
      <c r="P581" s="14">
        <f>Table32356789101112132343210111213[[#This Row],[Hispanic American]]/Table32356789101112132343210111213[[#This Row],[Total]]</f>
        <v>0</v>
      </c>
      <c r="Q581" s="12">
        <v>0</v>
      </c>
      <c r="R581" s="14">
        <f>Table32356789101112132343210111213[[#This Row],[Hawaiian or Pacific Islander]]/Table32356789101112132343210111213[[#This Row],[Total]]</f>
        <v>0</v>
      </c>
      <c r="S581" s="12">
        <v>1</v>
      </c>
      <c r="T581" s="14">
        <f>Table32356789101112132343210111213[[#This Row],[White]]/Table32356789101112132343210111213[[#This Row],[Total]]</f>
        <v>1</v>
      </c>
      <c r="U581" s="12">
        <v>0</v>
      </c>
      <c r="V581" s="14">
        <f>Table32356789101112132343210111213[[#This Row],[Multi-racial]]/Table32356789101112132343210111213[[#This Row],[Total]]</f>
        <v>0</v>
      </c>
      <c r="W581" s="12">
        <v>0</v>
      </c>
      <c r="X581" s="14">
        <f>Table32356789101112132343210111213[[#This Row],[Total % Minorities]]/Table32356789101112132343210111213[[#This Row],[Total]]</f>
        <v>0</v>
      </c>
      <c r="Y58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8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82" spans="1:26" ht="20" customHeight="1">
      <c r="A582" s="1">
        <v>151786</v>
      </c>
      <c r="B582" s="1" t="s">
        <v>794</v>
      </c>
      <c r="C582" s="15" t="s">
        <v>605</v>
      </c>
      <c r="D582" s="1">
        <v>1</v>
      </c>
      <c r="E582" s="1">
        <v>1</v>
      </c>
      <c r="F582" s="8">
        <f>Table32356789101112132343210111213[[#This Row],[Men]]/Table32356789101112132343210111213[[#This Row],[Total]]</f>
        <v>1</v>
      </c>
      <c r="G582" s="1">
        <v>0</v>
      </c>
      <c r="H582" s="8">
        <f>Table32356789101112132343210111213[[#This Row],[Women]]/Table32356789101112132343210111213[[#This Row],[Total]]</f>
        <v>0</v>
      </c>
      <c r="I582" s="1">
        <v>0</v>
      </c>
      <c r="J582" s="8">
        <f>Table32356789101112132343210111213[[#This Row],[Alaskan Native or Native American]]/Table32356789101112132343210111213[[#This Row],[Total]]</f>
        <v>0</v>
      </c>
      <c r="K582" s="1">
        <v>0</v>
      </c>
      <c r="L582" s="8">
        <f>Table32356789101112132343210111213[[#This Row],[Asian American]]/Table32356789101112132343210111213[[#This Row],[Total]]</f>
        <v>0</v>
      </c>
      <c r="M582" s="1">
        <v>0</v>
      </c>
      <c r="N582" s="8">
        <f>Table32356789101112132343210111213[[#This Row],[African American]]/Table32356789101112132343210111213[[#This Row],[Total]]</f>
        <v>0</v>
      </c>
      <c r="O582" s="1">
        <v>0</v>
      </c>
      <c r="P582" s="8">
        <f>Table32356789101112132343210111213[[#This Row],[Hispanic American]]/Table32356789101112132343210111213[[#This Row],[Total]]</f>
        <v>0</v>
      </c>
      <c r="Q582" s="1">
        <v>0</v>
      </c>
      <c r="R582" s="8">
        <f>Table32356789101112132343210111213[[#This Row],[Hawaiian or Pacific Islander]]/Table32356789101112132343210111213[[#This Row],[Total]]</f>
        <v>0</v>
      </c>
      <c r="S582" s="1">
        <v>1</v>
      </c>
      <c r="T582" s="8">
        <f>Table32356789101112132343210111213[[#This Row],[White]]/Table32356789101112132343210111213[[#This Row],[Total]]</f>
        <v>1</v>
      </c>
      <c r="U582" s="1">
        <v>0</v>
      </c>
      <c r="V582" s="8">
        <f>Table32356789101112132343210111213[[#This Row],[Multi-racial]]/Table32356789101112132343210111213[[#This Row],[Total]]</f>
        <v>0</v>
      </c>
      <c r="W582" s="1">
        <v>0</v>
      </c>
      <c r="X582" s="8">
        <f>Table32356789101112132343210111213[[#This Row],[Total % Minorities]]/Table32356789101112132343210111213[[#This Row],[Total]]</f>
        <v>0</v>
      </c>
      <c r="Y58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8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83" spans="1:26" ht="20" customHeight="1">
      <c r="A583" s="12">
        <v>153302</v>
      </c>
      <c r="B583" s="12" t="s">
        <v>795</v>
      </c>
      <c r="C583" s="16" t="s">
        <v>347</v>
      </c>
      <c r="D583" s="12">
        <v>1</v>
      </c>
      <c r="E583" s="12">
        <v>1</v>
      </c>
      <c r="F583" s="14">
        <f>Table32356789101112132343210111213[[#This Row],[Men]]/Table32356789101112132343210111213[[#This Row],[Total]]</f>
        <v>1</v>
      </c>
      <c r="G583" s="12">
        <v>0</v>
      </c>
      <c r="H583" s="14">
        <f>Table32356789101112132343210111213[[#This Row],[Women]]/Table32356789101112132343210111213[[#This Row],[Total]]</f>
        <v>0</v>
      </c>
      <c r="I583" s="12">
        <v>0</v>
      </c>
      <c r="J583" s="14">
        <f>Table32356789101112132343210111213[[#This Row],[Alaskan Native or Native American]]/Table32356789101112132343210111213[[#This Row],[Total]]</f>
        <v>0</v>
      </c>
      <c r="K583" s="12">
        <v>0</v>
      </c>
      <c r="L583" s="14">
        <f>Table32356789101112132343210111213[[#This Row],[Asian American]]/Table32356789101112132343210111213[[#This Row],[Total]]</f>
        <v>0</v>
      </c>
      <c r="M583" s="12">
        <v>0</v>
      </c>
      <c r="N583" s="14">
        <f>Table32356789101112132343210111213[[#This Row],[African American]]/Table32356789101112132343210111213[[#This Row],[Total]]</f>
        <v>0</v>
      </c>
      <c r="O583" s="12">
        <v>0</v>
      </c>
      <c r="P583" s="14">
        <f>Table32356789101112132343210111213[[#This Row],[Hispanic American]]/Table32356789101112132343210111213[[#This Row],[Total]]</f>
        <v>0</v>
      </c>
      <c r="Q583" s="12">
        <v>0</v>
      </c>
      <c r="R583" s="14">
        <f>Table32356789101112132343210111213[[#This Row],[Hawaiian or Pacific Islander]]/Table32356789101112132343210111213[[#This Row],[Total]]</f>
        <v>0</v>
      </c>
      <c r="S583" s="12">
        <v>1</v>
      </c>
      <c r="T583" s="14">
        <f>Table32356789101112132343210111213[[#This Row],[White]]/Table32356789101112132343210111213[[#This Row],[Total]]</f>
        <v>1</v>
      </c>
      <c r="U583" s="12">
        <v>0</v>
      </c>
      <c r="V583" s="14">
        <f>Table32356789101112132343210111213[[#This Row],[Multi-racial]]/Table32356789101112132343210111213[[#This Row],[Total]]</f>
        <v>0</v>
      </c>
      <c r="W583" s="12">
        <v>0</v>
      </c>
      <c r="X583" s="14">
        <f>Table32356789101112132343210111213[[#This Row],[Total % Minorities]]/Table32356789101112132343210111213[[#This Row],[Total]]</f>
        <v>0</v>
      </c>
      <c r="Y58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8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84" spans="1:26" ht="20" customHeight="1">
      <c r="A584" s="1">
        <v>154749</v>
      </c>
      <c r="B584" s="1" t="s">
        <v>796</v>
      </c>
      <c r="C584" s="15" t="s">
        <v>605</v>
      </c>
      <c r="D584" s="1">
        <v>1</v>
      </c>
      <c r="E584" s="1">
        <v>1</v>
      </c>
      <c r="F584" s="8">
        <f>Table32356789101112132343210111213[[#This Row],[Men]]/Table32356789101112132343210111213[[#This Row],[Total]]</f>
        <v>1</v>
      </c>
      <c r="G584" s="1">
        <v>0</v>
      </c>
      <c r="H584" s="8">
        <f>Table32356789101112132343210111213[[#This Row],[Women]]/Table32356789101112132343210111213[[#This Row],[Total]]</f>
        <v>0</v>
      </c>
      <c r="I584" s="1">
        <v>0</v>
      </c>
      <c r="J584" s="8">
        <f>Table32356789101112132343210111213[[#This Row],[Alaskan Native or Native American]]/Table32356789101112132343210111213[[#This Row],[Total]]</f>
        <v>0</v>
      </c>
      <c r="K584" s="1">
        <v>0</v>
      </c>
      <c r="L584" s="8">
        <f>Table32356789101112132343210111213[[#This Row],[Asian American]]/Table32356789101112132343210111213[[#This Row],[Total]]</f>
        <v>0</v>
      </c>
      <c r="M584" s="1">
        <v>0</v>
      </c>
      <c r="N584" s="8">
        <f>Table32356789101112132343210111213[[#This Row],[African American]]/Table32356789101112132343210111213[[#This Row],[Total]]</f>
        <v>0</v>
      </c>
      <c r="O584" s="1">
        <v>0</v>
      </c>
      <c r="P584" s="8">
        <f>Table32356789101112132343210111213[[#This Row],[Hispanic American]]/Table32356789101112132343210111213[[#This Row],[Total]]</f>
        <v>0</v>
      </c>
      <c r="Q584" s="1">
        <v>0</v>
      </c>
      <c r="R584" s="8">
        <f>Table32356789101112132343210111213[[#This Row],[Hawaiian or Pacific Islander]]/Table32356789101112132343210111213[[#This Row],[Total]]</f>
        <v>0</v>
      </c>
      <c r="S584" s="1">
        <v>1</v>
      </c>
      <c r="T584" s="8">
        <f>Table32356789101112132343210111213[[#This Row],[White]]/Table32356789101112132343210111213[[#This Row],[Total]]</f>
        <v>1</v>
      </c>
      <c r="U584" s="1">
        <v>0</v>
      </c>
      <c r="V584" s="8">
        <f>Table32356789101112132343210111213[[#This Row],[Multi-racial]]/Table32356789101112132343210111213[[#This Row],[Total]]</f>
        <v>0</v>
      </c>
      <c r="W584" s="1">
        <v>0</v>
      </c>
      <c r="X584" s="8">
        <f>Table32356789101112132343210111213[[#This Row],[Total % Minorities]]/Table32356789101112132343210111213[[#This Row],[Total]]</f>
        <v>0</v>
      </c>
      <c r="Y58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8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85" spans="1:26" ht="20" customHeight="1">
      <c r="A585" s="12">
        <v>156745</v>
      </c>
      <c r="B585" s="12" t="s">
        <v>797</v>
      </c>
      <c r="C585" s="16" t="s">
        <v>347</v>
      </c>
      <c r="D585" s="12">
        <v>1</v>
      </c>
      <c r="E585" s="12">
        <v>1</v>
      </c>
      <c r="F585" s="14">
        <f>Table32356789101112132343210111213[[#This Row],[Men]]/Table32356789101112132343210111213[[#This Row],[Total]]</f>
        <v>1</v>
      </c>
      <c r="G585" s="12">
        <v>0</v>
      </c>
      <c r="H585" s="14">
        <f>Table32356789101112132343210111213[[#This Row],[Women]]/Table32356789101112132343210111213[[#This Row],[Total]]</f>
        <v>0</v>
      </c>
      <c r="I585" s="12">
        <v>0</v>
      </c>
      <c r="J585" s="14">
        <f>Table32356789101112132343210111213[[#This Row],[Alaskan Native or Native American]]/Table32356789101112132343210111213[[#This Row],[Total]]</f>
        <v>0</v>
      </c>
      <c r="K585" s="12">
        <v>0</v>
      </c>
      <c r="L585" s="14">
        <f>Table32356789101112132343210111213[[#This Row],[Asian American]]/Table32356789101112132343210111213[[#This Row],[Total]]</f>
        <v>0</v>
      </c>
      <c r="M585" s="12">
        <v>0</v>
      </c>
      <c r="N585" s="14">
        <f>Table32356789101112132343210111213[[#This Row],[African American]]/Table32356789101112132343210111213[[#This Row],[Total]]</f>
        <v>0</v>
      </c>
      <c r="O585" s="12">
        <v>0</v>
      </c>
      <c r="P585" s="14">
        <f>Table32356789101112132343210111213[[#This Row],[Hispanic American]]/Table32356789101112132343210111213[[#This Row],[Total]]</f>
        <v>0</v>
      </c>
      <c r="Q585" s="12">
        <v>0</v>
      </c>
      <c r="R585" s="14">
        <f>Table32356789101112132343210111213[[#This Row],[Hawaiian or Pacific Islander]]/Table32356789101112132343210111213[[#This Row],[Total]]</f>
        <v>0</v>
      </c>
      <c r="S585" s="12">
        <v>1</v>
      </c>
      <c r="T585" s="14">
        <f>Table32356789101112132343210111213[[#This Row],[White]]/Table32356789101112132343210111213[[#This Row],[Total]]</f>
        <v>1</v>
      </c>
      <c r="U585" s="12">
        <v>0</v>
      </c>
      <c r="V585" s="14">
        <f>Table32356789101112132343210111213[[#This Row],[Multi-racial]]/Table32356789101112132343210111213[[#This Row],[Total]]</f>
        <v>0</v>
      </c>
      <c r="W585" s="12">
        <v>0</v>
      </c>
      <c r="X585" s="14">
        <f>Table32356789101112132343210111213[[#This Row],[Total % Minorities]]/Table32356789101112132343210111213[[#This Row],[Total]]</f>
        <v>0</v>
      </c>
      <c r="Y58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8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86" spans="1:26" ht="20" customHeight="1">
      <c r="A586" s="1">
        <v>161226</v>
      </c>
      <c r="B586" s="1" t="s">
        <v>798</v>
      </c>
      <c r="C586" s="15" t="s">
        <v>347</v>
      </c>
      <c r="D586" s="1">
        <v>1</v>
      </c>
      <c r="E586" s="1">
        <v>1</v>
      </c>
      <c r="F586" s="8">
        <f>Table32356789101112132343210111213[[#This Row],[Men]]/Table32356789101112132343210111213[[#This Row],[Total]]</f>
        <v>1</v>
      </c>
      <c r="G586" s="1">
        <v>0</v>
      </c>
      <c r="H586" s="8">
        <f>Table32356789101112132343210111213[[#This Row],[Women]]/Table32356789101112132343210111213[[#This Row],[Total]]</f>
        <v>0</v>
      </c>
      <c r="I586" s="1">
        <v>0</v>
      </c>
      <c r="J586" s="8">
        <f>Table32356789101112132343210111213[[#This Row],[Alaskan Native or Native American]]/Table32356789101112132343210111213[[#This Row],[Total]]</f>
        <v>0</v>
      </c>
      <c r="K586" s="1">
        <v>0</v>
      </c>
      <c r="L586" s="8">
        <f>Table32356789101112132343210111213[[#This Row],[Asian American]]/Table32356789101112132343210111213[[#This Row],[Total]]</f>
        <v>0</v>
      </c>
      <c r="M586" s="1">
        <v>0</v>
      </c>
      <c r="N586" s="8">
        <f>Table32356789101112132343210111213[[#This Row],[African American]]/Table32356789101112132343210111213[[#This Row],[Total]]</f>
        <v>0</v>
      </c>
      <c r="O586" s="1">
        <v>0</v>
      </c>
      <c r="P586" s="8">
        <f>Table32356789101112132343210111213[[#This Row],[Hispanic American]]/Table32356789101112132343210111213[[#This Row],[Total]]</f>
        <v>0</v>
      </c>
      <c r="Q586" s="1">
        <v>0</v>
      </c>
      <c r="R586" s="8">
        <f>Table32356789101112132343210111213[[#This Row],[Hawaiian or Pacific Islander]]/Table32356789101112132343210111213[[#This Row],[Total]]</f>
        <v>0</v>
      </c>
      <c r="S586" s="1">
        <v>1</v>
      </c>
      <c r="T586" s="8">
        <f>Table32356789101112132343210111213[[#This Row],[White]]/Table32356789101112132343210111213[[#This Row],[Total]]</f>
        <v>1</v>
      </c>
      <c r="U586" s="1">
        <v>0</v>
      </c>
      <c r="V586" s="8">
        <f>Table32356789101112132343210111213[[#This Row],[Multi-racial]]/Table32356789101112132343210111213[[#This Row],[Total]]</f>
        <v>0</v>
      </c>
      <c r="W586" s="1">
        <v>0</v>
      </c>
      <c r="X586" s="8">
        <f>Table32356789101112132343210111213[[#This Row],[Total % Minorities]]/Table32356789101112132343210111213[[#This Row],[Total]]</f>
        <v>0</v>
      </c>
      <c r="Y58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8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87" spans="1:26" ht="20" customHeight="1">
      <c r="A587" s="12">
        <v>165644</v>
      </c>
      <c r="B587" s="12" t="s">
        <v>799</v>
      </c>
      <c r="C587" s="16" t="s">
        <v>347</v>
      </c>
      <c r="D587" s="12">
        <v>1</v>
      </c>
      <c r="E587" s="12">
        <v>1</v>
      </c>
      <c r="F587" s="14">
        <f>Table32356789101112132343210111213[[#This Row],[Men]]/Table32356789101112132343210111213[[#This Row],[Total]]</f>
        <v>1</v>
      </c>
      <c r="G587" s="12">
        <v>0</v>
      </c>
      <c r="H587" s="14">
        <f>Table32356789101112132343210111213[[#This Row],[Women]]/Table32356789101112132343210111213[[#This Row],[Total]]</f>
        <v>0</v>
      </c>
      <c r="I587" s="12">
        <v>0</v>
      </c>
      <c r="J587" s="14">
        <f>Table32356789101112132343210111213[[#This Row],[Alaskan Native or Native American]]/Table32356789101112132343210111213[[#This Row],[Total]]</f>
        <v>0</v>
      </c>
      <c r="K587" s="12">
        <v>0</v>
      </c>
      <c r="L587" s="14">
        <f>Table32356789101112132343210111213[[#This Row],[Asian American]]/Table32356789101112132343210111213[[#This Row],[Total]]</f>
        <v>0</v>
      </c>
      <c r="M587" s="12">
        <v>0</v>
      </c>
      <c r="N587" s="14">
        <f>Table32356789101112132343210111213[[#This Row],[African American]]/Table32356789101112132343210111213[[#This Row],[Total]]</f>
        <v>0</v>
      </c>
      <c r="O587" s="12">
        <v>0</v>
      </c>
      <c r="P587" s="14">
        <f>Table32356789101112132343210111213[[#This Row],[Hispanic American]]/Table32356789101112132343210111213[[#This Row],[Total]]</f>
        <v>0</v>
      </c>
      <c r="Q587" s="12">
        <v>0</v>
      </c>
      <c r="R587" s="14">
        <f>Table32356789101112132343210111213[[#This Row],[Hawaiian or Pacific Islander]]/Table32356789101112132343210111213[[#This Row],[Total]]</f>
        <v>0</v>
      </c>
      <c r="S587" s="12">
        <v>0</v>
      </c>
      <c r="T587" s="14">
        <f>Table32356789101112132343210111213[[#This Row],[White]]/Table32356789101112132343210111213[[#This Row],[Total]]</f>
        <v>0</v>
      </c>
      <c r="U587" s="12">
        <v>1</v>
      </c>
      <c r="V587" s="14">
        <f>Table32356789101112132343210111213[[#This Row],[Multi-racial]]/Table32356789101112132343210111213[[#This Row],[Total]]</f>
        <v>1</v>
      </c>
      <c r="W587" s="12">
        <v>0</v>
      </c>
      <c r="X587" s="14">
        <f>Table32356789101112132343210111213[[#This Row],[Total % Minorities]]/Table32356789101112132343210111213[[#This Row],[Total]]</f>
        <v>1</v>
      </c>
      <c r="Y58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8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88" spans="1:26" ht="20" customHeight="1">
      <c r="A588" s="1">
        <v>167792</v>
      </c>
      <c r="B588" s="1" t="s">
        <v>357</v>
      </c>
      <c r="C588" s="15" t="s">
        <v>347</v>
      </c>
      <c r="D588" s="1">
        <v>1</v>
      </c>
      <c r="E588" s="1">
        <v>1</v>
      </c>
      <c r="F588" s="8">
        <f>Table32356789101112132343210111213[[#This Row],[Men]]/Table32356789101112132343210111213[[#This Row],[Total]]</f>
        <v>1</v>
      </c>
      <c r="G588" s="1">
        <v>0</v>
      </c>
      <c r="H588" s="8">
        <f>Table32356789101112132343210111213[[#This Row],[Women]]/Table32356789101112132343210111213[[#This Row],[Total]]</f>
        <v>0</v>
      </c>
      <c r="I588" s="1">
        <v>0</v>
      </c>
      <c r="J588" s="8">
        <f>Table32356789101112132343210111213[[#This Row],[Alaskan Native or Native American]]/Table32356789101112132343210111213[[#This Row],[Total]]</f>
        <v>0</v>
      </c>
      <c r="K588" s="1">
        <v>0</v>
      </c>
      <c r="L588" s="8">
        <f>Table32356789101112132343210111213[[#This Row],[Asian American]]/Table32356789101112132343210111213[[#This Row],[Total]]</f>
        <v>0</v>
      </c>
      <c r="M588" s="1">
        <v>0</v>
      </c>
      <c r="N588" s="8">
        <f>Table32356789101112132343210111213[[#This Row],[African American]]/Table32356789101112132343210111213[[#This Row],[Total]]</f>
        <v>0</v>
      </c>
      <c r="O588" s="1">
        <v>0</v>
      </c>
      <c r="P588" s="8">
        <f>Table32356789101112132343210111213[[#This Row],[Hispanic American]]/Table32356789101112132343210111213[[#This Row],[Total]]</f>
        <v>0</v>
      </c>
      <c r="Q588" s="1">
        <v>0</v>
      </c>
      <c r="R588" s="8">
        <f>Table32356789101112132343210111213[[#This Row],[Hawaiian or Pacific Islander]]/Table32356789101112132343210111213[[#This Row],[Total]]</f>
        <v>0</v>
      </c>
      <c r="S588" s="1">
        <v>0</v>
      </c>
      <c r="T588" s="8">
        <f>Table32356789101112132343210111213[[#This Row],[White]]/Table32356789101112132343210111213[[#This Row],[Total]]</f>
        <v>0</v>
      </c>
      <c r="U588" s="1">
        <v>0</v>
      </c>
      <c r="V588" s="8">
        <f>Table32356789101112132343210111213[[#This Row],[Multi-racial]]/Table32356789101112132343210111213[[#This Row],[Total]]</f>
        <v>0</v>
      </c>
      <c r="W588" s="1">
        <v>1</v>
      </c>
      <c r="X588" s="8">
        <f>Table32356789101112132343210111213[[#This Row],[Total % Minorities]]/Table32356789101112132343210111213[[#This Row],[Total]]</f>
        <v>0</v>
      </c>
      <c r="Y58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8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89" spans="1:26" ht="20" customHeight="1">
      <c r="A589" s="12">
        <v>168591</v>
      </c>
      <c r="B589" s="12" t="s">
        <v>800</v>
      </c>
      <c r="C589" s="16" t="s">
        <v>347</v>
      </c>
      <c r="D589" s="12">
        <v>1</v>
      </c>
      <c r="E589" s="12">
        <v>1</v>
      </c>
      <c r="F589" s="14">
        <f>Table32356789101112132343210111213[[#This Row],[Men]]/Table32356789101112132343210111213[[#This Row],[Total]]</f>
        <v>1</v>
      </c>
      <c r="G589" s="12">
        <v>0</v>
      </c>
      <c r="H589" s="14">
        <f>Table32356789101112132343210111213[[#This Row],[Women]]/Table32356789101112132343210111213[[#This Row],[Total]]</f>
        <v>0</v>
      </c>
      <c r="I589" s="12">
        <v>0</v>
      </c>
      <c r="J589" s="14">
        <f>Table32356789101112132343210111213[[#This Row],[Alaskan Native or Native American]]/Table32356789101112132343210111213[[#This Row],[Total]]</f>
        <v>0</v>
      </c>
      <c r="K589" s="12">
        <v>0</v>
      </c>
      <c r="L589" s="14">
        <f>Table32356789101112132343210111213[[#This Row],[Asian American]]/Table32356789101112132343210111213[[#This Row],[Total]]</f>
        <v>0</v>
      </c>
      <c r="M589" s="12">
        <v>1</v>
      </c>
      <c r="N589" s="14">
        <f>Table32356789101112132343210111213[[#This Row],[African American]]/Table32356789101112132343210111213[[#This Row],[Total]]</f>
        <v>1</v>
      </c>
      <c r="O589" s="12">
        <v>0</v>
      </c>
      <c r="P589" s="14">
        <f>Table32356789101112132343210111213[[#This Row],[Hispanic American]]/Table32356789101112132343210111213[[#This Row],[Total]]</f>
        <v>0</v>
      </c>
      <c r="Q589" s="12">
        <v>0</v>
      </c>
      <c r="R589" s="14">
        <f>Table32356789101112132343210111213[[#This Row],[Hawaiian or Pacific Islander]]/Table32356789101112132343210111213[[#This Row],[Total]]</f>
        <v>0</v>
      </c>
      <c r="S589" s="12">
        <v>0</v>
      </c>
      <c r="T589" s="14">
        <f>Table32356789101112132343210111213[[#This Row],[White]]/Table32356789101112132343210111213[[#This Row],[Total]]</f>
        <v>0</v>
      </c>
      <c r="U589" s="12">
        <v>0</v>
      </c>
      <c r="V589" s="14">
        <f>Table32356789101112132343210111213[[#This Row],[Multi-racial]]/Table32356789101112132343210111213[[#This Row],[Total]]</f>
        <v>0</v>
      </c>
      <c r="W589" s="12">
        <v>0</v>
      </c>
      <c r="X589" s="14">
        <f>Table32356789101112132343210111213[[#This Row],[Total % Minorities]]/Table32356789101112132343210111213[[#This Row],[Total]]</f>
        <v>1</v>
      </c>
      <c r="Y58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8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90" spans="1:26" ht="20" customHeight="1">
      <c r="A590" s="1">
        <v>174817</v>
      </c>
      <c r="B590" s="1" t="s">
        <v>801</v>
      </c>
      <c r="C590" s="15" t="s">
        <v>347</v>
      </c>
      <c r="D590" s="1">
        <v>1</v>
      </c>
      <c r="E590" s="1">
        <v>1</v>
      </c>
      <c r="F590" s="8">
        <f>Table32356789101112132343210111213[[#This Row],[Men]]/Table32356789101112132343210111213[[#This Row],[Total]]</f>
        <v>1</v>
      </c>
      <c r="G590" s="1">
        <v>0</v>
      </c>
      <c r="H590" s="8">
        <f>Table32356789101112132343210111213[[#This Row],[Women]]/Table32356789101112132343210111213[[#This Row],[Total]]</f>
        <v>0</v>
      </c>
      <c r="I590" s="1">
        <v>0</v>
      </c>
      <c r="J590" s="8">
        <f>Table32356789101112132343210111213[[#This Row],[Alaskan Native or Native American]]/Table32356789101112132343210111213[[#This Row],[Total]]</f>
        <v>0</v>
      </c>
      <c r="K590" s="1">
        <v>0</v>
      </c>
      <c r="L590" s="8">
        <f>Table32356789101112132343210111213[[#This Row],[Asian American]]/Table32356789101112132343210111213[[#This Row],[Total]]</f>
        <v>0</v>
      </c>
      <c r="M590" s="1">
        <v>0</v>
      </c>
      <c r="N590" s="8">
        <f>Table32356789101112132343210111213[[#This Row],[African American]]/Table32356789101112132343210111213[[#This Row],[Total]]</f>
        <v>0</v>
      </c>
      <c r="O590" s="1">
        <v>0</v>
      </c>
      <c r="P590" s="8">
        <f>Table32356789101112132343210111213[[#This Row],[Hispanic American]]/Table32356789101112132343210111213[[#This Row],[Total]]</f>
        <v>0</v>
      </c>
      <c r="Q590" s="1">
        <v>0</v>
      </c>
      <c r="R590" s="8">
        <f>Table32356789101112132343210111213[[#This Row],[Hawaiian or Pacific Islander]]/Table32356789101112132343210111213[[#This Row],[Total]]</f>
        <v>0</v>
      </c>
      <c r="S590" s="1">
        <v>1</v>
      </c>
      <c r="T590" s="8">
        <f>Table32356789101112132343210111213[[#This Row],[White]]/Table32356789101112132343210111213[[#This Row],[Total]]</f>
        <v>1</v>
      </c>
      <c r="U590" s="1">
        <v>0</v>
      </c>
      <c r="V590" s="8">
        <f>Table32356789101112132343210111213[[#This Row],[Multi-racial]]/Table32356789101112132343210111213[[#This Row],[Total]]</f>
        <v>0</v>
      </c>
      <c r="W590" s="1">
        <v>0</v>
      </c>
      <c r="X590" s="8">
        <f>Table32356789101112132343210111213[[#This Row],[Total % Minorities]]/Table32356789101112132343210111213[[#This Row],[Total]]</f>
        <v>0</v>
      </c>
      <c r="Y59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9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91" spans="1:26" ht="20" customHeight="1">
      <c r="A591" s="12">
        <v>180258</v>
      </c>
      <c r="B591" s="12" t="s">
        <v>802</v>
      </c>
      <c r="C591" s="16" t="s">
        <v>347</v>
      </c>
      <c r="D591" s="12">
        <v>1</v>
      </c>
      <c r="E591" s="12">
        <v>1</v>
      </c>
      <c r="F591" s="14">
        <f>Table32356789101112132343210111213[[#This Row],[Men]]/Table32356789101112132343210111213[[#This Row],[Total]]</f>
        <v>1</v>
      </c>
      <c r="G591" s="12">
        <v>0</v>
      </c>
      <c r="H591" s="14">
        <f>Table32356789101112132343210111213[[#This Row],[Women]]/Table32356789101112132343210111213[[#This Row],[Total]]</f>
        <v>0</v>
      </c>
      <c r="I591" s="12">
        <v>0</v>
      </c>
      <c r="J591" s="14">
        <f>Table32356789101112132343210111213[[#This Row],[Alaskan Native or Native American]]/Table32356789101112132343210111213[[#This Row],[Total]]</f>
        <v>0</v>
      </c>
      <c r="K591" s="12">
        <v>0</v>
      </c>
      <c r="L591" s="14">
        <f>Table32356789101112132343210111213[[#This Row],[Asian American]]/Table32356789101112132343210111213[[#This Row],[Total]]</f>
        <v>0</v>
      </c>
      <c r="M591" s="12">
        <v>0</v>
      </c>
      <c r="N591" s="14">
        <f>Table32356789101112132343210111213[[#This Row],[African American]]/Table32356789101112132343210111213[[#This Row],[Total]]</f>
        <v>0</v>
      </c>
      <c r="O591" s="12">
        <v>0</v>
      </c>
      <c r="P591" s="14">
        <f>Table32356789101112132343210111213[[#This Row],[Hispanic American]]/Table32356789101112132343210111213[[#This Row],[Total]]</f>
        <v>0</v>
      </c>
      <c r="Q591" s="12">
        <v>0</v>
      </c>
      <c r="R591" s="14">
        <f>Table32356789101112132343210111213[[#This Row],[Hawaiian or Pacific Islander]]/Table32356789101112132343210111213[[#This Row],[Total]]</f>
        <v>0</v>
      </c>
      <c r="S591" s="12">
        <v>1</v>
      </c>
      <c r="T591" s="14">
        <f>Table32356789101112132343210111213[[#This Row],[White]]/Table32356789101112132343210111213[[#This Row],[Total]]</f>
        <v>1</v>
      </c>
      <c r="U591" s="12">
        <v>0</v>
      </c>
      <c r="V591" s="14">
        <f>Table32356789101112132343210111213[[#This Row],[Multi-racial]]/Table32356789101112132343210111213[[#This Row],[Total]]</f>
        <v>0</v>
      </c>
      <c r="W591" s="12">
        <v>0</v>
      </c>
      <c r="X591" s="14">
        <f>Table32356789101112132343210111213[[#This Row],[Total % Minorities]]/Table32356789101112132343210111213[[#This Row],[Total]]</f>
        <v>0</v>
      </c>
      <c r="Y59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9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92" spans="1:26" ht="20" customHeight="1">
      <c r="A592" s="1">
        <v>190549</v>
      </c>
      <c r="B592" s="1" t="s">
        <v>803</v>
      </c>
      <c r="C592" s="15" t="s">
        <v>347</v>
      </c>
      <c r="D592" s="1">
        <v>1</v>
      </c>
      <c r="E592" s="1">
        <v>1</v>
      </c>
      <c r="F592" s="8">
        <f>Table32356789101112132343210111213[[#This Row],[Men]]/Table32356789101112132343210111213[[#This Row],[Total]]</f>
        <v>1</v>
      </c>
      <c r="G592" s="1">
        <v>0</v>
      </c>
      <c r="H592" s="8">
        <f>Table32356789101112132343210111213[[#This Row],[Women]]/Table32356789101112132343210111213[[#This Row],[Total]]</f>
        <v>0</v>
      </c>
      <c r="I592" s="1">
        <v>0</v>
      </c>
      <c r="J592" s="8">
        <f>Table32356789101112132343210111213[[#This Row],[Alaskan Native or Native American]]/Table32356789101112132343210111213[[#This Row],[Total]]</f>
        <v>0</v>
      </c>
      <c r="K592" s="1">
        <v>0</v>
      </c>
      <c r="L592" s="8">
        <f>Table32356789101112132343210111213[[#This Row],[Asian American]]/Table32356789101112132343210111213[[#This Row],[Total]]</f>
        <v>0</v>
      </c>
      <c r="M592" s="1">
        <v>1</v>
      </c>
      <c r="N592" s="8">
        <f>Table32356789101112132343210111213[[#This Row],[African American]]/Table32356789101112132343210111213[[#This Row],[Total]]</f>
        <v>1</v>
      </c>
      <c r="O592" s="1">
        <v>0</v>
      </c>
      <c r="P592" s="8">
        <f>Table32356789101112132343210111213[[#This Row],[Hispanic American]]/Table32356789101112132343210111213[[#This Row],[Total]]</f>
        <v>0</v>
      </c>
      <c r="Q592" s="1">
        <v>0</v>
      </c>
      <c r="R592" s="8">
        <f>Table32356789101112132343210111213[[#This Row],[Hawaiian or Pacific Islander]]/Table32356789101112132343210111213[[#This Row],[Total]]</f>
        <v>0</v>
      </c>
      <c r="S592" s="1">
        <v>0</v>
      </c>
      <c r="T592" s="8">
        <f>Table32356789101112132343210111213[[#This Row],[White]]/Table32356789101112132343210111213[[#This Row],[Total]]</f>
        <v>0</v>
      </c>
      <c r="U592" s="1">
        <v>0</v>
      </c>
      <c r="V592" s="8">
        <f>Table32356789101112132343210111213[[#This Row],[Multi-racial]]/Table32356789101112132343210111213[[#This Row],[Total]]</f>
        <v>0</v>
      </c>
      <c r="W592" s="1">
        <v>0</v>
      </c>
      <c r="X592" s="8">
        <f>Table32356789101112132343210111213[[#This Row],[Total % Minorities]]/Table32356789101112132343210111213[[#This Row],[Total]]</f>
        <v>1</v>
      </c>
      <c r="Y59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9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593" spans="1:26" ht="20" customHeight="1">
      <c r="A593" s="12">
        <v>194958</v>
      </c>
      <c r="B593" s="12" t="s">
        <v>804</v>
      </c>
      <c r="C593" s="16" t="s">
        <v>347</v>
      </c>
      <c r="D593" s="12">
        <v>1</v>
      </c>
      <c r="E593" s="12">
        <v>0</v>
      </c>
      <c r="F593" s="14">
        <f>Table32356789101112132343210111213[[#This Row],[Men]]/Table32356789101112132343210111213[[#This Row],[Total]]</f>
        <v>0</v>
      </c>
      <c r="G593" s="12">
        <v>1</v>
      </c>
      <c r="H593" s="14">
        <f>Table32356789101112132343210111213[[#This Row],[Women]]/Table32356789101112132343210111213[[#This Row],[Total]]</f>
        <v>1</v>
      </c>
      <c r="I593" s="12">
        <v>0</v>
      </c>
      <c r="J593" s="14">
        <f>Table32356789101112132343210111213[[#This Row],[Alaskan Native or Native American]]/Table32356789101112132343210111213[[#This Row],[Total]]</f>
        <v>0</v>
      </c>
      <c r="K593" s="12">
        <v>0</v>
      </c>
      <c r="L593" s="14">
        <f>Table32356789101112132343210111213[[#This Row],[Asian American]]/Table32356789101112132343210111213[[#This Row],[Total]]</f>
        <v>0</v>
      </c>
      <c r="M593" s="12">
        <v>0</v>
      </c>
      <c r="N593" s="14">
        <f>Table32356789101112132343210111213[[#This Row],[African American]]/Table32356789101112132343210111213[[#This Row],[Total]]</f>
        <v>0</v>
      </c>
      <c r="O593" s="12">
        <v>0</v>
      </c>
      <c r="P593" s="14">
        <f>Table32356789101112132343210111213[[#This Row],[Hispanic American]]/Table32356789101112132343210111213[[#This Row],[Total]]</f>
        <v>0</v>
      </c>
      <c r="Q593" s="12">
        <v>0</v>
      </c>
      <c r="R593" s="14">
        <f>Table32356789101112132343210111213[[#This Row],[Hawaiian or Pacific Islander]]/Table32356789101112132343210111213[[#This Row],[Total]]</f>
        <v>0</v>
      </c>
      <c r="S593" s="12">
        <v>1</v>
      </c>
      <c r="T593" s="14">
        <f>Table32356789101112132343210111213[[#This Row],[White]]/Table32356789101112132343210111213[[#This Row],[Total]]</f>
        <v>1</v>
      </c>
      <c r="U593" s="12">
        <v>0</v>
      </c>
      <c r="V593" s="14">
        <f>Table32356789101112132343210111213[[#This Row],[Multi-racial]]/Table32356789101112132343210111213[[#This Row],[Total]]</f>
        <v>0</v>
      </c>
      <c r="W593" s="12">
        <v>0</v>
      </c>
      <c r="X593" s="14">
        <f>Table32356789101112132343210111213[[#This Row],[Total % Minorities]]/Table32356789101112132343210111213[[#This Row],[Total]]</f>
        <v>0</v>
      </c>
      <c r="Y59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9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94" spans="1:26" ht="20" customHeight="1">
      <c r="A594" s="1">
        <v>197197</v>
      </c>
      <c r="B594" s="1" t="s">
        <v>805</v>
      </c>
      <c r="C594" s="15" t="s">
        <v>347</v>
      </c>
      <c r="D594" s="1">
        <v>1</v>
      </c>
      <c r="E594" s="1">
        <v>1</v>
      </c>
      <c r="F594" s="8">
        <f>Table32356789101112132343210111213[[#This Row],[Men]]/Table32356789101112132343210111213[[#This Row],[Total]]</f>
        <v>1</v>
      </c>
      <c r="G594" s="1">
        <v>0</v>
      </c>
      <c r="H594" s="8">
        <f>Table32356789101112132343210111213[[#This Row],[Women]]/Table32356789101112132343210111213[[#This Row],[Total]]</f>
        <v>0</v>
      </c>
      <c r="I594" s="1">
        <v>0</v>
      </c>
      <c r="J594" s="8">
        <f>Table32356789101112132343210111213[[#This Row],[Alaskan Native or Native American]]/Table32356789101112132343210111213[[#This Row],[Total]]</f>
        <v>0</v>
      </c>
      <c r="K594" s="1">
        <v>0</v>
      </c>
      <c r="L594" s="8">
        <f>Table32356789101112132343210111213[[#This Row],[Asian American]]/Table32356789101112132343210111213[[#This Row],[Total]]</f>
        <v>0</v>
      </c>
      <c r="M594" s="1">
        <v>0</v>
      </c>
      <c r="N594" s="8">
        <f>Table32356789101112132343210111213[[#This Row],[African American]]/Table32356789101112132343210111213[[#This Row],[Total]]</f>
        <v>0</v>
      </c>
      <c r="O594" s="1">
        <v>0</v>
      </c>
      <c r="P594" s="8">
        <f>Table32356789101112132343210111213[[#This Row],[Hispanic American]]/Table32356789101112132343210111213[[#This Row],[Total]]</f>
        <v>0</v>
      </c>
      <c r="Q594" s="1">
        <v>0</v>
      </c>
      <c r="R594" s="8">
        <f>Table32356789101112132343210111213[[#This Row],[Hawaiian or Pacific Islander]]/Table32356789101112132343210111213[[#This Row],[Total]]</f>
        <v>0</v>
      </c>
      <c r="S594" s="1">
        <v>1</v>
      </c>
      <c r="T594" s="8">
        <f>Table32356789101112132343210111213[[#This Row],[White]]/Table32356789101112132343210111213[[#This Row],[Total]]</f>
        <v>1</v>
      </c>
      <c r="U594" s="1">
        <v>0</v>
      </c>
      <c r="V594" s="8">
        <f>Table32356789101112132343210111213[[#This Row],[Multi-racial]]/Table32356789101112132343210111213[[#This Row],[Total]]</f>
        <v>0</v>
      </c>
      <c r="W594" s="1">
        <v>0</v>
      </c>
      <c r="X594" s="8">
        <f>Table32356789101112132343210111213[[#This Row],[Total % Minorities]]/Table32356789101112132343210111213[[#This Row],[Total]]</f>
        <v>0</v>
      </c>
      <c r="Y59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9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95" spans="1:26" ht="20" customHeight="1">
      <c r="A595" s="12">
        <v>200013</v>
      </c>
      <c r="B595" s="12" t="s">
        <v>806</v>
      </c>
      <c r="C595" s="16" t="s">
        <v>605</v>
      </c>
      <c r="D595" s="12">
        <v>1</v>
      </c>
      <c r="E595" s="12">
        <v>1</v>
      </c>
      <c r="F595" s="14">
        <f>Table32356789101112132343210111213[[#This Row],[Men]]/Table32356789101112132343210111213[[#This Row],[Total]]</f>
        <v>1</v>
      </c>
      <c r="G595" s="12">
        <v>0</v>
      </c>
      <c r="H595" s="14">
        <f>Table32356789101112132343210111213[[#This Row],[Women]]/Table32356789101112132343210111213[[#This Row],[Total]]</f>
        <v>0</v>
      </c>
      <c r="I595" s="12">
        <v>0</v>
      </c>
      <c r="J595" s="14">
        <f>Table32356789101112132343210111213[[#This Row],[Alaskan Native or Native American]]/Table32356789101112132343210111213[[#This Row],[Total]]</f>
        <v>0</v>
      </c>
      <c r="K595" s="12">
        <v>0</v>
      </c>
      <c r="L595" s="14">
        <f>Table32356789101112132343210111213[[#This Row],[Asian American]]/Table32356789101112132343210111213[[#This Row],[Total]]</f>
        <v>0</v>
      </c>
      <c r="M595" s="12">
        <v>0</v>
      </c>
      <c r="N595" s="14">
        <f>Table32356789101112132343210111213[[#This Row],[African American]]/Table32356789101112132343210111213[[#This Row],[Total]]</f>
        <v>0</v>
      </c>
      <c r="O595" s="12">
        <v>0</v>
      </c>
      <c r="P595" s="14">
        <f>Table32356789101112132343210111213[[#This Row],[Hispanic American]]/Table32356789101112132343210111213[[#This Row],[Total]]</f>
        <v>0</v>
      </c>
      <c r="Q595" s="12">
        <v>0</v>
      </c>
      <c r="R595" s="14">
        <f>Table32356789101112132343210111213[[#This Row],[Hawaiian or Pacific Islander]]/Table32356789101112132343210111213[[#This Row],[Total]]</f>
        <v>0</v>
      </c>
      <c r="S595" s="12">
        <v>1</v>
      </c>
      <c r="T595" s="14">
        <f>Table32356789101112132343210111213[[#This Row],[White]]/Table32356789101112132343210111213[[#This Row],[Total]]</f>
        <v>1</v>
      </c>
      <c r="U595" s="12">
        <v>0</v>
      </c>
      <c r="V595" s="14">
        <f>Table32356789101112132343210111213[[#This Row],[Multi-racial]]/Table32356789101112132343210111213[[#This Row],[Total]]</f>
        <v>0</v>
      </c>
      <c r="W595" s="12">
        <v>0</v>
      </c>
      <c r="X595" s="14">
        <f>Table32356789101112132343210111213[[#This Row],[Total % Minorities]]/Table32356789101112132343210111213[[#This Row],[Total]]</f>
        <v>0</v>
      </c>
      <c r="Y59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9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96" spans="1:26" ht="20" customHeight="1">
      <c r="A596" s="1">
        <v>204200</v>
      </c>
      <c r="B596" s="1" t="s">
        <v>807</v>
      </c>
      <c r="C596" s="15" t="s">
        <v>347</v>
      </c>
      <c r="D596" s="1">
        <v>1</v>
      </c>
      <c r="E596" s="1">
        <v>1</v>
      </c>
      <c r="F596" s="8">
        <f>Table32356789101112132343210111213[[#This Row],[Men]]/Table32356789101112132343210111213[[#This Row],[Total]]</f>
        <v>1</v>
      </c>
      <c r="G596" s="1">
        <v>0</v>
      </c>
      <c r="H596" s="8">
        <f>Table32356789101112132343210111213[[#This Row],[Women]]/Table32356789101112132343210111213[[#This Row],[Total]]</f>
        <v>0</v>
      </c>
      <c r="I596" s="1">
        <v>0</v>
      </c>
      <c r="J596" s="8">
        <f>Table32356789101112132343210111213[[#This Row],[Alaskan Native or Native American]]/Table32356789101112132343210111213[[#This Row],[Total]]</f>
        <v>0</v>
      </c>
      <c r="K596" s="1">
        <v>0</v>
      </c>
      <c r="L596" s="8">
        <f>Table32356789101112132343210111213[[#This Row],[Asian American]]/Table32356789101112132343210111213[[#This Row],[Total]]</f>
        <v>0</v>
      </c>
      <c r="M596" s="1">
        <v>0</v>
      </c>
      <c r="N596" s="8">
        <f>Table32356789101112132343210111213[[#This Row],[African American]]/Table32356789101112132343210111213[[#This Row],[Total]]</f>
        <v>0</v>
      </c>
      <c r="O596" s="1">
        <v>0</v>
      </c>
      <c r="P596" s="8">
        <f>Table32356789101112132343210111213[[#This Row],[Hispanic American]]/Table32356789101112132343210111213[[#This Row],[Total]]</f>
        <v>0</v>
      </c>
      <c r="Q596" s="1">
        <v>0</v>
      </c>
      <c r="R596" s="8">
        <f>Table32356789101112132343210111213[[#This Row],[Hawaiian or Pacific Islander]]/Table32356789101112132343210111213[[#This Row],[Total]]</f>
        <v>0</v>
      </c>
      <c r="S596" s="1">
        <v>1</v>
      </c>
      <c r="T596" s="8">
        <f>Table32356789101112132343210111213[[#This Row],[White]]/Table32356789101112132343210111213[[#This Row],[Total]]</f>
        <v>1</v>
      </c>
      <c r="U596" s="1">
        <v>0</v>
      </c>
      <c r="V596" s="8">
        <f>Table32356789101112132343210111213[[#This Row],[Multi-racial]]/Table32356789101112132343210111213[[#This Row],[Total]]</f>
        <v>0</v>
      </c>
      <c r="W596" s="1">
        <v>0</v>
      </c>
      <c r="X596" s="8">
        <f>Table32356789101112132343210111213[[#This Row],[Total % Minorities]]/Table32356789101112132343210111213[[#This Row],[Total]]</f>
        <v>0</v>
      </c>
      <c r="Y59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9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97" spans="1:26" ht="20" customHeight="1">
      <c r="A597" s="12">
        <v>204617</v>
      </c>
      <c r="B597" s="12" t="s">
        <v>426</v>
      </c>
      <c r="C597" s="16" t="s">
        <v>347</v>
      </c>
      <c r="D597" s="12">
        <v>1</v>
      </c>
      <c r="E597" s="12">
        <v>1</v>
      </c>
      <c r="F597" s="14">
        <f>Table32356789101112132343210111213[[#This Row],[Men]]/Table32356789101112132343210111213[[#This Row],[Total]]</f>
        <v>1</v>
      </c>
      <c r="G597" s="12">
        <v>0</v>
      </c>
      <c r="H597" s="14">
        <f>Table32356789101112132343210111213[[#This Row],[Women]]/Table32356789101112132343210111213[[#This Row],[Total]]</f>
        <v>0</v>
      </c>
      <c r="I597" s="12">
        <v>0</v>
      </c>
      <c r="J597" s="14">
        <f>Table32356789101112132343210111213[[#This Row],[Alaskan Native or Native American]]/Table32356789101112132343210111213[[#This Row],[Total]]</f>
        <v>0</v>
      </c>
      <c r="K597" s="12">
        <v>0</v>
      </c>
      <c r="L597" s="14">
        <f>Table32356789101112132343210111213[[#This Row],[Asian American]]/Table32356789101112132343210111213[[#This Row],[Total]]</f>
        <v>0</v>
      </c>
      <c r="M597" s="12">
        <v>0</v>
      </c>
      <c r="N597" s="14">
        <f>Table32356789101112132343210111213[[#This Row],[African American]]/Table32356789101112132343210111213[[#This Row],[Total]]</f>
        <v>0</v>
      </c>
      <c r="O597" s="12">
        <v>0</v>
      </c>
      <c r="P597" s="14">
        <f>Table32356789101112132343210111213[[#This Row],[Hispanic American]]/Table32356789101112132343210111213[[#This Row],[Total]]</f>
        <v>0</v>
      </c>
      <c r="Q597" s="12">
        <v>0</v>
      </c>
      <c r="R597" s="14">
        <f>Table32356789101112132343210111213[[#This Row],[Hawaiian or Pacific Islander]]/Table32356789101112132343210111213[[#This Row],[Total]]</f>
        <v>0</v>
      </c>
      <c r="S597" s="12">
        <v>1</v>
      </c>
      <c r="T597" s="14">
        <f>Table32356789101112132343210111213[[#This Row],[White]]/Table32356789101112132343210111213[[#This Row],[Total]]</f>
        <v>1</v>
      </c>
      <c r="U597" s="12">
        <v>0</v>
      </c>
      <c r="V597" s="14">
        <f>Table32356789101112132343210111213[[#This Row],[Multi-racial]]/Table32356789101112132343210111213[[#This Row],[Total]]</f>
        <v>0</v>
      </c>
      <c r="W597" s="12">
        <v>0</v>
      </c>
      <c r="X597" s="14">
        <f>Table32356789101112132343210111213[[#This Row],[Total % Minorities]]/Table32356789101112132343210111213[[#This Row],[Total]]</f>
        <v>0</v>
      </c>
      <c r="Y59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9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98" spans="1:26" ht="20" customHeight="1">
      <c r="A598" s="1">
        <v>206491</v>
      </c>
      <c r="B598" s="1" t="s">
        <v>427</v>
      </c>
      <c r="C598" s="15" t="s">
        <v>347</v>
      </c>
      <c r="D598" s="1">
        <v>1</v>
      </c>
      <c r="E598" s="1">
        <v>1</v>
      </c>
      <c r="F598" s="8">
        <f>Table32356789101112132343210111213[[#This Row],[Men]]/Table32356789101112132343210111213[[#This Row],[Total]]</f>
        <v>1</v>
      </c>
      <c r="G598" s="1">
        <v>0</v>
      </c>
      <c r="H598" s="8">
        <f>Table32356789101112132343210111213[[#This Row],[Women]]/Table32356789101112132343210111213[[#This Row],[Total]]</f>
        <v>0</v>
      </c>
      <c r="I598" s="1">
        <v>0</v>
      </c>
      <c r="J598" s="8">
        <f>Table32356789101112132343210111213[[#This Row],[Alaskan Native or Native American]]/Table32356789101112132343210111213[[#This Row],[Total]]</f>
        <v>0</v>
      </c>
      <c r="K598" s="1">
        <v>0</v>
      </c>
      <c r="L598" s="8">
        <f>Table32356789101112132343210111213[[#This Row],[Asian American]]/Table32356789101112132343210111213[[#This Row],[Total]]</f>
        <v>0</v>
      </c>
      <c r="M598" s="1">
        <v>0</v>
      </c>
      <c r="N598" s="8">
        <f>Table32356789101112132343210111213[[#This Row],[African American]]/Table32356789101112132343210111213[[#This Row],[Total]]</f>
        <v>0</v>
      </c>
      <c r="O598" s="1">
        <v>0</v>
      </c>
      <c r="P598" s="8">
        <f>Table32356789101112132343210111213[[#This Row],[Hispanic American]]/Table32356789101112132343210111213[[#This Row],[Total]]</f>
        <v>0</v>
      </c>
      <c r="Q598" s="1">
        <v>0</v>
      </c>
      <c r="R598" s="8">
        <f>Table32356789101112132343210111213[[#This Row],[Hawaiian or Pacific Islander]]/Table32356789101112132343210111213[[#This Row],[Total]]</f>
        <v>0</v>
      </c>
      <c r="S598" s="1">
        <v>0</v>
      </c>
      <c r="T598" s="8">
        <f>Table32356789101112132343210111213[[#This Row],[White]]/Table32356789101112132343210111213[[#This Row],[Total]]</f>
        <v>0</v>
      </c>
      <c r="U598" s="1">
        <v>0</v>
      </c>
      <c r="V598" s="8">
        <f>Table32356789101112132343210111213[[#This Row],[Multi-racial]]/Table32356789101112132343210111213[[#This Row],[Total]]</f>
        <v>0</v>
      </c>
      <c r="W598" s="1">
        <v>0</v>
      </c>
      <c r="X598" s="8">
        <f>Table32356789101112132343210111213[[#This Row],[Total % Minorities]]/Table32356789101112132343210111213[[#This Row],[Total]]</f>
        <v>0</v>
      </c>
      <c r="Y598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598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599" spans="1:26" ht="20" customHeight="1">
      <c r="A599" s="12">
        <v>217721</v>
      </c>
      <c r="B599" s="12" t="s">
        <v>434</v>
      </c>
      <c r="C599" s="16" t="s">
        <v>347</v>
      </c>
      <c r="D599" s="12">
        <v>1</v>
      </c>
      <c r="E599" s="12">
        <v>0</v>
      </c>
      <c r="F599" s="14">
        <f>Table32356789101112132343210111213[[#This Row],[Men]]/Table32356789101112132343210111213[[#This Row],[Total]]</f>
        <v>0</v>
      </c>
      <c r="G599" s="12">
        <v>1</v>
      </c>
      <c r="H599" s="14">
        <f>Table32356789101112132343210111213[[#This Row],[Women]]/Table32356789101112132343210111213[[#This Row],[Total]]</f>
        <v>1</v>
      </c>
      <c r="I599" s="12">
        <v>0</v>
      </c>
      <c r="J599" s="14">
        <f>Table32356789101112132343210111213[[#This Row],[Alaskan Native or Native American]]/Table32356789101112132343210111213[[#This Row],[Total]]</f>
        <v>0</v>
      </c>
      <c r="K599" s="12">
        <v>1</v>
      </c>
      <c r="L599" s="14">
        <f>Table32356789101112132343210111213[[#This Row],[Asian American]]/Table32356789101112132343210111213[[#This Row],[Total]]</f>
        <v>1</v>
      </c>
      <c r="M599" s="12">
        <v>0</v>
      </c>
      <c r="N599" s="14">
        <f>Table32356789101112132343210111213[[#This Row],[African American]]/Table32356789101112132343210111213[[#This Row],[Total]]</f>
        <v>0</v>
      </c>
      <c r="O599" s="12">
        <v>0</v>
      </c>
      <c r="P599" s="14">
        <f>Table32356789101112132343210111213[[#This Row],[Hispanic American]]/Table32356789101112132343210111213[[#This Row],[Total]]</f>
        <v>0</v>
      </c>
      <c r="Q599" s="12">
        <v>0</v>
      </c>
      <c r="R599" s="14">
        <f>Table32356789101112132343210111213[[#This Row],[Hawaiian or Pacific Islander]]/Table32356789101112132343210111213[[#This Row],[Total]]</f>
        <v>0</v>
      </c>
      <c r="S599" s="12">
        <v>0</v>
      </c>
      <c r="T599" s="14">
        <f>Table32356789101112132343210111213[[#This Row],[White]]/Table32356789101112132343210111213[[#This Row],[Total]]</f>
        <v>0</v>
      </c>
      <c r="U599" s="12">
        <v>0</v>
      </c>
      <c r="V599" s="14">
        <f>Table32356789101112132343210111213[[#This Row],[Multi-racial]]/Table32356789101112132343210111213[[#This Row],[Total]]</f>
        <v>0</v>
      </c>
      <c r="W599" s="12">
        <v>0</v>
      </c>
      <c r="X599" s="14">
        <f>Table32356789101112132343210111213[[#This Row],[Total % Minorities]]/Table32356789101112132343210111213[[#This Row],[Total]]</f>
        <v>1</v>
      </c>
      <c r="Y599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599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600" spans="1:26" ht="20" customHeight="1">
      <c r="A600" s="1">
        <v>219374</v>
      </c>
      <c r="B600" s="1" t="s">
        <v>808</v>
      </c>
      <c r="C600" s="15" t="s">
        <v>347</v>
      </c>
      <c r="D600" s="1">
        <v>1</v>
      </c>
      <c r="E600" s="1">
        <v>1</v>
      </c>
      <c r="F600" s="8">
        <f>Table32356789101112132343210111213[[#This Row],[Men]]/Table32356789101112132343210111213[[#This Row],[Total]]</f>
        <v>1</v>
      </c>
      <c r="G600" s="1">
        <v>0</v>
      </c>
      <c r="H600" s="8">
        <f>Table32356789101112132343210111213[[#This Row],[Women]]/Table32356789101112132343210111213[[#This Row],[Total]]</f>
        <v>0</v>
      </c>
      <c r="I600" s="1">
        <v>1</v>
      </c>
      <c r="J600" s="8">
        <f>Table32356789101112132343210111213[[#This Row],[Alaskan Native or Native American]]/Table32356789101112132343210111213[[#This Row],[Total]]</f>
        <v>1</v>
      </c>
      <c r="K600" s="1">
        <v>0</v>
      </c>
      <c r="L600" s="8">
        <f>Table32356789101112132343210111213[[#This Row],[Asian American]]/Table32356789101112132343210111213[[#This Row],[Total]]</f>
        <v>0</v>
      </c>
      <c r="M600" s="1">
        <v>0</v>
      </c>
      <c r="N600" s="8">
        <f>Table32356789101112132343210111213[[#This Row],[African American]]/Table32356789101112132343210111213[[#This Row],[Total]]</f>
        <v>0</v>
      </c>
      <c r="O600" s="1">
        <v>0</v>
      </c>
      <c r="P600" s="8">
        <f>Table32356789101112132343210111213[[#This Row],[Hispanic American]]/Table32356789101112132343210111213[[#This Row],[Total]]</f>
        <v>0</v>
      </c>
      <c r="Q600" s="1">
        <v>0</v>
      </c>
      <c r="R600" s="8">
        <f>Table32356789101112132343210111213[[#This Row],[Hawaiian or Pacific Islander]]/Table32356789101112132343210111213[[#This Row],[Total]]</f>
        <v>0</v>
      </c>
      <c r="S600" s="1">
        <v>0</v>
      </c>
      <c r="T600" s="8">
        <f>Table32356789101112132343210111213[[#This Row],[White]]/Table32356789101112132343210111213[[#This Row],[Total]]</f>
        <v>0</v>
      </c>
      <c r="U600" s="1">
        <v>0</v>
      </c>
      <c r="V600" s="8">
        <f>Table32356789101112132343210111213[[#This Row],[Multi-racial]]/Table32356789101112132343210111213[[#This Row],[Total]]</f>
        <v>0</v>
      </c>
      <c r="W600" s="1">
        <v>0</v>
      </c>
      <c r="X600" s="8">
        <f>Table32356789101112132343210111213[[#This Row],[Total % Minorities]]/Table32356789101112132343210111213[[#This Row],[Total]]</f>
        <v>1</v>
      </c>
      <c r="Y600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600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601" spans="1:26" ht="20" customHeight="1">
      <c r="A601" s="12">
        <v>219383</v>
      </c>
      <c r="B601" s="12" t="s">
        <v>809</v>
      </c>
      <c r="C601" s="16" t="s">
        <v>347</v>
      </c>
      <c r="D601" s="12">
        <v>1</v>
      </c>
      <c r="E601" s="12">
        <v>0</v>
      </c>
      <c r="F601" s="14">
        <f>Table32356789101112132343210111213[[#This Row],[Men]]/Table32356789101112132343210111213[[#This Row],[Total]]</f>
        <v>0</v>
      </c>
      <c r="G601" s="12">
        <v>1</v>
      </c>
      <c r="H601" s="14">
        <f>Table32356789101112132343210111213[[#This Row],[Women]]/Table32356789101112132343210111213[[#This Row],[Total]]</f>
        <v>1</v>
      </c>
      <c r="I601" s="12">
        <v>0</v>
      </c>
      <c r="J601" s="14">
        <f>Table32356789101112132343210111213[[#This Row],[Alaskan Native or Native American]]/Table32356789101112132343210111213[[#This Row],[Total]]</f>
        <v>0</v>
      </c>
      <c r="K601" s="12">
        <v>0</v>
      </c>
      <c r="L601" s="14">
        <f>Table32356789101112132343210111213[[#This Row],[Asian American]]/Table32356789101112132343210111213[[#This Row],[Total]]</f>
        <v>0</v>
      </c>
      <c r="M601" s="12">
        <v>0</v>
      </c>
      <c r="N601" s="14">
        <f>Table32356789101112132343210111213[[#This Row],[African American]]/Table32356789101112132343210111213[[#This Row],[Total]]</f>
        <v>0</v>
      </c>
      <c r="O601" s="12">
        <v>0</v>
      </c>
      <c r="P601" s="14">
        <f>Table32356789101112132343210111213[[#This Row],[Hispanic American]]/Table32356789101112132343210111213[[#This Row],[Total]]</f>
        <v>0</v>
      </c>
      <c r="Q601" s="12">
        <v>0</v>
      </c>
      <c r="R601" s="14">
        <f>Table32356789101112132343210111213[[#This Row],[Hawaiian or Pacific Islander]]/Table32356789101112132343210111213[[#This Row],[Total]]</f>
        <v>0</v>
      </c>
      <c r="S601" s="12">
        <v>1</v>
      </c>
      <c r="T601" s="14">
        <f>Table32356789101112132343210111213[[#This Row],[White]]/Table32356789101112132343210111213[[#This Row],[Total]]</f>
        <v>1</v>
      </c>
      <c r="U601" s="12">
        <v>0</v>
      </c>
      <c r="V601" s="14">
        <f>Table32356789101112132343210111213[[#This Row],[Multi-racial]]/Table32356789101112132343210111213[[#This Row],[Total]]</f>
        <v>0</v>
      </c>
      <c r="W601" s="12">
        <v>0</v>
      </c>
      <c r="X601" s="14">
        <f>Table32356789101112132343210111213[[#This Row],[Total % Minorities]]/Table32356789101112132343210111213[[#This Row],[Total]]</f>
        <v>0</v>
      </c>
      <c r="Y601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601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602" spans="1:26" ht="20" customHeight="1">
      <c r="A602" s="1">
        <v>220604</v>
      </c>
      <c r="B602" s="1" t="s">
        <v>810</v>
      </c>
      <c r="C602" s="15" t="s">
        <v>347</v>
      </c>
      <c r="D602" s="1">
        <v>1</v>
      </c>
      <c r="E602" s="1">
        <v>0</v>
      </c>
      <c r="F602" s="8">
        <f>Table32356789101112132343210111213[[#This Row],[Men]]/Table32356789101112132343210111213[[#This Row],[Total]]</f>
        <v>0</v>
      </c>
      <c r="G602" s="1">
        <v>1</v>
      </c>
      <c r="H602" s="8">
        <f>Table32356789101112132343210111213[[#This Row],[Women]]/Table32356789101112132343210111213[[#This Row],[Total]]</f>
        <v>1</v>
      </c>
      <c r="I602" s="1">
        <v>0</v>
      </c>
      <c r="J602" s="8">
        <f>Table32356789101112132343210111213[[#This Row],[Alaskan Native or Native American]]/Table32356789101112132343210111213[[#This Row],[Total]]</f>
        <v>0</v>
      </c>
      <c r="K602" s="1">
        <v>0</v>
      </c>
      <c r="L602" s="8">
        <f>Table32356789101112132343210111213[[#This Row],[Asian American]]/Table32356789101112132343210111213[[#This Row],[Total]]</f>
        <v>0</v>
      </c>
      <c r="M602" s="1">
        <v>1</v>
      </c>
      <c r="N602" s="8">
        <f>Table32356789101112132343210111213[[#This Row],[African American]]/Table32356789101112132343210111213[[#This Row],[Total]]</f>
        <v>1</v>
      </c>
      <c r="O602" s="1">
        <v>0</v>
      </c>
      <c r="P602" s="8">
        <f>Table32356789101112132343210111213[[#This Row],[Hispanic American]]/Table32356789101112132343210111213[[#This Row],[Total]]</f>
        <v>0</v>
      </c>
      <c r="Q602" s="1">
        <v>0</v>
      </c>
      <c r="R602" s="8">
        <f>Table32356789101112132343210111213[[#This Row],[Hawaiian or Pacific Islander]]/Table32356789101112132343210111213[[#This Row],[Total]]</f>
        <v>0</v>
      </c>
      <c r="S602" s="1">
        <v>0</v>
      </c>
      <c r="T602" s="8">
        <f>Table32356789101112132343210111213[[#This Row],[White]]/Table32356789101112132343210111213[[#This Row],[Total]]</f>
        <v>0</v>
      </c>
      <c r="U602" s="1">
        <v>0</v>
      </c>
      <c r="V602" s="8">
        <f>Table32356789101112132343210111213[[#This Row],[Multi-racial]]/Table32356789101112132343210111213[[#This Row],[Total]]</f>
        <v>0</v>
      </c>
      <c r="W602" s="1">
        <v>0</v>
      </c>
      <c r="X602" s="8">
        <f>Table32356789101112132343210111213[[#This Row],[Total % Minorities]]/Table32356789101112132343210111213[[#This Row],[Total]]</f>
        <v>1</v>
      </c>
      <c r="Y602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602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603" spans="1:26" ht="20" customHeight="1">
      <c r="A603" s="12">
        <v>221953</v>
      </c>
      <c r="B603" s="12" t="s">
        <v>811</v>
      </c>
      <c r="C603" s="16" t="s">
        <v>605</v>
      </c>
      <c r="D603" s="12">
        <v>1</v>
      </c>
      <c r="E603" s="12">
        <v>0</v>
      </c>
      <c r="F603" s="14">
        <f>Table32356789101112132343210111213[[#This Row],[Men]]/Table32356789101112132343210111213[[#This Row],[Total]]</f>
        <v>0</v>
      </c>
      <c r="G603" s="12">
        <v>1</v>
      </c>
      <c r="H603" s="14">
        <f>Table32356789101112132343210111213[[#This Row],[Women]]/Table32356789101112132343210111213[[#This Row],[Total]]</f>
        <v>1</v>
      </c>
      <c r="I603" s="12">
        <v>0</v>
      </c>
      <c r="J603" s="14">
        <f>Table32356789101112132343210111213[[#This Row],[Alaskan Native or Native American]]/Table32356789101112132343210111213[[#This Row],[Total]]</f>
        <v>0</v>
      </c>
      <c r="K603" s="12">
        <v>0</v>
      </c>
      <c r="L603" s="14">
        <f>Table32356789101112132343210111213[[#This Row],[Asian American]]/Table32356789101112132343210111213[[#This Row],[Total]]</f>
        <v>0</v>
      </c>
      <c r="M603" s="12">
        <v>0</v>
      </c>
      <c r="N603" s="14">
        <f>Table32356789101112132343210111213[[#This Row],[African American]]/Table32356789101112132343210111213[[#This Row],[Total]]</f>
        <v>0</v>
      </c>
      <c r="O603" s="12">
        <v>0</v>
      </c>
      <c r="P603" s="14">
        <f>Table32356789101112132343210111213[[#This Row],[Hispanic American]]/Table32356789101112132343210111213[[#This Row],[Total]]</f>
        <v>0</v>
      </c>
      <c r="Q603" s="12">
        <v>0</v>
      </c>
      <c r="R603" s="14">
        <f>Table32356789101112132343210111213[[#This Row],[Hawaiian or Pacific Islander]]/Table32356789101112132343210111213[[#This Row],[Total]]</f>
        <v>0</v>
      </c>
      <c r="S603" s="12">
        <v>1</v>
      </c>
      <c r="T603" s="14">
        <f>Table32356789101112132343210111213[[#This Row],[White]]/Table32356789101112132343210111213[[#This Row],[Total]]</f>
        <v>1</v>
      </c>
      <c r="U603" s="12">
        <v>0</v>
      </c>
      <c r="V603" s="14">
        <f>Table32356789101112132343210111213[[#This Row],[Multi-racial]]/Table32356789101112132343210111213[[#This Row],[Total]]</f>
        <v>0</v>
      </c>
      <c r="W603" s="12">
        <v>0</v>
      </c>
      <c r="X603" s="14">
        <f>Table32356789101112132343210111213[[#This Row],[Total % Minorities]]/Table32356789101112132343210111213[[#This Row],[Total]]</f>
        <v>0</v>
      </c>
      <c r="Y603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603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604" spans="1:26" ht="20" customHeight="1">
      <c r="A604" s="1">
        <v>228149</v>
      </c>
      <c r="B604" s="1" t="s">
        <v>437</v>
      </c>
      <c r="C604" s="15" t="s">
        <v>347</v>
      </c>
      <c r="D604" s="1">
        <v>1</v>
      </c>
      <c r="E604" s="1">
        <v>1</v>
      </c>
      <c r="F604" s="8">
        <f>Table32356789101112132343210111213[[#This Row],[Men]]/Table32356789101112132343210111213[[#This Row],[Total]]</f>
        <v>1</v>
      </c>
      <c r="G604" s="1">
        <v>0</v>
      </c>
      <c r="H604" s="8">
        <f>Table32356789101112132343210111213[[#This Row],[Women]]/Table32356789101112132343210111213[[#This Row],[Total]]</f>
        <v>0</v>
      </c>
      <c r="I604" s="1">
        <v>0</v>
      </c>
      <c r="J604" s="8">
        <f>Table32356789101112132343210111213[[#This Row],[Alaskan Native or Native American]]/Table32356789101112132343210111213[[#This Row],[Total]]</f>
        <v>0</v>
      </c>
      <c r="K604" s="1">
        <v>0</v>
      </c>
      <c r="L604" s="8">
        <f>Table32356789101112132343210111213[[#This Row],[Asian American]]/Table32356789101112132343210111213[[#This Row],[Total]]</f>
        <v>0</v>
      </c>
      <c r="M604" s="1">
        <v>0</v>
      </c>
      <c r="N604" s="8">
        <f>Table32356789101112132343210111213[[#This Row],[African American]]/Table32356789101112132343210111213[[#This Row],[Total]]</f>
        <v>0</v>
      </c>
      <c r="O604" s="1">
        <v>0</v>
      </c>
      <c r="P604" s="8">
        <f>Table32356789101112132343210111213[[#This Row],[Hispanic American]]/Table32356789101112132343210111213[[#This Row],[Total]]</f>
        <v>0</v>
      </c>
      <c r="Q604" s="1">
        <v>0</v>
      </c>
      <c r="R604" s="8">
        <f>Table32356789101112132343210111213[[#This Row],[Hawaiian or Pacific Islander]]/Table32356789101112132343210111213[[#This Row],[Total]]</f>
        <v>0</v>
      </c>
      <c r="S604" s="1">
        <v>0</v>
      </c>
      <c r="T604" s="8">
        <f>Table32356789101112132343210111213[[#This Row],[White]]/Table32356789101112132343210111213[[#This Row],[Total]]</f>
        <v>0</v>
      </c>
      <c r="U604" s="1">
        <v>0</v>
      </c>
      <c r="V604" s="8">
        <f>Table32356789101112132343210111213[[#This Row],[Multi-racial]]/Table32356789101112132343210111213[[#This Row],[Total]]</f>
        <v>0</v>
      </c>
      <c r="W604" s="1">
        <v>1</v>
      </c>
      <c r="X604" s="8">
        <f>Table32356789101112132343210111213[[#This Row],[Total % Minorities]]/Table32356789101112132343210111213[[#This Row],[Total]]</f>
        <v>0</v>
      </c>
      <c r="Y604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604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605" spans="1:26" ht="20" customHeight="1">
      <c r="A605" s="12">
        <v>450571</v>
      </c>
      <c r="B605" s="12" t="s">
        <v>812</v>
      </c>
      <c r="C605" s="16" t="s">
        <v>347</v>
      </c>
      <c r="D605" s="12">
        <v>1</v>
      </c>
      <c r="E605" s="12">
        <v>0</v>
      </c>
      <c r="F605" s="14">
        <f>Table32356789101112132343210111213[[#This Row],[Men]]/Table32356789101112132343210111213[[#This Row],[Total]]</f>
        <v>0</v>
      </c>
      <c r="G605" s="12">
        <v>1</v>
      </c>
      <c r="H605" s="14">
        <f>Table32356789101112132343210111213[[#This Row],[Women]]/Table32356789101112132343210111213[[#This Row],[Total]]</f>
        <v>1</v>
      </c>
      <c r="I605" s="12">
        <v>0</v>
      </c>
      <c r="J605" s="14">
        <f>Table32356789101112132343210111213[[#This Row],[Alaskan Native or Native American]]/Table32356789101112132343210111213[[#This Row],[Total]]</f>
        <v>0</v>
      </c>
      <c r="K605" s="12">
        <v>0</v>
      </c>
      <c r="L605" s="14">
        <f>Table32356789101112132343210111213[[#This Row],[Asian American]]/Table32356789101112132343210111213[[#This Row],[Total]]</f>
        <v>0</v>
      </c>
      <c r="M605" s="12">
        <v>0</v>
      </c>
      <c r="N605" s="14">
        <f>Table32356789101112132343210111213[[#This Row],[African American]]/Table32356789101112132343210111213[[#This Row],[Total]]</f>
        <v>0</v>
      </c>
      <c r="O605" s="12">
        <v>0</v>
      </c>
      <c r="P605" s="14">
        <f>Table32356789101112132343210111213[[#This Row],[Hispanic American]]/Table32356789101112132343210111213[[#This Row],[Total]]</f>
        <v>0</v>
      </c>
      <c r="Q605" s="12">
        <v>0</v>
      </c>
      <c r="R605" s="14">
        <f>Table32356789101112132343210111213[[#This Row],[Hawaiian or Pacific Islander]]/Table32356789101112132343210111213[[#This Row],[Total]]</f>
        <v>0</v>
      </c>
      <c r="S605" s="12">
        <v>1</v>
      </c>
      <c r="T605" s="14">
        <f>Table32356789101112132343210111213[[#This Row],[White]]/Table32356789101112132343210111213[[#This Row],[Total]]</f>
        <v>1</v>
      </c>
      <c r="U605" s="12">
        <v>0</v>
      </c>
      <c r="V605" s="14">
        <f>Table32356789101112132343210111213[[#This Row],[Multi-racial]]/Table32356789101112132343210111213[[#This Row],[Total]]</f>
        <v>0</v>
      </c>
      <c r="W605" s="12">
        <v>0</v>
      </c>
      <c r="X605" s="14">
        <f>Table32356789101112132343210111213[[#This Row],[Total % Minorities]]/Table32356789101112132343210111213[[#This Row],[Total]]</f>
        <v>0</v>
      </c>
      <c r="Y605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605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  <row r="606" spans="1:26" ht="20" customHeight="1">
      <c r="A606" s="1">
        <v>456490</v>
      </c>
      <c r="B606" s="1" t="s">
        <v>476</v>
      </c>
      <c r="C606" s="15" t="s">
        <v>347</v>
      </c>
      <c r="D606" s="1">
        <v>1</v>
      </c>
      <c r="E606" s="1">
        <v>1</v>
      </c>
      <c r="F606" s="8">
        <f>Table32356789101112132343210111213[[#This Row],[Men]]/Table32356789101112132343210111213[[#This Row],[Total]]</f>
        <v>1</v>
      </c>
      <c r="G606" s="1">
        <v>0</v>
      </c>
      <c r="H606" s="8">
        <f>Table32356789101112132343210111213[[#This Row],[Women]]/Table32356789101112132343210111213[[#This Row],[Total]]</f>
        <v>0</v>
      </c>
      <c r="I606" s="1">
        <v>0</v>
      </c>
      <c r="J606" s="8">
        <f>Table32356789101112132343210111213[[#This Row],[Alaskan Native or Native American]]/Table32356789101112132343210111213[[#This Row],[Total]]</f>
        <v>0</v>
      </c>
      <c r="K606" s="1">
        <v>0</v>
      </c>
      <c r="L606" s="8">
        <f>Table32356789101112132343210111213[[#This Row],[Asian American]]/Table32356789101112132343210111213[[#This Row],[Total]]</f>
        <v>0</v>
      </c>
      <c r="M606" s="1">
        <v>0</v>
      </c>
      <c r="N606" s="8">
        <f>Table32356789101112132343210111213[[#This Row],[African American]]/Table32356789101112132343210111213[[#This Row],[Total]]</f>
        <v>0</v>
      </c>
      <c r="O606" s="1">
        <v>1</v>
      </c>
      <c r="P606" s="8">
        <f>Table32356789101112132343210111213[[#This Row],[Hispanic American]]/Table32356789101112132343210111213[[#This Row],[Total]]</f>
        <v>1</v>
      </c>
      <c r="Q606" s="1">
        <v>0</v>
      </c>
      <c r="R606" s="8">
        <f>Table32356789101112132343210111213[[#This Row],[Hawaiian or Pacific Islander]]/Table32356789101112132343210111213[[#This Row],[Total]]</f>
        <v>0</v>
      </c>
      <c r="S606" s="1">
        <v>0</v>
      </c>
      <c r="T606" s="8">
        <f>Table32356789101112132343210111213[[#This Row],[White]]/Table32356789101112132343210111213[[#This Row],[Total]]</f>
        <v>0</v>
      </c>
      <c r="U606" s="1">
        <v>0</v>
      </c>
      <c r="V606" s="8">
        <f>Table32356789101112132343210111213[[#This Row],[Multi-racial]]/Table32356789101112132343210111213[[#This Row],[Total]]</f>
        <v>0</v>
      </c>
      <c r="W606" s="1">
        <v>0</v>
      </c>
      <c r="X606" s="8">
        <f>Table32356789101112132343210111213[[#This Row],[Total % Minorities]]/Table32356789101112132343210111213[[#This Row],[Total]]</f>
        <v>1</v>
      </c>
      <c r="Y606" s="8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  <c r="Z606" s="8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1</v>
      </c>
    </row>
    <row r="607" spans="1:26" ht="20" customHeight="1">
      <c r="A607" s="12">
        <v>486901</v>
      </c>
      <c r="B607" s="12" t="s">
        <v>813</v>
      </c>
      <c r="C607" s="16" t="s">
        <v>347</v>
      </c>
      <c r="D607" s="12">
        <v>1</v>
      </c>
      <c r="E607" s="12">
        <v>1</v>
      </c>
      <c r="F607" s="14">
        <f>Table32356789101112132343210111213[[#This Row],[Men]]/Table32356789101112132343210111213[[#This Row],[Total]]</f>
        <v>1</v>
      </c>
      <c r="G607" s="12">
        <v>0</v>
      </c>
      <c r="H607" s="14">
        <f>Table32356789101112132343210111213[[#This Row],[Women]]/Table32356789101112132343210111213[[#This Row],[Total]]</f>
        <v>0</v>
      </c>
      <c r="I607" s="12">
        <v>0</v>
      </c>
      <c r="J607" s="14">
        <f>Table32356789101112132343210111213[[#This Row],[Alaskan Native or Native American]]/Table32356789101112132343210111213[[#This Row],[Total]]</f>
        <v>0</v>
      </c>
      <c r="K607" s="12">
        <v>0</v>
      </c>
      <c r="L607" s="14">
        <f>Table32356789101112132343210111213[[#This Row],[Asian American]]/Table32356789101112132343210111213[[#This Row],[Total]]</f>
        <v>0</v>
      </c>
      <c r="M607" s="12">
        <v>0</v>
      </c>
      <c r="N607" s="14">
        <f>Table32356789101112132343210111213[[#This Row],[African American]]/Table32356789101112132343210111213[[#This Row],[Total]]</f>
        <v>0</v>
      </c>
      <c r="O607" s="12">
        <v>0</v>
      </c>
      <c r="P607" s="14">
        <f>Table32356789101112132343210111213[[#This Row],[Hispanic American]]/Table32356789101112132343210111213[[#This Row],[Total]]</f>
        <v>0</v>
      </c>
      <c r="Q607" s="12">
        <v>0</v>
      </c>
      <c r="R607" s="14">
        <f>Table32356789101112132343210111213[[#This Row],[Hawaiian or Pacific Islander]]/Table32356789101112132343210111213[[#This Row],[Total]]</f>
        <v>0</v>
      </c>
      <c r="S607" s="12">
        <v>1</v>
      </c>
      <c r="T607" s="14">
        <f>Table32356789101112132343210111213[[#This Row],[White]]/Table32356789101112132343210111213[[#This Row],[Total]]</f>
        <v>1</v>
      </c>
      <c r="U607" s="12">
        <v>0</v>
      </c>
      <c r="V607" s="14">
        <f>Table32356789101112132343210111213[[#This Row],[Multi-racial]]/Table32356789101112132343210111213[[#This Row],[Total]]</f>
        <v>0</v>
      </c>
      <c r="W607" s="12">
        <v>0</v>
      </c>
      <c r="X607" s="14">
        <f>Table32356789101112132343210111213[[#This Row],[Total % Minorities]]/Table32356789101112132343210111213[[#This Row],[Total]]</f>
        <v>0</v>
      </c>
      <c r="Y607" s="14">
        <f>(Table32356789101112132343210111213[[#This Row],[Alaskan Native or Native American]] + Table32356789101112132343210111213[[#This Row],[Asian American]] + Table32356789101112132343210111213[[#This Row],[African American]]+ 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  <c r="Z607" s="14">
        <f>(Table32356789101112132343210111213[[#This Row],[Alaskan Native or Native American]]+Table32356789101112132343210111213[[#This Row],[African American]]+Table32356789101112132343210111213[[#This Row],[Hispanic American]]+Table32356789101112132343210111213[[#This Row],[Hawaiian or Pacific Islander]]+Table32356789101112132343210111213[[#This Row],[Multi-racial]])/Table32356789101112132343210111213[[#This Row],[Total]]</f>
        <v>0</v>
      </c>
    </row>
  </sheetData>
  <mergeCells count="6">
    <mergeCell ref="K4:Z4"/>
    <mergeCell ref="B1:I1"/>
    <mergeCell ref="K1:Z1"/>
    <mergeCell ref="B2:I2"/>
    <mergeCell ref="K2:Z2"/>
    <mergeCell ref="K3:Z3"/>
  </mergeCells>
  <hyperlinks>
    <hyperlink ref="K3" r:id="rId1" xr:uid="{1C0B6730-92F5-4A19-A7A8-67AE9284CF13}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7931-7160-4043-9B85-4380A465F99E}">
  <dimension ref="A1:AC236"/>
  <sheetViews>
    <sheetView zoomScaleNormal="100" workbookViewId="0"/>
  </sheetViews>
  <sheetFormatPr defaultColWidth="15.44140625" defaultRowHeight="20" customHeight="1"/>
  <cols>
    <col min="1" max="1" width="15.44140625" style="1"/>
    <col min="2" max="2" width="46.6640625" style="1" customWidth="1"/>
    <col min="3" max="3" width="20.44140625" style="1" customWidth="1"/>
    <col min="4" max="5" width="15.44140625" style="1"/>
    <col min="6" max="6" width="15.44140625" style="8"/>
    <col min="7" max="7" width="15.44140625" style="1"/>
    <col min="8" max="8" width="15.44140625" style="8"/>
    <col min="9" max="9" width="15.44140625" style="1"/>
    <col min="10" max="10" width="15.44140625" style="8"/>
    <col min="11" max="11" width="15.44140625" style="1"/>
    <col min="12" max="12" width="15.44140625" style="8"/>
    <col min="13" max="13" width="15.44140625" style="1"/>
    <col min="14" max="14" width="15.44140625" style="8"/>
    <col min="15" max="15" width="15.44140625" style="1"/>
    <col min="16" max="16" width="15.44140625" style="8"/>
    <col min="17" max="17" width="15.44140625" style="1"/>
    <col min="18" max="18" width="15.44140625" style="8"/>
    <col min="19" max="19" width="15.44140625" style="1"/>
    <col min="20" max="20" width="15.44140625" style="8"/>
    <col min="21" max="21" width="15.44140625" style="1"/>
    <col min="22" max="26" width="15.44140625" style="8"/>
    <col min="27" max="16384" width="15.44140625" style="1"/>
  </cols>
  <sheetData>
    <row r="1" spans="1:29" ht="20" customHeight="1">
      <c r="A1" s="2"/>
      <c r="B1" s="25"/>
      <c r="C1" s="25"/>
      <c r="D1" s="25"/>
      <c r="E1" s="25"/>
      <c r="F1" s="25"/>
      <c r="G1" s="25"/>
      <c r="H1" s="25"/>
      <c r="I1" s="25"/>
      <c r="J1" s="7"/>
      <c r="K1" s="22" t="s">
        <v>16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9" ht="20" customHeight="1">
      <c r="A2" s="2"/>
      <c r="B2" s="23" t="s">
        <v>309</v>
      </c>
      <c r="C2" s="23"/>
      <c r="D2" s="23"/>
      <c r="E2" s="23"/>
      <c r="F2" s="23"/>
      <c r="G2" s="23"/>
      <c r="H2" s="23"/>
      <c r="I2" s="23"/>
      <c r="J2" s="7"/>
      <c r="K2" s="24" t="s">
        <v>18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9" ht="20" customHeight="1">
      <c r="A3" s="2"/>
      <c r="B3" s="9" t="s">
        <v>74</v>
      </c>
      <c r="C3" s="9"/>
      <c r="D3" s="9"/>
      <c r="E3" s="9"/>
      <c r="F3" s="9"/>
      <c r="G3" s="9"/>
      <c r="H3" s="9"/>
      <c r="I3" s="9"/>
      <c r="J3" s="7"/>
      <c r="K3" s="20" t="s">
        <v>17</v>
      </c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9" ht="20" customHeight="1">
      <c r="A4" s="2"/>
      <c r="B4" s="11" t="s">
        <v>1283</v>
      </c>
      <c r="C4" s="11"/>
      <c r="D4" s="11"/>
      <c r="E4" s="11"/>
      <c r="F4" s="11"/>
      <c r="G4" s="11"/>
      <c r="H4" s="11"/>
      <c r="I4" s="11"/>
      <c r="J4" s="7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9" s="3" customFormat="1" ht="52.05" customHeight="1">
      <c r="A5" s="3" t="s">
        <v>0</v>
      </c>
      <c r="B5" s="4" t="s">
        <v>15</v>
      </c>
      <c r="C5" s="17" t="s">
        <v>44</v>
      </c>
      <c r="D5" s="3" t="s">
        <v>1</v>
      </c>
      <c r="E5" s="3" t="s">
        <v>2</v>
      </c>
      <c r="F5" s="5" t="s">
        <v>32</v>
      </c>
      <c r="G5" s="3" t="s">
        <v>3</v>
      </c>
      <c r="H5" s="5" t="s">
        <v>33</v>
      </c>
      <c r="I5" s="6" t="s">
        <v>45</v>
      </c>
      <c r="J5" s="5" t="s">
        <v>46</v>
      </c>
      <c r="K5" s="6" t="s">
        <v>4</v>
      </c>
      <c r="L5" s="5" t="s">
        <v>34</v>
      </c>
      <c r="M5" s="6" t="s">
        <v>5</v>
      </c>
      <c r="N5" s="5" t="s">
        <v>35</v>
      </c>
      <c r="O5" s="6" t="s">
        <v>6</v>
      </c>
      <c r="P5" s="5" t="s">
        <v>36</v>
      </c>
      <c r="Q5" s="6" t="s">
        <v>47</v>
      </c>
      <c r="R5" s="5" t="s">
        <v>48</v>
      </c>
      <c r="S5" s="6" t="s">
        <v>7</v>
      </c>
      <c r="T5" s="5" t="s">
        <v>37</v>
      </c>
      <c r="U5" s="6" t="s">
        <v>39</v>
      </c>
      <c r="V5" s="5" t="s">
        <v>38</v>
      </c>
      <c r="W5" s="5" t="s">
        <v>49</v>
      </c>
      <c r="X5" s="5" t="s">
        <v>50</v>
      </c>
      <c r="Y5" s="5" t="s">
        <v>41</v>
      </c>
      <c r="Z5" s="5" t="s">
        <v>40</v>
      </c>
    </row>
    <row r="6" spans="1:29" ht="20" customHeight="1">
      <c r="A6" s="1">
        <v>163204</v>
      </c>
      <c r="B6" s="1" t="s">
        <v>917</v>
      </c>
      <c r="C6" s="15">
        <v>63800</v>
      </c>
      <c r="D6" s="10">
        <v>1133</v>
      </c>
      <c r="E6" s="1">
        <v>898</v>
      </c>
      <c r="F6" s="8">
        <f>Table32356789101112132343210111213724[[#This Row],[Men]]/Table32356789101112132343210111213724[[#This Row],[Total]]</f>
        <v>0.79258605472197707</v>
      </c>
      <c r="G6" s="1">
        <v>235</v>
      </c>
      <c r="H6" s="8">
        <f>Table32356789101112132343210111213724[[#This Row],[Women]]/Table32356789101112132343210111213724[[#This Row],[Total]]</f>
        <v>0.20741394527802295</v>
      </c>
      <c r="I6" s="1">
        <v>2</v>
      </c>
      <c r="J6" s="8">
        <f>Table32356789101112132343210111213724[[#This Row],[Alaskan Native or Native American]]/Table32356789101112132343210111213724[[#This Row],[Total]]</f>
        <v>1.76522506619594E-3</v>
      </c>
      <c r="K6" s="1">
        <v>80</v>
      </c>
      <c r="L6" s="8">
        <f>Table32356789101112132343210111213724[[#This Row],[Asian American]]/Table32356789101112132343210111213724[[#This Row],[Total]]</f>
        <v>7.0609002647837593E-2</v>
      </c>
      <c r="M6" s="1">
        <v>265</v>
      </c>
      <c r="N6" s="8">
        <f>Table32356789101112132343210111213724[[#This Row],[African American]]/Table32356789101112132343210111213724[[#This Row],[Total]]</f>
        <v>0.23389232127096204</v>
      </c>
      <c r="O6" s="1">
        <v>129</v>
      </c>
      <c r="P6" s="8">
        <f>Table32356789101112132343210111213724[[#This Row],[Hispanic American]]/Table32356789101112132343210111213724[[#This Row],[Total]]</f>
        <v>0.11385701676963812</v>
      </c>
      <c r="Q6" s="1">
        <v>8</v>
      </c>
      <c r="R6" s="8">
        <f>Table32356789101112132343210111213724[[#This Row],[Hawaiian or Pacific Islander]]/Table32356789101112132343210111213724[[#This Row],[Total]]</f>
        <v>7.0609002647837602E-3</v>
      </c>
      <c r="S6" s="1">
        <v>479</v>
      </c>
      <c r="T6" s="8">
        <f>Table32356789101112132343210111213724[[#This Row],[White]]/Table32356789101112132343210111213724[[#This Row],[Total]]</f>
        <v>0.4227714033539276</v>
      </c>
      <c r="U6" s="1">
        <v>50</v>
      </c>
      <c r="V6" s="8">
        <f>Table32356789101112132343210111213724[[#This Row],[Multi-racial]]/Table32356789101112132343210111213724[[#This Row],[Total]]</f>
        <v>4.4130626654898503E-2</v>
      </c>
      <c r="W6" s="1">
        <v>10</v>
      </c>
      <c r="X6" s="8">
        <f>Table32356789101112132343210111213724[[#This Row],[International]]/Table32356789101112132343210111213724[[#This Row],[Total]]</f>
        <v>8.8261253309796991E-3</v>
      </c>
      <c r="Y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0.47131509267431598</v>
      </c>
      <c r="Z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0.40070609002647839</v>
      </c>
      <c r="AB6" s="2" t="s">
        <v>42</v>
      </c>
    </row>
    <row r="7" spans="1:29" ht="20" customHeight="1">
      <c r="A7" s="12">
        <v>214777</v>
      </c>
      <c r="B7" s="12" t="s">
        <v>13</v>
      </c>
      <c r="C7" s="16">
        <v>59700</v>
      </c>
      <c r="D7" s="12">
        <v>652</v>
      </c>
      <c r="E7" s="12">
        <v>411</v>
      </c>
      <c r="F7" s="14">
        <f>Table32356789101112132343210111213724[[#This Row],[Men]]/Table32356789101112132343210111213724[[#This Row],[Total]]</f>
        <v>0.63036809815950923</v>
      </c>
      <c r="G7" s="12">
        <v>241</v>
      </c>
      <c r="H7" s="14">
        <f>Table32356789101112132343210111213724[[#This Row],[Women]]/Table32356789101112132343210111213724[[#This Row],[Total]]</f>
        <v>0.36963190184049077</v>
      </c>
      <c r="I7" s="12">
        <v>0</v>
      </c>
      <c r="J7" s="14">
        <f>Table32356789101112132343210111213724[[#This Row],[Alaskan Native or Native American]]/Table32356789101112132343210111213724[[#This Row],[Total]]</f>
        <v>0</v>
      </c>
      <c r="K7" s="12">
        <v>88</v>
      </c>
      <c r="L7" s="14">
        <f>Table32356789101112132343210111213724[[#This Row],[Asian American]]/Table32356789101112132343210111213724[[#This Row],[Total]]</f>
        <v>0.13496932515337423</v>
      </c>
      <c r="M7" s="12">
        <v>11</v>
      </c>
      <c r="N7" s="14">
        <f>Table32356789101112132343210111213724[[#This Row],[African American]]/Table32356789101112132343210111213724[[#This Row],[Total]]</f>
        <v>1.6871165644171779E-2</v>
      </c>
      <c r="O7" s="12">
        <v>24</v>
      </c>
      <c r="P7" s="14">
        <f>Table32356789101112132343210111213724[[#This Row],[Hispanic American]]/Table32356789101112132343210111213724[[#This Row],[Total]]</f>
        <v>3.6809815950920248E-2</v>
      </c>
      <c r="Q7" s="12">
        <v>1</v>
      </c>
      <c r="R7" s="14">
        <f>Table32356789101112132343210111213724[[#This Row],[Hawaiian or Pacific Islander]]/Table32356789101112132343210111213724[[#This Row],[Total]]</f>
        <v>1.5337423312883436E-3</v>
      </c>
      <c r="S7" s="12">
        <v>410</v>
      </c>
      <c r="T7" s="14">
        <f>Table32356789101112132343210111213724[[#This Row],[White]]/Table32356789101112132343210111213724[[#This Row],[Total]]</f>
        <v>0.62883435582822089</v>
      </c>
      <c r="U7" s="12">
        <v>20</v>
      </c>
      <c r="V7" s="14">
        <f>Table32356789101112132343210111213724[[#This Row],[Multi-racial]]/Table32356789101112132343210111213724[[#This Row],[Total]]</f>
        <v>3.0674846625766871E-2</v>
      </c>
      <c r="W7" s="12">
        <v>81</v>
      </c>
      <c r="X7" s="14">
        <f>Table32356789101112132343210111213724[[#This Row],[International]]/Table32356789101112132343210111213724[[#This Row],[Total]]</f>
        <v>0.12423312883435583</v>
      </c>
      <c r="Y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0.22085889570552147</v>
      </c>
      <c r="Z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8.5889570552147243E-2</v>
      </c>
      <c r="AB7" s="2" t="s">
        <v>43</v>
      </c>
    </row>
    <row r="8" spans="1:29" ht="20" customHeight="1">
      <c r="A8" s="1">
        <v>186380</v>
      </c>
      <c r="B8" s="1" t="s">
        <v>329</v>
      </c>
      <c r="C8" s="15">
        <v>54800</v>
      </c>
      <c r="D8" s="1">
        <v>371</v>
      </c>
      <c r="E8" s="1">
        <v>277</v>
      </c>
      <c r="F8" s="8">
        <f>Table32356789101112132343210111213724[[#This Row],[Men]]/Table32356789101112132343210111213724[[#This Row],[Total]]</f>
        <v>0.74663072776280326</v>
      </c>
      <c r="G8" s="1">
        <v>94</v>
      </c>
      <c r="H8" s="8">
        <f>Table32356789101112132343210111213724[[#This Row],[Women]]/Table32356789101112132343210111213724[[#This Row],[Total]]</f>
        <v>0.25336927223719674</v>
      </c>
      <c r="I8" s="1">
        <v>0</v>
      </c>
      <c r="J8" s="8">
        <f>Table32356789101112132343210111213724[[#This Row],[Alaskan Native or Native American]]/Table32356789101112132343210111213724[[#This Row],[Total]]</f>
        <v>0</v>
      </c>
      <c r="K8" s="1">
        <v>142</v>
      </c>
      <c r="L8" s="8">
        <f>Table32356789101112132343210111213724[[#This Row],[Asian American]]/Table32356789101112132343210111213724[[#This Row],[Total]]</f>
        <v>0.38274932614555257</v>
      </c>
      <c r="M8" s="1">
        <v>30</v>
      </c>
      <c r="N8" s="8">
        <f>Table32356789101112132343210111213724[[#This Row],[African American]]/Table32356789101112132343210111213724[[#This Row],[Total]]</f>
        <v>8.0862533692722366E-2</v>
      </c>
      <c r="O8" s="1">
        <v>40</v>
      </c>
      <c r="P8" s="8">
        <f>Table32356789101112132343210111213724[[#This Row],[Hispanic American]]/Table32356789101112132343210111213724[[#This Row],[Total]]</f>
        <v>0.1078167115902965</v>
      </c>
      <c r="Q8" s="1">
        <v>1</v>
      </c>
      <c r="R8" s="8">
        <f>Table32356789101112132343210111213724[[#This Row],[Hawaiian or Pacific Islander]]/Table32356789101112132343210111213724[[#This Row],[Total]]</f>
        <v>2.6954177897574125E-3</v>
      </c>
      <c r="S8" s="1">
        <v>114</v>
      </c>
      <c r="T8" s="8">
        <f>Table32356789101112132343210111213724[[#This Row],[White]]/Table32356789101112132343210111213724[[#This Row],[Total]]</f>
        <v>0.30727762803234504</v>
      </c>
      <c r="U8" s="1">
        <v>12</v>
      </c>
      <c r="V8" s="8">
        <f>Table32356789101112132343210111213724[[#This Row],[Multi-racial]]/Table32356789101112132343210111213724[[#This Row],[Total]]</f>
        <v>3.2345013477088951E-2</v>
      </c>
      <c r="W8" s="1">
        <v>25</v>
      </c>
      <c r="X8" s="8">
        <f>Table32356789101112132343210111213724[[#This Row],[International]]/Table32356789101112132343210111213724[[#This Row],[Total]]</f>
        <v>6.7385444743935305E-2</v>
      </c>
      <c r="Y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0.60646900269541781</v>
      </c>
      <c r="Z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0.22371967654986524</v>
      </c>
    </row>
    <row r="9" spans="1:29" ht="20" customHeight="1">
      <c r="A9" s="12">
        <v>163268</v>
      </c>
      <c r="B9" s="12" t="s">
        <v>365</v>
      </c>
      <c r="C9" s="16">
        <v>59800</v>
      </c>
      <c r="D9" s="12">
        <v>218</v>
      </c>
      <c r="E9" s="12">
        <v>165</v>
      </c>
      <c r="F9" s="14">
        <f>Table32356789101112132343210111213724[[#This Row],[Men]]/Table32356789101112132343210111213724[[#This Row],[Total]]</f>
        <v>0.75688073394495414</v>
      </c>
      <c r="G9" s="12">
        <v>53</v>
      </c>
      <c r="H9" s="14">
        <f>Table32356789101112132343210111213724[[#This Row],[Women]]/Table32356789101112132343210111213724[[#This Row],[Total]]</f>
        <v>0.24311926605504589</v>
      </c>
      <c r="I9" s="12">
        <v>1</v>
      </c>
      <c r="J9" s="14">
        <f>Table32356789101112132343210111213724[[#This Row],[Alaskan Native or Native American]]/Table32356789101112132343210111213724[[#This Row],[Total]]</f>
        <v>4.5871559633027525E-3</v>
      </c>
      <c r="K9" s="12">
        <v>86</v>
      </c>
      <c r="L9" s="14">
        <f>Table32356789101112132343210111213724[[#This Row],[Asian American]]/Table32356789101112132343210111213724[[#This Row],[Total]]</f>
        <v>0.39449541284403672</v>
      </c>
      <c r="M9" s="12">
        <v>28</v>
      </c>
      <c r="N9" s="14">
        <f>Table32356789101112132343210111213724[[#This Row],[African American]]/Table32356789101112132343210111213724[[#This Row],[Total]]</f>
        <v>0.12844036697247707</v>
      </c>
      <c r="O9" s="12">
        <v>15</v>
      </c>
      <c r="P9" s="14">
        <f>Table32356789101112132343210111213724[[#This Row],[Hispanic American]]/Table32356789101112132343210111213724[[#This Row],[Total]]</f>
        <v>6.8807339449541288E-2</v>
      </c>
      <c r="Q9" s="12">
        <v>1</v>
      </c>
      <c r="R9" s="14">
        <f>Table32356789101112132343210111213724[[#This Row],[Hawaiian or Pacific Islander]]/Table32356789101112132343210111213724[[#This Row],[Total]]</f>
        <v>4.5871559633027525E-3</v>
      </c>
      <c r="S9" s="12">
        <v>70</v>
      </c>
      <c r="T9" s="14">
        <f>Table32356789101112132343210111213724[[#This Row],[White]]/Table32356789101112132343210111213724[[#This Row],[Total]]</f>
        <v>0.32110091743119268</v>
      </c>
      <c r="U9" s="12">
        <v>9</v>
      </c>
      <c r="V9" s="14">
        <f>Table32356789101112132343210111213724[[#This Row],[Multi-racial]]/Table32356789101112132343210111213724[[#This Row],[Total]]</f>
        <v>4.1284403669724773E-2</v>
      </c>
      <c r="W9" s="12">
        <v>2</v>
      </c>
      <c r="X9" s="14">
        <f>Table32356789101112132343210111213724[[#This Row],[International]]/Table32356789101112132343210111213724[[#This Row],[Total]]</f>
        <v>9.1743119266055051E-3</v>
      </c>
      <c r="Y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0.64220183486238536</v>
      </c>
      <c r="Z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0.24770642201834864</v>
      </c>
      <c r="AB9" s="2" t="s">
        <v>52</v>
      </c>
      <c r="AC9" s="1" t="s">
        <v>53</v>
      </c>
    </row>
    <row r="10" spans="1:29" ht="20" customHeight="1">
      <c r="A10" s="1">
        <v>196413</v>
      </c>
      <c r="B10" s="1" t="s">
        <v>26</v>
      </c>
      <c r="C10" s="15">
        <v>64800</v>
      </c>
      <c r="D10" s="1">
        <v>218</v>
      </c>
      <c r="E10" s="1">
        <v>142</v>
      </c>
      <c r="F10" s="8">
        <f>Table32356789101112132343210111213724[[#This Row],[Men]]/Table32356789101112132343210111213724[[#This Row],[Total]]</f>
        <v>0.65137614678899081</v>
      </c>
      <c r="G10" s="1">
        <v>76</v>
      </c>
      <c r="H10" s="8">
        <f>Table32356789101112132343210111213724[[#This Row],[Women]]/Table32356789101112132343210111213724[[#This Row],[Total]]</f>
        <v>0.34862385321100919</v>
      </c>
      <c r="I10" s="1">
        <v>0</v>
      </c>
      <c r="J10" s="8">
        <f>Table32356789101112132343210111213724[[#This Row],[Alaskan Native or Native American]]/Table32356789101112132343210111213724[[#This Row],[Total]]</f>
        <v>0</v>
      </c>
      <c r="K10" s="1">
        <v>24</v>
      </c>
      <c r="L10" s="8">
        <f>Table32356789101112132343210111213724[[#This Row],[Asian American]]/Table32356789101112132343210111213724[[#This Row],[Total]]</f>
        <v>0.11009174311926606</v>
      </c>
      <c r="M10" s="1">
        <v>19</v>
      </c>
      <c r="N10" s="8">
        <f>Table32356789101112132343210111213724[[#This Row],[African American]]/Table32356789101112132343210111213724[[#This Row],[Total]]</f>
        <v>8.7155963302752298E-2</v>
      </c>
      <c r="O10" s="1">
        <v>22</v>
      </c>
      <c r="P10" s="8">
        <f>Table32356789101112132343210111213724[[#This Row],[Hispanic American]]/Table32356789101112132343210111213724[[#This Row],[Total]]</f>
        <v>0.10091743119266056</v>
      </c>
      <c r="Q10" s="1">
        <v>0</v>
      </c>
      <c r="R10" s="8">
        <f>Table32356789101112132343210111213724[[#This Row],[Hawaiian or Pacific Islander]]/Table32356789101112132343210111213724[[#This Row],[Total]]</f>
        <v>0</v>
      </c>
      <c r="S10" s="1">
        <v>118</v>
      </c>
      <c r="T10" s="8">
        <f>Table32356789101112132343210111213724[[#This Row],[White]]/Table32356789101112132343210111213724[[#This Row],[Total]]</f>
        <v>0.54128440366972475</v>
      </c>
      <c r="U10" s="1">
        <v>7</v>
      </c>
      <c r="V10" s="8">
        <f>Table32356789101112132343210111213724[[#This Row],[Multi-racial]]/Table32356789101112132343210111213724[[#This Row],[Total]]</f>
        <v>3.2110091743119268E-2</v>
      </c>
      <c r="W10" s="1">
        <v>25</v>
      </c>
      <c r="X10" s="8">
        <f>Table32356789101112132343210111213724[[#This Row],[International]]/Table32356789101112132343210111213724[[#This Row],[Total]]</f>
        <v>0.11467889908256881</v>
      </c>
      <c r="Y1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0.33027522935779818</v>
      </c>
      <c r="Z1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0.22018348623853212</v>
      </c>
    </row>
    <row r="11" spans="1:29" ht="20" customHeight="1">
      <c r="A11" s="12">
        <v>190655</v>
      </c>
      <c r="B11" s="12" t="s">
        <v>1328</v>
      </c>
      <c r="C11" s="16">
        <v>43600</v>
      </c>
      <c r="D11" s="12">
        <v>209</v>
      </c>
      <c r="E11" s="12">
        <v>179</v>
      </c>
      <c r="F11" s="14">
        <f>Table32356789101112132343210111213724[[#This Row],[Men]]/Table32356789101112132343210111213724[[#This Row],[Total]]</f>
        <v>0.8564593301435407</v>
      </c>
      <c r="G11" s="12">
        <v>30</v>
      </c>
      <c r="H11" s="14">
        <f>Table32356789101112132343210111213724[[#This Row],[Women]]/Table32356789101112132343210111213724[[#This Row],[Total]]</f>
        <v>0.14354066985645933</v>
      </c>
      <c r="I11" s="12">
        <v>1</v>
      </c>
      <c r="J11" s="14">
        <f>Table32356789101112132343210111213724[[#This Row],[Alaskan Native or Native American]]/Table32356789101112132343210111213724[[#This Row],[Total]]</f>
        <v>4.7846889952153108E-3</v>
      </c>
      <c r="K11" s="12">
        <v>66</v>
      </c>
      <c r="L11" s="14">
        <f>Table32356789101112132343210111213724[[#This Row],[Asian American]]/Table32356789101112132343210111213724[[#This Row],[Total]]</f>
        <v>0.31578947368421051</v>
      </c>
      <c r="M11" s="12">
        <v>51</v>
      </c>
      <c r="N11" s="14">
        <f>Table32356789101112132343210111213724[[#This Row],[African American]]/Table32356789101112132343210111213724[[#This Row],[Total]]</f>
        <v>0.24401913875598086</v>
      </c>
      <c r="O11" s="12">
        <v>48</v>
      </c>
      <c r="P11" s="14">
        <f>Table32356789101112132343210111213724[[#This Row],[Hispanic American]]/Table32356789101112132343210111213724[[#This Row],[Total]]</f>
        <v>0.22966507177033493</v>
      </c>
      <c r="Q11" s="12">
        <v>1</v>
      </c>
      <c r="R11" s="14">
        <f>Table32356789101112132343210111213724[[#This Row],[Hawaiian or Pacific Islander]]/Table32356789101112132343210111213724[[#This Row],[Total]]</f>
        <v>4.7846889952153108E-3</v>
      </c>
      <c r="S11" s="12">
        <v>24</v>
      </c>
      <c r="T11" s="14">
        <f>Table32356789101112132343210111213724[[#This Row],[White]]/Table32356789101112132343210111213724[[#This Row],[Total]]</f>
        <v>0.11483253588516747</v>
      </c>
      <c r="U11" s="12">
        <v>4</v>
      </c>
      <c r="V11" s="14">
        <f>Table32356789101112132343210111213724[[#This Row],[Multi-racial]]/Table32356789101112132343210111213724[[#This Row],[Total]]</f>
        <v>1.9138755980861243E-2</v>
      </c>
      <c r="W11" s="12">
        <v>14</v>
      </c>
      <c r="X11" s="14">
        <f>Table32356789101112132343210111213724[[#This Row],[International]]/Table32356789101112132343210111213724[[#This Row],[Total]]</f>
        <v>6.6985645933014357E-2</v>
      </c>
      <c r="Y1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0.81818181818181823</v>
      </c>
      <c r="Z1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0.50239234449760761</v>
      </c>
      <c r="AB11" s="2" t="s">
        <v>51</v>
      </c>
      <c r="AC11" s="1" t="s">
        <v>71</v>
      </c>
    </row>
    <row r="12" spans="1:29" ht="20" customHeight="1">
      <c r="A12" s="1">
        <v>166513</v>
      </c>
      <c r="B12" s="1" t="s">
        <v>366</v>
      </c>
      <c r="C12" s="15">
        <v>59700</v>
      </c>
      <c r="D12" s="1">
        <v>192</v>
      </c>
      <c r="E12" s="1">
        <v>151</v>
      </c>
      <c r="F12" s="8">
        <f>Table32356789101112132343210111213724[[#This Row],[Men]]/Table32356789101112132343210111213724[[#This Row],[Total]]</f>
        <v>0.78645833333333337</v>
      </c>
      <c r="G12" s="1">
        <v>41</v>
      </c>
      <c r="H12" s="8">
        <f>Table32356789101112132343210111213724[[#This Row],[Women]]/Table32356789101112132343210111213724[[#This Row],[Total]]</f>
        <v>0.21354166666666666</v>
      </c>
      <c r="I12" s="1">
        <v>0</v>
      </c>
      <c r="J12" s="8">
        <f>Table32356789101112132343210111213724[[#This Row],[Alaskan Native or Native American]]/Table32356789101112132343210111213724[[#This Row],[Total]]</f>
        <v>0</v>
      </c>
      <c r="K12" s="1">
        <v>23</v>
      </c>
      <c r="L12" s="8">
        <f>Table32356789101112132343210111213724[[#This Row],[Asian American]]/Table32356789101112132343210111213724[[#This Row],[Total]]</f>
        <v>0.11979166666666667</v>
      </c>
      <c r="M12" s="1">
        <v>10</v>
      </c>
      <c r="N12" s="8">
        <f>Table32356789101112132343210111213724[[#This Row],[African American]]/Table32356789101112132343210111213724[[#This Row],[Total]]</f>
        <v>5.2083333333333336E-2</v>
      </c>
      <c r="O12" s="1">
        <v>23</v>
      </c>
      <c r="P12" s="8">
        <f>Table32356789101112132343210111213724[[#This Row],[Hispanic American]]/Table32356789101112132343210111213724[[#This Row],[Total]]</f>
        <v>0.11979166666666667</v>
      </c>
      <c r="Q12" s="1">
        <v>0</v>
      </c>
      <c r="R12" s="8">
        <f>Table32356789101112132343210111213724[[#This Row],[Hawaiian or Pacific Islander]]/Table32356789101112132343210111213724[[#This Row],[Total]]</f>
        <v>0</v>
      </c>
      <c r="S12" s="1">
        <v>125</v>
      </c>
      <c r="T12" s="8">
        <f>Table32356789101112132343210111213724[[#This Row],[White]]/Table32356789101112132343210111213724[[#This Row],[Total]]</f>
        <v>0.65104166666666663</v>
      </c>
      <c r="U12" s="1">
        <v>6</v>
      </c>
      <c r="V12" s="8">
        <f>Table32356789101112132343210111213724[[#This Row],[Multi-racial]]/Table32356789101112132343210111213724[[#This Row],[Total]]</f>
        <v>3.125E-2</v>
      </c>
      <c r="W12" s="1">
        <v>0</v>
      </c>
      <c r="X12" s="8">
        <f>Table32356789101112132343210111213724[[#This Row],[International]]/Table32356789101112132343210111213724[[#This Row],[Total]]</f>
        <v>0</v>
      </c>
      <c r="Y1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0.32291666666666669</v>
      </c>
      <c r="Z1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0.203125</v>
      </c>
      <c r="AC12" s="1" t="s">
        <v>73</v>
      </c>
    </row>
    <row r="13" spans="1:29" ht="20" customHeight="1">
      <c r="A13" s="12">
        <v>240453</v>
      </c>
      <c r="B13" s="12" t="s">
        <v>303</v>
      </c>
      <c r="C13" s="19">
        <v>46200</v>
      </c>
      <c r="D13" s="12">
        <v>190</v>
      </c>
      <c r="E13" s="12">
        <v>145</v>
      </c>
      <c r="F13" s="14">
        <f>Table32356789101112132343210111213724[[#This Row],[Men]]/Table32356789101112132343210111213724[[#This Row],[Total]]</f>
        <v>0.76315789473684215</v>
      </c>
      <c r="G13" s="12">
        <v>45</v>
      </c>
      <c r="H13" s="14">
        <f>Table32356789101112132343210111213724[[#This Row],[Women]]/Table32356789101112132343210111213724[[#This Row],[Total]]</f>
        <v>0.23684210526315788</v>
      </c>
      <c r="I13" s="12">
        <v>1</v>
      </c>
      <c r="J13" s="14">
        <f>Table32356789101112132343210111213724[[#This Row],[Alaskan Native or Native American]]/Table32356789101112132343210111213724[[#This Row],[Total]]</f>
        <v>5.263157894736842E-3</v>
      </c>
      <c r="K13" s="12">
        <v>27</v>
      </c>
      <c r="L13" s="14">
        <f>Table32356789101112132343210111213724[[#This Row],[Asian American]]/Table32356789101112132343210111213724[[#This Row],[Total]]</f>
        <v>0.14210526315789473</v>
      </c>
      <c r="M13" s="12">
        <v>16</v>
      </c>
      <c r="N13" s="14">
        <f>Table32356789101112132343210111213724[[#This Row],[African American]]/Table32356789101112132343210111213724[[#This Row],[Total]]</f>
        <v>8.4210526315789472E-2</v>
      </c>
      <c r="O13" s="12">
        <v>9</v>
      </c>
      <c r="P13" s="14">
        <f>Table32356789101112132343210111213724[[#This Row],[Hispanic American]]/Table32356789101112132343210111213724[[#This Row],[Total]]</f>
        <v>4.736842105263158E-2</v>
      </c>
      <c r="Q13" s="12">
        <v>0</v>
      </c>
      <c r="R13" s="14">
        <f>Table32356789101112132343210111213724[[#This Row],[Hawaiian or Pacific Islander]]/Table32356789101112132343210111213724[[#This Row],[Total]]</f>
        <v>0</v>
      </c>
      <c r="S13" s="12">
        <v>128</v>
      </c>
      <c r="T13" s="14">
        <f>Table32356789101112132343210111213724[[#This Row],[White]]/Table32356789101112132343210111213724[[#This Row],[Total]]</f>
        <v>0.67368421052631577</v>
      </c>
      <c r="U13" s="12">
        <v>7</v>
      </c>
      <c r="V13" s="14">
        <f>Table32356789101112132343210111213724[[#This Row],[Multi-racial]]/Table32356789101112132343210111213724[[#This Row],[Total]]</f>
        <v>3.6842105263157891E-2</v>
      </c>
      <c r="W13" s="12">
        <v>2</v>
      </c>
      <c r="X13" s="14">
        <f>Table32356789101112132343210111213724[[#This Row],[International]]/Table32356789101112132343210111213724[[#This Row],[Total]]</f>
        <v>1.0526315789473684E-2</v>
      </c>
      <c r="Y1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0.31578947368421051</v>
      </c>
      <c r="Z1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0.1736842105263158</v>
      </c>
      <c r="AC13" s="1" t="s">
        <v>72</v>
      </c>
    </row>
    <row r="14" spans="1:29" ht="20" customHeight="1">
      <c r="A14" s="1">
        <v>190512</v>
      </c>
      <c r="B14" s="1" t="s">
        <v>1326</v>
      </c>
      <c r="C14" s="15">
        <v>42800</v>
      </c>
      <c r="D14" s="1">
        <v>185</v>
      </c>
      <c r="E14" s="1">
        <v>132</v>
      </c>
      <c r="F14" s="8">
        <f>Table32356789101112132343210111213724[[#This Row],[Men]]/Table32356789101112132343210111213724[[#This Row],[Total]]</f>
        <v>0.71351351351351355</v>
      </c>
      <c r="G14" s="1">
        <v>53</v>
      </c>
      <c r="H14" s="8">
        <f>Table32356789101112132343210111213724[[#This Row],[Women]]/Table32356789101112132343210111213724[[#This Row],[Total]]</f>
        <v>0.2864864864864865</v>
      </c>
      <c r="I14" s="1">
        <v>0</v>
      </c>
      <c r="J14" s="8">
        <f>Table32356789101112132343210111213724[[#This Row],[Alaskan Native or Native American]]/Table32356789101112132343210111213724[[#This Row],[Total]]</f>
        <v>0</v>
      </c>
      <c r="K14" s="1">
        <v>86</v>
      </c>
      <c r="L14" s="8">
        <f>Table32356789101112132343210111213724[[#This Row],[Asian American]]/Table32356789101112132343210111213724[[#This Row],[Total]]</f>
        <v>0.46486486486486489</v>
      </c>
      <c r="M14" s="1">
        <v>17</v>
      </c>
      <c r="N14" s="8">
        <f>Table32356789101112132343210111213724[[#This Row],[African American]]/Table32356789101112132343210111213724[[#This Row],[Total]]</f>
        <v>9.1891891891891897E-2</v>
      </c>
      <c r="O14" s="1">
        <v>23</v>
      </c>
      <c r="P14" s="8">
        <f>Table32356789101112132343210111213724[[#This Row],[Hispanic American]]/Table32356789101112132343210111213724[[#This Row],[Total]]</f>
        <v>0.12432432432432433</v>
      </c>
      <c r="Q14" s="1">
        <v>0</v>
      </c>
      <c r="R14" s="8">
        <f>Table32356789101112132343210111213724[[#This Row],[Hawaiian or Pacific Islander]]/Table32356789101112132343210111213724[[#This Row],[Total]]</f>
        <v>0</v>
      </c>
      <c r="S14" s="1">
        <v>23</v>
      </c>
      <c r="T14" s="8">
        <f>Table32356789101112132343210111213724[[#This Row],[White]]/Table32356789101112132343210111213724[[#This Row],[Total]]</f>
        <v>0.12432432432432433</v>
      </c>
      <c r="U14" s="1">
        <v>4</v>
      </c>
      <c r="V14" s="8">
        <f>Table32356789101112132343210111213724[[#This Row],[Multi-racial]]/Table32356789101112132343210111213724[[#This Row],[Total]]</f>
        <v>2.1621621621621623E-2</v>
      </c>
      <c r="W14" s="1">
        <v>32</v>
      </c>
      <c r="X14" s="8">
        <f>Table32356789101112132343210111213724[[#This Row],[International]]/Table32356789101112132343210111213724[[#This Row],[Total]]</f>
        <v>0.17297297297297298</v>
      </c>
      <c r="Y1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0.70270270270270274</v>
      </c>
      <c r="Z1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0.23783783783783785</v>
      </c>
      <c r="AC14" s="1" t="s">
        <v>54</v>
      </c>
    </row>
    <row r="15" spans="1:29" ht="20" customHeight="1">
      <c r="A15" s="12">
        <v>163286</v>
      </c>
      <c r="B15" s="12" t="s">
        <v>168</v>
      </c>
      <c r="C15" s="16">
        <v>64300</v>
      </c>
      <c r="D15" s="12">
        <v>161</v>
      </c>
      <c r="E15" s="12">
        <v>103</v>
      </c>
      <c r="F15" s="14">
        <f>Table32356789101112132343210111213724[[#This Row],[Men]]/Table32356789101112132343210111213724[[#This Row],[Total]]</f>
        <v>0.63975155279503104</v>
      </c>
      <c r="G15" s="12">
        <v>58</v>
      </c>
      <c r="H15" s="14">
        <f>Table32356789101112132343210111213724[[#This Row],[Women]]/Table32356789101112132343210111213724[[#This Row],[Total]]</f>
        <v>0.36024844720496896</v>
      </c>
      <c r="I15" s="12">
        <v>0</v>
      </c>
      <c r="J15" s="14">
        <f>Table32356789101112132343210111213724[[#This Row],[Alaskan Native or Native American]]/Table32356789101112132343210111213724[[#This Row],[Total]]</f>
        <v>0</v>
      </c>
      <c r="K15" s="12">
        <v>61</v>
      </c>
      <c r="L15" s="14">
        <f>Table32356789101112132343210111213724[[#This Row],[Asian American]]/Table32356789101112132343210111213724[[#This Row],[Total]]</f>
        <v>0.37888198757763975</v>
      </c>
      <c r="M15" s="12">
        <v>28</v>
      </c>
      <c r="N15" s="14">
        <f>Table32356789101112132343210111213724[[#This Row],[African American]]/Table32356789101112132343210111213724[[#This Row],[Total]]</f>
        <v>0.17391304347826086</v>
      </c>
      <c r="O15" s="12">
        <v>11</v>
      </c>
      <c r="P15" s="14">
        <f>Table32356789101112132343210111213724[[#This Row],[Hispanic American]]/Table32356789101112132343210111213724[[#This Row],[Total]]</f>
        <v>6.8322981366459631E-2</v>
      </c>
      <c r="Q15" s="12">
        <v>0</v>
      </c>
      <c r="R15" s="14">
        <f>Table32356789101112132343210111213724[[#This Row],[Hawaiian or Pacific Islander]]/Table32356789101112132343210111213724[[#This Row],[Total]]</f>
        <v>0</v>
      </c>
      <c r="S15" s="12">
        <v>43</v>
      </c>
      <c r="T15" s="14">
        <f>Table32356789101112132343210111213724[[#This Row],[White]]/Table32356789101112132343210111213724[[#This Row],[Total]]</f>
        <v>0.26708074534161491</v>
      </c>
      <c r="U15" s="12">
        <v>8</v>
      </c>
      <c r="V15" s="14">
        <f>Table32356789101112132343210111213724[[#This Row],[Multi-racial]]/Table32356789101112132343210111213724[[#This Row],[Total]]</f>
        <v>4.9689440993788817E-2</v>
      </c>
      <c r="W15" s="12">
        <v>8</v>
      </c>
      <c r="X15" s="14">
        <f>Table32356789101112132343210111213724[[#This Row],[International]]/Table32356789101112132343210111213724[[#This Row],[Total]]</f>
        <v>4.9689440993788817E-2</v>
      </c>
      <c r="Y1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0.67080745341614911</v>
      </c>
      <c r="Z1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0.29192546583850931</v>
      </c>
    </row>
    <row r="16" spans="1:29" ht="20" customHeight="1">
      <c r="A16" s="1">
        <v>234030</v>
      </c>
      <c r="B16" s="1" t="s">
        <v>293</v>
      </c>
      <c r="C16" s="18">
        <v>50000</v>
      </c>
      <c r="D16" s="1">
        <v>155</v>
      </c>
      <c r="E16" s="1">
        <v>108</v>
      </c>
      <c r="F16" s="8">
        <f>Table32356789101112132343210111213724[[#This Row],[Men]]/Table32356789101112132343210111213724[[#This Row],[Total]]</f>
        <v>0.6967741935483871</v>
      </c>
      <c r="G16" s="1">
        <v>47</v>
      </c>
      <c r="H16" s="8">
        <f>Table32356789101112132343210111213724[[#This Row],[Women]]/Table32356789101112132343210111213724[[#This Row],[Total]]</f>
        <v>0.3032258064516129</v>
      </c>
      <c r="I16" s="1">
        <v>0</v>
      </c>
      <c r="J16" s="8">
        <f>Table32356789101112132343210111213724[[#This Row],[Alaskan Native or Native American]]/Table32356789101112132343210111213724[[#This Row],[Total]]</f>
        <v>0</v>
      </c>
      <c r="K16" s="1">
        <v>40</v>
      </c>
      <c r="L16" s="8">
        <f>Table32356789101112132343210111213724[[#This Row],[Asian American]]/Table32356789101112132343210111213724[[#This Row],[Total]]</f>
        <v>0.25806451612903225</v>
      </c>
      <c r="M16" s="1">
        <v>29</v>
      </c>
      <c r="N16" s="8">
        <f>Table32356789101112132343210111213724[[#This Row],[African American]]/Table32356789101112132343210111213724[[#This Row],[Total]]</f>
        <v>0.18709677419354839</v>
      </c>
      <c r="O16" s="1">
        <v>9</v>
      </c>
      <c r="P16" s="8">
        <f>Table32356789101112132343210111213724[[#This Row],[Hispanic American]]/Table32356789101112132343210111213724[[#This Row],[Total]]</f>
        <v>5.8064516129032261E-2</v>
      </c>
      <c r="Q16" s="1">
        <v>0</v>
      </c>
      <c r="R16" s="8">
        <f>Table32356789101112132343210111213724[[#This Row],[Hawaiian or Pacific Islander]]/Table32356789101112132343210111213724[[#This Row],[Total]]</f>
        <v>0</v>
      </c>
      <c r="S16" s="1">
        <v>52</v>
      </c>
      <c r="T16" s="8">
        <f>Table32356789101112132343210111213724[[#This Row],[White]]/Table32356789101112132343210111213724[[#This Row],[Total]]</f>
        <v>0.33548387096774196</v>
      </c>
      <c r="U16" s="1">
        <v>7</v>
      </c>
      <c r="V16" s="8">
        <f>Table32356789101112132343210111213724[[#This Row],[Multi-racial]]/Table32356789101112132343210111213724[[#This Row],[Total]]</f>
        <v>4.5161290322580643E-2</v>
      </c>
      <c r="W16" s="1">
        <v>17</v>
      </c>
      <c r="X16" s="8">
        <f>Table32356789101112132343210111213724[[#This Row],[International]]/Table32356789101112132343210111213724[[#This Row],[Total]]</f>
        <v>0.10967741935483871</v>
      </c>
      <c r="Y1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0.54838709677419351</v>
      </c>
      <c r="Z1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0.29032258064516131</v>
      </c>
    </row>
    <row r="17" spans="1:26" ht="20" customHeight="1">
      <c r="A17" s="12">
        <v>232423</v>
      </c>
      <c r="B17" s="12" t="s">
        <v>290</v>
      </c>
      <c r="C17" s="19">
        <v>68400</v>
      </c>
      <c r="D17" s="12">
        <v>133</v>
      </c>
      <c r="E17" s="12">
        <v>100</v>
      </c>
      <c r="F17" s="14">
        <f>Table32356789101112132343210111213724[[#This Row],[Men]]/Table32356789101112132343210111213724[[#This Row],[Total]]</f>
        <v>0.75187969924812026</v>
      </c>
      <c r="G17" s="12">
        <v>33</v>
      </c>
      <c r="H17" s="14">
        <f>Table32356789101112132343210111213724[[#This Row],[Women]]/Table32356789101112132343210111213724[[#This Row],[Total]]</f>
        <v>0.24812030075187969</v>
      </c>
      <c r="I17" s="12">
        <v>0</v>
      </c>
      <c r="J17" s="14">
        <f>Table32356789101112132343210111213724[[#This Row],[Alaskan Native or Native American]]/Table32356789101112132343210111213724[[#This Row],[Total]]</f>
        <v>0</v>
      </c>
      <c r="K17" s="12">
        <v>17</v>
      </c>
      <c r="L17" s="14">
        <f>Table32356789101112132343210111213724[[#This Row],[Asian American]]/Table32356789101112132343210111213724[[#This Row],[Total]]</f>
        <v>0.12781954887218044</v>
      </c>
      <c r="M17" s="12">
        <v>8</v>
      </c>
      <c r="N17" s="14">
        <f>Table32356789101112132343210111213724[[#This Row],[African American]]/Table32356789101112132343210111213724[[#This Row],[Total]]</f>
        <v>6.0150375939849621E-2</v>
      </c>
      <c r="O17" s="12">
        <v>9</v>
      </c>
      <c r="P17" s="14">
        <f>Table32356789101112132343210111213724[[#This Row],[Hispanic American]]/Table32356789101112132343210111213724[[#This Row],[Total]]</f>
        <v>6.7669172932330823E-2</v>
      </c>
      <c r="Q17" s="12">
        <v>0</v>
      </c>
      <c r="R17" s="14">
        <f>Table32356789101112132343210111213724[[#This Row],[Hawaiian or Pacific Islander]]/Table32356789101112132343210111213724[[#This Row],[Total]]</f>
        <v>0</v>
      </c>
      <c r="S17" s="12">
        <v>79</v>
      </c>
      <c r="T17" s="14">
        <f>Table32356789101112132343210111213724[[#This Row],[White]]/Table32356789101112132343210111213724[[#This Row],[Total]]</f>
        <v>0.59398496240601506</v>
      </c>
      <c r="U17" s="12">
        <v>7</v>
      </c>
      <c r="V17" s="14">
        <f>Table32356789101112132343210111213724[[#This Row],[Multi-racial]]/Table32356789101112132343210111213724[[#This Row],[Total]]</f>
        <v>5.2631578947368418E-2</v>
      </c>
      <c r="W17" s="12">
        <v>10</v>
      </c>
      <c r="X17" s="14">
        <f>Table32356789101112132343210111213724[[#This Row],[International]]/Table32356789101112132343210111213724[[#This Row],[Total]]</f>
        <v>7.5187969924812026E-2</v>
      </c>
      <c r="Y1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0.30827067669172931</v>
      </c>
      <c r="Z1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0.18045112781954886</v>
      </c>
    </row>
    <row r="18" spans="1:26" ht="20" customHeight="1">
      <c r="A18" s="1">
        <v>228769</v>
      </c>
      <c r="B18" s="1" t="s">
        <v>274</v>
      </c>
      <c r="C18" s="18">
        <v>53000</v>
      </c>
      <c r="D18" s="1">
        <v>125</v>
      </c>
      <c r="E18" s="1">
        <v>98</v>
      </c>
      <c r="F18" s="8">
        <f>Table32356789101112132343210111213724[[#This Row],[Men]]/Table32356789101112132343210111213724[[#This Row],[Total]]</f>
        <v>0.78400000000000003</v>
      </c>
      <c r="G18" s="1">
        <v>27</v>
      </c>
      <c r="H18" s="8">
        <f>Table32356789101112132343210111213724[[#This Row],[Women]]/Table32356789101112132343210111213724[[#This Row],[Total]]</f>
        <v>0.216</v>
      </c>
      <c r="I18" s="1">
        <v>0</v>
      </c>
      <c r="J18" s="8">
        <f>Table32356789101112132343210111213724[[#This Row],[Alaskan Native or Native American]]/Table32356789101112132343210111213724[[#This Row],[Total]]</f>
        <v>0</v>
      </c>
      <c r="K18" s="1">
        <v>36</v>
      </c>
      <c r="L18" s="8">
        <f>Table32356789101112132343210111213724[[#This Row],[Asian American]]/Table32356789101112132343210111213724[[#This Row],[Total]]</f>
        <v>0.28799999999999998</v>
      </c>
      <c r="M18" s="1">
        <v>9</v>
      </c>
      <c r="N18" s="8">
        <f>Table32356789101112132343210111213724[[#This Row],[African American]]/Table32356789101112132343210111213724[[#This Row],[Total]]</f>
        <v>7.1999999999999995E-2</v>
      </c>
      <c r="O18" s="1">
        <v>22</v>
      </c>
      <c r="P18" s="8">
        <f>Table32356789101112132343210111213724[[#This Row],[Hispanic American]]/Table32356789101112132343210111213724[[#This Row],[Total]]</f>
        <v>0.17599999999999999</v>
      </c>
      <c r="Q18" s="1">
        <v>0</v>
      </c>
      <c r="R18" s="8">
        <f>Table32356789101112132343210111213724[[#This Row],[Hawaiian or Pacific Islander]]/Table32356789101112132343210111213724[[#This Row],[Total]]</f>
        <v>0</v>
      </c>
      <c r="S18" s="1">
        <v>30</v>
      </c>
      <c r="T18" s="8">
        <f>Table32356789101112132343210111213724[[#This Row],[White]]/Table32356789101112132343210111213724[[#This Row],[Total]]</f>
        <v>0.24</v>
      </c>
      <c r="U18" s="1">
        <v>8</v>
      </c>
      <c r="V18" s="8">
        <f>Table32356789101112132343210111213724[[#This Row],[Multi-racial]]/Table32356789101112132343210111213724[[#This Row],[Total]]</f>
        <v>6.4000000000000001E-2</v>
      </c>
      <c r="W18" s="1">
        <v>19</v>
      </c>
      <c r="X18" s="8">
        <f>Table32356789101112132343210111213724[[#This Row],[International]]/Table32356789101112132343210111213724[[#This Row],[Total]]</f>
        <v>0.152</v>
      </c>
      <c r="Y1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</v>
      </c>
      <c r="Z1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0.312</v>
      </c>
    </row>
    <row r="19" spans="1:26" ht="20" customHeight="1">
      <c r="A19" s="12">
        <v>170976</v>
      </c>
      <c r="B19" s="12" t="s">
        <v>179</v>
      </c>
      <c r="C19" s="16">
        <v>72100</v>
      </c>
      <c r="D19" s="12">
        <v>116</v>
      </c>
      <c r="E19" s="12">
        <v>55</v>
      </c>
      <c r="F19" s="14">
        <f>Table32356789101112132343210111213724[[#This Row],[Men]]/Table32356789101112132343210111213724[[#This Row],[Total]]</f>
        <v>0.47413793103448276</v>
      </c>
      <c r="G19" s="12">
        <v>61</v>
      </c>
      <c r="H19" s="14">
        <f>Table32356789101112132343210111213724[[#This Row],[Women]]/Table32356789101112132343210111213724[[#This Row],[Total]]</f>
        <v>0.52586206896551724</v>
      </c>
      <c r="I19" s="12">
        <v>0</v>
      </c>
      <c r="J19" s="14">
        <f>Table32356789101112132343210111213724[[#This Row],[Alaskan Native or Native American]]/Table32356789101112132343210111213724[[#This Row],[Total]]</f>
        <v>0</v>
      </c>
      <c r="K19" s="12">
        <v>28</v>
      </c>
      <c r="L19" s="14">
        <f>Table32356789101112132343210111213724[[#This Row],[Asian American]]/Table32356789101112132343210111213724[[#This Row],[Total]]</f>
        <v>0.2413793103448276</v>
      </c>
      <c r="M19" s="12">
        <v>3</v>
      </c>
      <c r="N19" s="14">
        <f>Table32356789101112132343210111213724[[#This Row],[African American]]/Table32356789101112132343210111213724[[#This Row],[Total]]</f>
        <v>2.5862068965517241E-2</v>
      </c>
      <c r="O19" s="12">
        <v>2</v>
      </c>
      <c r="P19" s="14">
        <f>Table32356789101112132343210111213724[[#This Row],[Hispanic American]]/Table32356789101112132343210111213724[[#This Row],[Total]]</f>
        <v>1.7241379310344827E-2</v>
      </c>
      <c r="Q19" s="12">
        <v>0</v>
      </c>
      <c r="R19" s="14">
        <f>Table32356789101112132343210111213724[[#This Row],[Hawaiian or Pacific Islander]]/Table32356789101112132343210111213724[[#This Row],[Total]]</f>
        <v>0</v>
      </c>
      <c r="S19" s="12">
        <v>67</v>
      </c>
      <c r="T19" s="14">
        <f>Table32356789101112132343210111213724[[#This Row],[White]]/Table32356789101112132343210111213724[[#This Row],[Total]]</f>
        <v>0.57758620689655171</v>
      </c>
      <c r="U19" s="12">
        <v>3</v>
      </c>
      <c r="V19" s="14">
        <f>Table32356789101112132343210111213724[[#This Row],[Multi-racial]]/Table32356789101112132343210111213724[[#This Row],[Total]]</f>
        <v>2.5862068965517241E-2</v>
      </c>
      <c r="W19" s="12">
        <v>5</v>
      </c>
      <c r="X19" s="14">
        <f>Table32356789101112132343210111213724[[#This Row],[International]]/Table32356789101112132343210111213724[[#This Row],[Total]]</f>
        <v>4.3103448275862072E-2</v>
      </c>
      <c r="Y1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0.31034482758620691</v>
      </c>
      <c r="Z1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6.8965517241379309E-2</v>
      </c>
    </row>
    <row r="20" spans="1:26" ht="20" customHeight="1">
      <c r="A20" s="1">
        <v>139931</v>
      </c>
      <c r="B20" s="1" t="s">
        <v>126</v>
      </c>
      <c r="C20" s="15">
        <v>50900</v>
      </c>
      <c r="D20" s="1">
        <v>113</v>
      </c>
      <c r="E20" s="1">
        <v>96</v>
      </c>
      <c r="F20" s="8">
        <f>Table32356789101112132343210111213724[[#This Row],[Men]]/Table32356789101112132343210111213724[[#This Row],[Total]]</f>
        <v>0.84955752212389379</v>
      </c>
      <c r="G20" s="1">
        <v>17</v>
      </c>
      <c r="H20" s="8">
        <f>Table32356789101112132343210111213724[[#This Row],[Women]]/Table32356789101112132343210111213724[[#This Row],[Total]]</f>
        <v>0.15044247787610621</v>
      </c>
      <c r="I20" s="1">
        <v>0</v>
      </c>
      <c r="J20" s="8">
        <f>Table32356789101112132343210111213724[[#This Row],[Alaskan Native or Native American]]/Table32356789101112132343210111213724[[#This Row],[Total]]</f>
        <v>0</v>
      </c>
      <c r="K20" s="1">
        <v>10</v>
      </c>
      <c r="L20" s="8">
        <f>Table32356789101112132343210111213724[[#This Row],[Asian American]]/Table32356789101112132343210111213724[[#This Row],[Total]]</f>
        <v>8.8495575221238937E-2</v>
      </c>
      <c r="M20" s="1">
        <v>31</v>
      </c>
      <c r="N20" s="8">
        <f>Table32356789101112132343210111213724[[#This Row],[African American]]/Table32356789101112132343210111213724[[#This Row],[Total]]</f>
        <v>0.27433628318584069</v>
      </c>
      <c r="O20" s="1">
        <v>6</v>
      </c>
      <c r="P20" s="8">
        <f>Table32356789101112132343210111213724[[#This Row],[Hispanic American]]/Table32356789101112132343210111213724[[#This Row],[Total]]</f>
        <v>5.3097345132743362E-2</v>
      </c>
      <c r="Q20" s="1">
        <v>1</v>
      </c>
      <c r="R20" s="8">
        <f>Table32356789101112132343210111213724[[#This Row],[Hawaiian or Pacific Islander]]/Table32356789101112132343210111213724[[#This Row],[Total]]</f>
        <v>8.8495575221238937E-3</v>
      </c>
      <c r="S20" s="1">
        <v>57</v>
      </c>
      <c r="T20" s="8">
        <f>Table32356789101112132343210111213724[[#This Row],[White]]/Table32356789101112132343210111213724[[#This Row],[Total]]</f>
        <v>0.50442477876106195</v>
      </c>
      <c r="U20" s="1">
        <v>7</v>
      </c>
      <c r="V20" s="8">
        <f>Table32356789101112132343210111213724[[#This Row],[Multi-racial]]/Table32356789101112132343210111213724[[#This Row],[Total]]</f>
        <v>6.1946902654867256E-2</v>
      </c>
      <c r="W20" s="1">
        <v>1</v>
      </c>
      <c r="X20" s="8">
        <f>Table32356789101112132343210111213724[[#This Row],[International]]/Table32356789101112132343210111213724[[#This Row],[Total]]</f>
        <v>8.8495575221238937E-3</v>
      </c>
      <c r="Y2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0.48672566371681414</v>
      </c>
      <c r="Z2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0.39823008849557523</v>
      </c>
    </row>
    <row r="21" spans="1:26" ht="20" customHeight="1">
      <c r="A21" s="12">
        <v>229115</v>
      </c>
      <c r="B21" s="12" t="s">
        <v>282</v>
      </c>
      <c r="C21" s="19">
        <v>62600</v>
      </c>
      <c r="D21" s="12">
        <v>113</v>
      </c>
      <c r="E21" s="12">
        <v>97</v>
      </c>
      <c r="F21" s="14">
        <f>Table32356789101112132343210111213724[[#This Row],[Men]]/Table32356789101112132343210111213724[[#This Row],[Total]]</f>
        <v>0.8584070796460177</v>
      </c>
      <c r="G21" s="12">
        <v>16</v>
      </c>
      <c r="H21" s="14">
        <f>Table32356789101112132343210111213724[[#This Row],[Women]]/Table32356789101112132343210111213724[[#This Row],[Total]]</f>
        <v>0.1415929203539823</v>
      </c>
      <c r="I21" s="12">
        <v>0</v>
      </c>
      <c r="J21" s="14">
        <f>Table32356789101112132343210111213724[[#This Row],[Alaskan Native or Native American]]/Table32356789101112132343210111213724[[#This Row],[Total]]</f>
        <v>0</v>
      </c>
      <c r="K21" s="12">
        <v>10</v>
      </c>
      <c r="L21" s="14">
        <f>Table32356789101112132343210111213724[[#This Row],[Asian American]]/Table32356789101112132343210111213724[[#This Row],[Total]]</f>
        <v>8.8495575221238937E-2</v>
      </c>
      <c r="M21" s="12">
        <v>8</v>
      </c>
      <c r="N21" s="14">
        <f>Table32356789101112132343210111213724[[#This Row],[African American]]/Table32356789101112132343210111213724[[#This Row],[Total]]</f>
        <v>7.0796460176991149E-2</v>
      </c>
      <c r="O21" s="12">
        <v>18</v>
      </c>
      <c r="P21" s="14">
        <f>Table32356789101112132343210111213724[[#This Row],[Hispanic American]]/Table32356789101112132343210111213724[[#This Row],[Total]]</f>
        <v>0.15929203539823009</v>
      </c>
      <c r="Q21" s="12">
        <v>0</v>
      </c>
      <c r="R21" s="14">
        <f>Table32356789101112132343210111213724[[#This Row],[Hawaiian or Pacific Islander]]/Table32356789101112132343210111213724[[#This Row],[Total]]</f>
        <v>0</v>
      </c>
      <c r="S21" s="12">
        <v>67</v>
      </c>
      <c r="T21" s="14">
        <f>Table32356789101112132343210111213724[[#This Row],[White]]/Table32356789101112132343210111213724[[#This Row],[Total]]</f>
        <v>0.59292035398230092</v>
      </c>
      <c r="U21" s="12">
        <v>4</v>
      </c>
      <c r="V21" s="14">
        <f>Table32356789101112132343210111213724[[#This Row],[Multi-racial]]/Table32356789101112132343210111213724[[#This Row],[Total]]</f>
        <v>3.5398230088495575E-2</v>
      </c>
      <c r="W21" s="12">
        <v>6</v>
      </c>
      <c r="X21" s="14">
        <f>Table32356789101112132343210111213724[[#This Row],[International]]/Table32356789101112132343210111213724[[#This Row],[Total]]</f>
        <v>5.3097345132743362E-2</v>
      </c>
      <c r="Y2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0.35398230088495575</v>
      </c>
      <c r="Z2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0.26548672566371684</v>
      </c>
    </row>
    <row r="22" spans="1:26" ht="20" customHeight="1">
      <c r="A22" s="1">
        <v>479956</v>
      </c>
      <c r="B22" s="1" t="s">
        <v>306</v>
      </c>
      <c r="C22" s="18">
        <v>59700</v>
      </c>
      <c r="D22" s="1">
        <v>101</v>
      </c>
      <c r="E22" s="1">
        <v>74</v>
      </c>
      <c r="F22" s="8">
        <f>Table32356789101112132343210111213724[[#This Row],[Men]]/Table32356789101112132343210111213724[[#This Row],[Total]]</f>
        <v>0.73267326732673266</v>
      </c>
      <c r="G22" s="1">
        <v>27</v>
      </c>
      <c r="H22" s="8">
        <f>Table32356789101112132343210111213724[[#This Row],[Women]]/Table32356789101112132343210111213724[[#This Row],[Total]]</f>
        <v>0.26732673267326734</v>
      </c>
      <c r="I22" s="1">
        <v>0</v>
      </c>
      <c r="J22" s="8">
        <f>Table32356789101112132343210111213724[[#This Row],[Alaskan Native or Native American]]/Table32356789101112132343210111213724[[#This Row],[Total]]</f>
        <v>0</v>
      </c>
      <c r="K22" s="1">
        <v>12</v>
      </c>
      <c r="L22" s="8">
        <f>Table32356789101112132343210111213724[[#This Row],[Asian American]]/Table32356789101112132343210111213724[[#This Row],[Total]]</f>
        <v>0.11881188118811881</v>
      </c>
      <c r="M22" s="1">
        <v>7</v>
      </c>
      <c r="N22" s="8">
        <f>Table32356789101112132343210111213724[[#This Row],[African American]]/Table32356789101112132343210111213724[[#This Row],[Total]]</f>
        <v>6.9306930693069313E-2</v>
      </c>
      <c r="O22" s="1">
        <v>11</v>
      </c>
      <c r="P22" s="8">
        <f>Table32356789101112132343210111213724[[#This Row],[Hispanic American]]/Table32356789101112132343210111213724[[#This Row],[Total]]</f>
        <v>0.10891089108910891</v>
      </c>
      <c r="Q22" s="1">
        <v>1</v>
      </c>
      <c r="R22" s="8">
        <f>Table32356789101112132343210111213724[[#This Row],[Hawaiian or Pacific Islander]]/Table32356789101112132343210111213724[[#This Row],[Total]]</f>
        <v>9.9009900990099011E-3</v>
      </c>
      <c r="S22" s="1">
        <v>61</v>
      </c>
      <c r="T22" s="8">
        <f>Table32356789101112132343210111213724[[#This Row],[White]]/Table32356789101112132343210111213724[[#This Row],[Total]]</f>
        <v>0.60396039603960394</v>
      </c>
      <c r="U22" s="1">
        <v>2</v>
      </c>
      <c r="V22" s="8">
        <f>Table32356789101112132343210111213724[[#This Row],[Multi-racial]]/Table32356789101112132343210111213724[[#This Row],[Total]]</f>
        <v>1.9801980198019802E-2</v>
      </c>
      <c r="W22" s="1">
        <v>1</v>
      </c>
      <c r="X22" s="8">
        <f>Table32356789101112132343210111213724[[#This Row],[International]]/Table32356789101112132343210111213724[[#This Row],[Total]]</f>
        <v>9.9009900990099011E-3</v>
      </c>
      <c r="Y2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0.32673267326732675</v>
      </c>
      <c r="Z2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0.20792079207920791</v>
      </c>
    </row>
    <row r="23" spans="1:26" ht="20" customHeight="1">
      <c r="A23" s="12">
        <v>145600</v>
      </c>
      <c r="B23" s="12" t="s">
        <v>135</v>
      </c>
      <c r="C23" s="16">
        <v>49600</v>
      </c>
      <c r="D23" s="12">
        <v>93</v>
      </c>
      <c r="E23" s="12">
        <v>69</v>
      </c>
      <c r="F23" s="14">
        <f>Table32356789101112132343210111213724[[#This Row],[Men]]/Table32356789101112132343210111213724[[#This Row],[Total]]</f>
        <v>0.74193548387096775</v>
      </c>
      <c r="G23" s="12">
        <v>24</v>
      </c>
      <c r="H23" s="14">
        <f>Table32356789101112132343210111213724[[#This Row],[Women]]/Table32356789101112132343210111213724[[#This Row],[Total]]</f>
        <v>0.25806451612903225</v>
      </c>
      <c r="I23" s="12">
        <v>0</v>
      </c>
      <c r="J23" s="14">
        <f>Table32356789101112132343210111213724[[#This Row],[Alaskan Native or Native American]]/Table32356789101112132343210111213724[[#This Row],[Total]]</f>
        <v>0</v>
      </c>
      <c r="K23" s="12">
        <v>24</v>
      </c>
      <c r="L23" s="14">
        <f>Table32356789101112132343210111213724[[#This Row],[Asian American]]/Table32356789101112132343210111213724[[#This Row],[Total]]</f>
        <v>0.25806451612903225</v>
      </c>
      <c r="M23" s="12">
        <v>7</v>
      </c>
      <c r="N23" s="14">
        <f>Table32356789101112132343210111213724[[#This Row],[African American]]/Table32356789101112132343210111213724[[#This Row],[Total]]</f>
        <v>7.5268817204301078E-2</v>
      </c>
      <c r="O23" s="12">
        <v>30</v>
      </c>
      <c r="P23" s="14">
        <f>Table32356789101112132343210111213724[[#This Row],[Hispanic American]]/Table32356789101112132343210111213724[[#This Row],[Total]]</f>
        <v>0.32258064516129031</v>
      </c>
      <c r="Q23" s="12">
        <v>0</v>
      </c>
      <c r="R23" s="14">
        <f>Table32356789101112132343210111213724[[#This Row],[Hawaiian or Pacific Islander]]/Table32356789101112132343210111213724[[#This Row],[Total]]</f>
        <v>0</v>
      </c>
      <c r="S23" s="12">
        <v>27</v>
      </c>
      <c r="T23" s="14">
        <f>Table32356789101112132343210111213724[[#This Row],[White]]/Table32356789101112132343210111213724[[#This Row],[Total]]</f>
        <v>0.29032258064516131</v>
      </c>
      <c r="U23" s="12">
        <v>1</v>
      </c>
      <c r="V23" s="14">
        <f>Table32356789101112132343210111213724[[#This Row],[Multi-racial]]/Table32356789101112132343210111213724[[#This Row],[Total]]</f>
        <v>1.0752688172043012E-2</v>
      </c>
      <c r="W23" s="12">
        <v>4</v>
      </c>
      <c r="X23" s="14">
        <f>Table32356789101112132343210111213724[[#This Row],[International]]/Table32356789101112132343210111213724[[#This Row],[Total]]</f>
        <v>4.3010752688172046E-2</v>
      </c>
      <c r="Y2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0.66666666666666663</v>
      </c>
      <c r="Z2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0.40860215053763443</v>
      </c>
    </row>
    <row r="24" spans="1:26" ht="20" customHeight="1">
      <c r="A24" s="1">
        <v>230764</v>
      </c>
      <c r="B24" s="1" t="s">
        <v>287</v>
      </c>
      <c r="C24" s="18">
        <v>63200</v>
      </c>
      <c r="D24" s="1">
        <v>85</v>
      </c>
      <c r="E24" s="1">
        <v>64</v>
      </c>
      <c r="F24" s="8">
        <f>Table32356789101112132343210111213724[[#This Row],[Men]]/Table32356789101112132343210111213724[[#This Row],[Total]]</f>
        <v>0.75294117647058822</v>
      </c>
      <c r="G24" s="1">
        <v>21</v>
      </c>
      <c r="H24" s="8">
        <f>Table32356789101112132343210111213724[[#This Row],[Women]]/Table32356789101112132343210111213724[[#This Row],[Total]]</f>
        <v>0.24705882352941178</v>
      </c>
      <c r="I24" s="1">
        <v>0</v>
      </c>
      <c r="J24" s="8">
        <f>Table32356789101112132343210111213724[[#This Row],[Alaskan Native or Native American]]/Table32356789101112132343210111213724[[#This Row],[Total]]</f>
        <v>0</v>
      </c>
      <c r="K24" s="1">
        <v>6</v>
      </c>
      <c r="L24" s="8">
        <f>Table32356789101112132343210111213724[[#This Row],[Asian American]]/Table32356789101112132343210111213724[[#This Row],[Total]]</f>
        <v>7.0588235294117646E-2</v>
      </c>
      <c r="M24" s="1">
        <v>2</v>
      </c>
      <c r="N24" s="8">
        <f>Table32356789101112132343210111213724[[#This Row],[African American]]/Table32356789101112132343210111213724[[#This Row],[Total]]</f>
        <v>2.3529411764705882E-2</v>
      </c>
      <c r="O24" s="1">
        <v>7</v>
      </c>
      <c r="P24" s="8">
        <f>Table32356789101112132343210111213724[[#This Row],[Hispanic American]]/Table32356789101112132343210111213724[[#This Row],[Total]]</f>
        <v>8.2352941176470587E-2</v>
      </c>
      <c r="Q24" s="1">
        <v>2</v>
      </c>
      <c r="R24" s="8">
        <f>Table32356789101112132343210111213724[[#This Row],[Hawaiian or Pacific Islander]]/Table32356789101112132343210111213724[[#This Row],[Total]]</f>
        <v>2.3529411764705882E-2</v>
      </c>
      <c r="S24" s="1">
        <v>56</v>
      </c>
      <c r="T24" s="8">
        <f>Table32356789101112132343210111213724[[#This Row],[White]]/Table32356789101112132343210111213724[[#This Row],[Total]]</f>
        <v>0.6588235294117647</v>
      </c>
      <c r="U24" s="1">
        <v>2</v>
      </c>
      <c r="V24" s="8">
        <f>Table32356789101112132343210111213724[[#This Row],[Multi-racial]]/Table32356789101112132343210111213724[[#This Row],[Total]]</f>
        <v>2.3529411764705882E-2</v>
      </c>
      <c r="W24" s="1">
        <v>10</v>
      </c>
      <c r="X24" s="8">
        <f>Table32356789101112132343210111213724[[#This Row],[International]]/Table32356789101112132343210111213724[[#This Row],[Total]]</f>
        <v>0.11764705882352941</v>
      </c>
      <c r="Y2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0.22352941176470589</v>
      </c>
      <c r="Z2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0.15294117647058825</v>
      </c>
    </row>
    <row r="25" spans="1:26" ht="20" customHeight="1">
      <c r="A25" s="12">
        <v>230728</v>
      </c>
      <c r="B25" s="12" t="s">
        <v>286</v>
      </c>
      <c r="C25" s="19">
        <v>58900</v>
      </c>
      <c r="D25" s="12">
        <v>77</v>
      </c>
      <c r="E25" s="12">
        <v>65</v>
      </c>
      <c r="F25" s="14">
        <f>Table32356789101112132343210111213724[[#This Row],[Men]]/Table32356789101112132343210111213724[[#This Row],[Total]]</f>
        <v>0.8441558441558441</v>
      </c>
      <c r="G25" s="12">
        <v>12</v>
      </c>
      <c r="H25" s="14">
        <f>Table32356789101112132343210111213724[[#This Row],[Women]]/Table32356789101112132343210111213724[[#This Row],[Total]]</f>
        <v>0.15584415584415584</v>
      </c>
      <c r="I25" s="12">
        <v>0</v>
      </c>
      <c r="J25" s="14">
        <f>Table32356789101112132343210111213724[[#This Row],[Alaskan Native or Native American]]/Table32356789101112132343210111213724[[#This Row],[Total]]</f>
        <v>0</v>
      </c>
      <c r="K25" s="12">
        <v>0</v>
      </c>
      <c r="L25" s="14">
        <f>Table32356789101112132343210111213724[[#This Row],[Asian American]]/Table32356789101112132343210111213724[[#This Row],[Total]]</f>
        <v>0</v>
      </c>
      <c r="M25" s="12">
        <v>0</v>
      </c>
      <c r="N25" s="14">
        <f>Table32356789101112132343210111213724[[#This Row],[African American]]/Table32356789101112132343210111213724[[#This Row],[Total]]</f>
        <v>0</v>
      </c>
      <c r="O25" s="12">
        <v>5</v>
      </c>
      <c r="P25" s="14">
        <f>Table32356789101112132343210111213724[[#This Row],[Hispanic American]]/Table32356789101112132343210111213724[[#This Row],[Total]]</f>
        <v>6.4935064935064929E-2</v>
      </c>
      <c r="Q25" s="12">
        <v>0</v>
      </c>
      <c r="R25" s="14">
        <f>Table32356789101112132343210111213724[[#This Row],[Hawaiian or Pacific Islander]]/Table32356789101112132343210111213724[[#This Row],[Total]]</f>
        <v>0</v>
      </c>
      <c r="S25" s="12">
        <v>68</v>
      </c>
      <c r="T25" s="14">
        <f>Table32356789101112132343210111213724[[#This Row],[White]]/Table32356789101112132343210111213724[[#This Row],[Total]]</f>
        <v>0.88311688311688308</v>
      </c>
      <c r="U25" s="12">
        <v>4</v>
      </c>
      <c r="V25" s="14">
        <f>Table32356789101112132343210111213724[[#This Row],[Multi-racial]]/Table32356789101112132343210111213724[[#This Row],[Total]]</f>
        <v>5.1948051948051951E-2</v>
      </c>
      <c r="W25" s="12">
        <v>0</v>
      </c>
      <c r="X25" s="14">
        <f>Table32356789101112132343210111213724[[#This Row],[International]]/Table32356789101112132343210111213724[[#This Row],[Total]]</f>
        <v>0</v>
      </c>
      <c r="Y2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0.11688311688311688</v>
      </c>
      <c r="Z2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0.11688311688311688</v>
      </c>
    </row>
    <row r="26" spans="1:26" ht="20" customHeight="1">
      <c r="A26" s="1">
        <v>155061</v>
      </c>
      <c r="B26" s="1" t="s">
        <v>483</v>
      </c>
      <c r="C26" s="15">
        <v>48000</v>
      </c>
      <c r="D26" s="1">
        <v>76</v>
      </c>
      <c r="E26" s="1">
        <v>63</v>
      </c>
      <c r="F26" s="8">
        <f>Table32356789101112132343210111213724[[#This Row],[Men]]/Table32356789101112132343210111213724[[#This Row],[Total]]</f>
        <v>0.82894736842105265</v>
      </c>
      <c r="G26" s="1">
        <v>13</v>
      </c>
      <c r="H26" s="8">
        <f>Table32356789101112132343210111213724[[#This Row],[Women]]/Table32356789101112132343210111213724[[#This Row],[Total]]</f>
        <v>0.17105263157894737</v>
      </c>
      <c r="I26" s="1">
        <v>0</v>
      </c>
      <c r="J26" s="8">
        <f>Table32356789101112132343210111213724[[#This Row],[Alaskan Native or Native American]]/Table32356789101112132343210111213724[[#This Row],[Total]]</f>
        <v>0</v>
      </c>
      <c r="K26" s="1">
        <v>4</v>
      </c>
      <c r="L26" s="8">
        <f>Table32356789101112132343210111213724[[#This Row],[Asian American]]/Table32356789101112132343210111213724[[#This Row],[Total]]</f>
        <v>5.2631578947368418E-2</v>
      </c>
      <c r="M26" s="1">
        <v>5</v>
      </c>
      <c r="N26" s="8">
        <f>Table32356789101112132343210111213724[[#This Row],[African American]]/Table32356789101112132343210111213724[[#This Row],[Total]]</f>
        <v>6.5789473684210523E-2</v>
      </c>
      <c r="O26" s="1">
        <v>5</v>
      </c>
      <c r="P26" s="8">
        <f>Table32356789101112132343210111213724[[#This Row],[Hispanic American]]/Table32356789101112132343210111213724[[#This Row],[Total]]</f>
        <v>6.5789473684210523E-2</v>
      </c>
      <c r="Q26" s="1">
        <v>0</v>
      </c>
      <c r="R26" s="8">
        <f>Table32356789101112132343210111213724[[#This Row],[Hawaiian or Pacific Islander]]/Table32356789101112132343210111213724[[#This Row],[Total]]</f>
        <v>0</v>
      </c>
      <c r="S26" s="1">
        <v>49</v>
      </c>
      <c r="T26" s="8">
        <f>Table32356789101112132343210111213724[[#This Row],[White]]/Table32356789101112132343210111213724[[#This Row],[Total]]</f>
        <v>0.64473684210526316</v>
      </c>
      <c r="U26" s="1">
        <v>1</v>
      </c>
      <c r="V26" s="8">
        <f>Table32356789101112132343210111213724[[#This Row],[Multi-racial]]/Table32356789101112132343210111213724[[#This Row],[Total]]</f>
        <v>1.3157894736842105E-2</v>
      </c>
      <c r="W26" s="1">
        <v>12</v>
      </c>
      <c r="X26" s="8">
        <f>Table32356789101112132343210111213724[[#This Row],[International]]/Table32356789101112132343210111213724[[#This Row],[Total]]</f>
        <v>0.15789473684210525</v>
      </c>
      <c r="Y2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0.19736842105263158</v>
      </c>
      <c r="Z2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0.14473684210526316</v>
      </c>
    </row>
    <row r="27" spans="1:26" ht="20" customHeight="1">
      <c r="A27" s="12">
        <v>486840</v>
      </c>
      <c r="B27" s="12" t="s">
        <v>307</v>
      </c>
      <c r="C27" s="19">
        <v>52900</v>
      </c>
      <c r="D27" s="12">
        <v>75</v>
      </c>
      <c r="E27" s="12">
        <v>49</v>
      </c>
      <c r="F27" s="14">
        <f>Table32356789101112132343210111213724[[#This Row],[Men]]/Table32356789101112132343210111213724[[#This Row],[Total]]</f>
        <v>0.65333333333333332</v>
      </c>
      <c r="G27" s="12">
        <v>26</v>
      </c>
      <c r="H27" s="14">
        <f>Table32356789101112132343210111213724[[#This Row],[Women]]/Table32356789101112132343210111213724[[#This Row],[Total]]</f>
        <v>0.34666666666666668</v>
      </c>
      <c r="I27" s="12">
        <v>0</v>
      </c>
      <c r="J27" s="14">
        <f>Table32356789101112132343210111213724[[#This Row],[Alaskan Native or Native American]]/Table32356789101112132343210111213724[[#This Row],[Total]]</f>
        <v>0</v>
      </c>
      <c r="K27" s="12">
        <v>7</v>
      </c>
      <c r="L27" s="14">
        <f>Table32356789101112132343210111213724[[#This Row],[Asian American]]/Table32356789101112132343210111213724[[#This Row],[Total]]</f>
        <v>9.3333333333333338E-2</v>
      </c>
      <c r="M27" s="12">
        <v>22</v>
      </c>
      <c r="N27" s="14">
        <f>Table32356789101112132343210111213724[[#This Row],[African American]]/Table32356789101112132343210111213724[[#This Row],[Total]]</f>
        <v>0.29333333333333333</v>
      </c>
      <c r="O27" s="12">
        <v>4</v>
      </c>
      <c r="P27" s="14">
        <f>Table32356789101112132343210111213724[[#This Row],[Hispanic American]]/Table32356789101112132343210111213724[[#This Row],[Total]]</f>
        <v>5.3333333333333337E-2</v>
      </c>
      <c r="Q27" s="12">
        <v>0</v>
      </c>
      <c r="R27" s="14">
        <f>Table32356789101112132343210111213724[[#This Row],[Hawaiian or Pacific Islander]]/Table32356789101112132343210111213724[[#This Row],[Total]]</f>
        <v>0</v>
      </c>
      <c r="S27" s="12">
        <v>32</v>
      </c>
      <c r="T27" s="14">
        <f>Table32356789101112132343210111213724[[#This Row],[White]]/Table32356789101112132343210111213724[[#This Row],[Total]]</f>
        <v>0.42666666666666669</v>
      </c>
      <c r="U27" s="12">
        <v>4</v>
      </c>
      <c r="V27" s="14">
        <f>Table32356789101112132343210111213724[[#This Row],[Multi-racial]]/Table32356789101112132343210111213724[[#This Row],[Total]]</f>
        <v>5.3333333333333337E-2</v>
      </c>
      <c r="W27" s="12">
        <v>4</v>
      </c>
      <c r="X27" s="14">
        <f>Table32356789101112132343210111213724[[#This Row],[International]]/Table32356789101112132343210111213724[[#This Row],[Total]]</f>
        <v>5.3333333333333337E-2</v>
      </c>
      <c r="Y2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0.49333333333333335</v>
      </c>
      <c r="Z2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</row>
    <row r="28" spans="1:26" ht="20" customHeight="1">
      <c r="A28" s="1">
        <v>186876</v>
      </c>
      <c r="B28" s="1" t="s">
        <v>1325</v>
      </c>
      <c r="C28" s="15">
        <v>50200</v>
      </c>
      <c r="D28" s="1">
        <v>71</v>
      </c>
      <c r="E28" s="1">
        <v>64</v>
      </c>
      <c r="F28" s="8">
        <f>Table32356789101112132343210111213724[[#This Row],[Men]]/Table32356789101112132343210111213724[[#This Row],[Total]]</f>
        <v>0.90140845070422537</v>
      </c>
      <c r="G28" s="1">
        <v>7</v>
      </c>
      <c r="H28" s="8">
        <f>Table32356789101112132343210111213724[[#This Row],[Women]]/Table32356789101112132343210111213724[[#This Row],[Total]]</f>
        <v>9.8591549295774641E-2</v>
      </c>
      <c r="I28" s="1">
        <v>0</v>
      </c>
      <c r="J28" s="8">
        <f>Table32356789101112132343210111213724[[#This Row],[Alaskan Native or Native American]]/Table32356789101112132343210111213724[[#This Row],[Total]]</f>
        <v>0</v>
      </c>
      <c r="K28" s="1">
        <v>13</v>
      </c>
      <c r="L28" s="8">
        <f>Table32356789101112132343210111213724[[#This Row],[Asian American]]/Table32356789101112132343210111213724[[#This Row],[Total]]</f>
        <v>0.18309859154929578</v>
      </c>
      <c r="M28" s="1">
        <v>2</v>
      </c>
      <c r="N28" s="8">
        <f>Table32356789101112132343210111213724[[#This Row],[African American]]/Table32356789101112132343210111213724[[#This Row],[Total]]</f>
        <v>2.8169014084507043E-2</v>
      </c>
      <c r="O28" s="1">
        <v>8</v>
      </c>
      <c r="P28" s="8">
        <f>Table32356789101112132343210111213724[[#This Row],[Hispanic American]]/Table32356789101112132343210111213724[[#This Row],[Total]]</f>
        <v>0.11267605633802817</v>
      </c>
      <c r="Q28" s="1">
        <v>0</v>
      </c>
      <c r="R28" s="8">
        <f>Table32356789101112132343210111213724[[#This Row],[Hawaiian or Pacific Islander]]/Table32356789101112132343210111213724[[#This Row],[Total]]</f>
        <v>0</v>
      </c>
      <c r="S28" s="1">
        <v>45</v>
      </c>
      <c r="T28" s="8">
        <f>Table32356789101112132343210111213724[[#This Row],[White]]/Table32356789101112132343210111213724[[#This Row],[Total]]</f>
        <v>0.63380281690140849</v>
      </c>
      <c r="U28" s="1">
        <v>1</v>
      </c>
      <c r="V28" s="8">
        <f>Table32356789101112132343210111213724[[#This Row],[Multi-racial]]/Table32356789101112132343210111213724[[#This Row],[Total]]</f>
        <v>1.4084507042253521E-2</v>
      </c>
      <c r="W28" s="1">
        <v>1</v>
      </c>
      <c r="X28" s="8">
        <f>Table32356789101112132343210111213724[[#This Row],[International]]/Table32356789101112132343210111213724[[#This Row],[Total]]</f>
        <v>1.4084507042253521E-2</v>
      </c>
      <c r="Y2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0.3380281690140845</v>
      </c>
      <c r="Z2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0.15492957746478872</v>
      </c>
    </row>
    <row r="29" spans="1:26" ht="20" customHeight="1">
      <c r="A29" s="12">
        <v>196097</v>
      </c>
      <c r="B29" s="12" t="s">
        <v>205</v>
      </c>
      <c r="C29" s="16">
        <v>58700</v>
      </c>
      <c r="D29" s="12">
        <v>70</v>
      </c>
      <c r="E29" s="12">
        <v>53</v>
      </c>
      <c r="F29" s="14">
        <f>Table32356789101112132343210111213724[[#This Row],[Men]]/Table32356789101112132343210111213724[[#This Row],[Total]]</f>
        <v>0.75714285714285712</v>
      </c>
      <c r="G29" s="12">
        <v>17</v>
      </c>
      <c r="H29" s="14">
        <f>Table32356789101112132343210111213724[[#This Row],[Women]]/Table32356789101112132343210111213724[[#This Row],[Total]]</f>
        <v>0.24285714285714285</v>
      </c>
      <c r="I29" s="12">
        <v>0</v>
      </c>
      <c r="J29" s="14">
        <f>Table32356789101112132343210111213724[[#This Row],[Alaskan Native or Native American]]/Table32356789101112132343210111213724[[#This Row],[Total]]</f>
        <v>0</v>
      </c>
      <c r="K29" s="12">
        <v>31</v>
      </c>
      <c r="L29" s="14">
        <f>Table32356789101112132343210111213724[[#This Row],[Asian American]]/Table32356789101112132343210111213724[[#This Row],[Total]]</f>
        <v>0.44285714285714284</v>
      </c>
      <c r="M29" s="12">
        <v>3</v>
      </c>
      <c r="N29" s="14">
        <f>Table32356789101112132343210111213724[[#This Row],[African American]]/Table32356789101112132343210111213724[[#This Row],[Total]]</f>
        <v>4.2857142857142858E-2</v>
      </c>
      <c r="O29" s="12">
        <v>9</v>
      </c>
      <c r="P29" s="14">
        <f>Table32356789101112132343210111213724[[#This Row],[Hispanic American]]/Table32356789101112132343210111213724[[#This Row],[Total]]</f>
        <v>0.12857142857142856</v>
      </c>
      <c r="Q29" s="12">
        <v>1</v>
      </c>
      <c r="R29" s="14">
        <f>Table32356789101112132343210111213724[[#This Row],[Hawaiian or Pacific Islander]]/Table32356789101112132343210111213724[[#This Row],[Total]]</f>
        <v>1.4285714285714285E-2</v>
      </c>
      <c r="S29" s="12">
        <v>15</v>
      </c>
      <c r="T29" s="14">
        <f>Table32356789101112132343210111213724[[#This Row],[White]]/Table32356789101112132343210111213724[[#This Row],[Total]]</f>
        <v>0.21428571428571427</v>
      </c>
      <c r="U29" s="12">
        <v>0</v>
      </c>
      <c r="V29" s="14">
        <f>Table32356789101112132343210111213724[[#This Row],[Multi-racial]]/Table32356789101112132343210111213724[[#This Row],[Total]]</f>
        <v>0</v>
      </c>
      <c r="W29" s="12">
        <v>7</v>
      </c>
      <c r="X29" s="14">
        <f>Table32356789101112132343210111213724[[#This Row],[International]]/Table32356789101112132343210111213724[[#This Row],[Total]]</f>
        <v>0.1</v>
      </c>
      <c r="Y2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0.62857142857142856</v>
      </c>
      <c r="Z2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0.18571428571428572</v>
      </c>
    </row>
    <row r="30" spans="1:26" ht="20" customHeight="1">
      <c r="A30" s="1">
        <v>215293</v>
      </c>
      <c r="B30" s="1" t="s">
        <v>239</v>
      </c>
      <c r="C30" s="15">
        <v>56400</v>
      </c>
      <c r="D30" s="1">
        <v>65</v>
      </c>
      <c r="E30" s="1">
        <v>45</v>
      </c>
      <c r="F30" s="8">
        <f>Table32356789101112132343210111213724[[#This Row],[Men]]/Table32356789101112132343210111213724[[#This Row],[Total]]</f>
        <v>0.69230769230769229</v>
      </c>
      <c r="G30" s="1">
        <v>20</v>
      </c>
      <c r="H30" s="8">
        <f>Table32356789101112132343210111213724[[#This Row],[Women]]/Table32356789101112132343210111213724[[#This Row],[Total]]</f>
        <v>0.30769230769230771</v>
      </c>
      <c r="I30" s="1">
        <v>0</v>
      </c>
      <c r="J30" s="8">
        <f>Table32356789101112132343210111213724[[#This Row],[Alaskan Native or Native American]]/Table32356789101112132343210111213724[[#This Row],[Total]]</f>
        <v>0</v>
      </c>
      <c r="K30" s="1">
        <v>10</v>
      </c>
      <c r="L30" s="8">
        <f>Table32356789101112132343210111213724[[#This Row],[Asian American]]/Table32356789101112132343210111213724[[#This Row],[Total]]</f>
        <v>0.15384615384615385</v>
      </c>
      <c r="M30" s="1">
        <v>3</v>
      </c>
      <c r="N30" s="8">
        <f>Table32356789101112132343210111213724[[#This Row],[African American]]/Table32356789101112132343210111213724[[#This Row],[Total]]</f>
        <v>4.6153846153846156E-2</v>
      </c>
      <c r="O30" s="1">
        <v>3</v>
      </c>
      <c r="P30" s="8">
        <f>Table32356789101112132343210111213724[[#This Row],[Hispanic American]]/Table32356789101112132343210111213724[[#This Row],[Total]]</f>
        <v>4.6153846153846156E-2</v>
      </c>
      <c r="Q30" s="1">
        <v>0</v>
      </c>
      <c r="R30" s="8">
        <f>Table32356789101112132343210111213724[[#This Row],[Hawaiian or Pacific Islander]]/Table32356789101112132343210111213724[[#This Row],[Total]]</f>
        <v>0</v>
      </c>
      <c r="S30" s="1">
        <v>42</v>
      </c>
      <c r="T30" s="8">
        <f>Table32356789101112132343210111213724[[#This Row],[White]]/Table32356789101112132343210111213724[[#This Row],[Total]]</f>
        <v>0.64615384615384619</v>
      </c>
      <c r="U30" s="1">
        <v>3</v>
      </c>
      <c r="V30" s="8">
        <f>Table32356789101112132343210111213724[[#This Row],[Multi-racial]]/Table32356789101112132343210111213724[[#This Row],[Total]]</f>
        <v>4.6153846153846156E-2</v>
      </c>
      <c r="W30" s="1">
        <v>2</v>
      </c>
      <c r="X30" s="8">
        <f>Table32356789101112132343210111213724[[#This Row],[International]]/Table32356789101112132343210111213724[[#This Row],[Total]]</f>
        <v>3.0769230769230771E-2</v>
      </c>
      <c r="Y3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0.29230769230769232</v>
      </c>
      <c r="Z3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0.13846153846153847</v>
      </c>
    </row>
    <row r="31" spans="1:26" ht="20" customHeight="1">
      <c r="A31" s="12">
        <v>196130</v>
      </c>
      <c r="B31" s="12" t="s">
        <v>1330</v>
      </c>
      <c r="C31" s="16">
        <v>42200</v>
      </c>
      <c r="D31" s="12">
        <v>64</v>
      </c>
      <c r="E31" s="12">
        <v>51</v>
      </c>
      <c r="F31" s="14">
        <f>Table32356789101112132343210111213724[[#This Row],[Men]]/Table32356789101112132343210111213724[[#This Row],[Total]]</f>
        <v>0.796875</v>
      </c>
      <c r="G31" s="12">
        <v>13</v>
      </c>
      <c r="H31" s="14">
        <f>Table32356789101112132343210111213724[[#This Row],[Women]]/Table32356789101112132343210111213724[[#This Row],[Total]]</f>
        <v>0.203125</v>
      </c>
      <c r="I31" s="12">
        <v>1</v>
      </c>
      <c r="J31" s="14">
        <f>Table32356789101112132343210111213724[[#This Row],[Alaskan Native or Native American]]/Table32356789101112132343210111213724[[#This Row],[Total]]</f>
        <v>1.5625E-2</v>
      </c>
      <c r="K31" s="12">
        <v>6</v>
      </c>
      <c r="L31" s="14">
        <f>Table32356789101112132343210111213724[[#This Row],[Asian American]]/Table32356789101112132343210111213724[[#This Row],[Total]]</f>
        <v>9.375E-2</v>
      </c>
      <c r="M31" s="12">
        <v>14</v>
      </c>
      <c r="N31" s="14">
        <f>Table32356789101112132343210111213724[[#This Row],[African American]]/Table32356789101112132343210111213724[[#This Row],[Total]]</f>
        <v>0.21875</v>
      </c>
      <c r="O31" s="12">
        <v>3</v>
      </c>
      <c r="P31" s="14">
        <f>Table32356789101112132343210111213724[[#This Row],[Hispanic American]]/Table32356789101112132343210111213724[[#This Row],[Total]]</f>
        <v>4.6875E-2</v>
      </c>
      <c r="Q31" s="12">
        <v>0</v>
      </c>
      <c r="R31" s="14">
        <f>Table32356789101112132343210111213724[[#This Row],[Hawaiian or Pacific Islander]]/Table32356789101112132343210111213724[[#This Row],[Total]]</f>
        <v>0</v>
      </c>
      <c r="S31" s="12">
        <v>35</v>
      </c>
      <c r="T31" s="14">
        <f>Table32356789101112132343210111213724[[#This Row],[White]]/Table32356789101112132343210111213724[[#This Row],[Total]]</f>
        <v>0.546875</v>
      </c>
      <c r="U31" s="12">
        <v>2</v>
      </c>
      <c r="V31" s="14">
        <f>Table32356789101112132343210111213724[[#This Row],[Multi-racial]]/Table32356789101112132343210111213724[[#This Row],[Total]]</f>
        <v>3.125E-2</v>
      </c>
      <c r="W31" s="12">
        <v>2</v>
      </c>
      <c r="X31" s="14">
        <f>Table32356789101112132343210111213724[[#This Row],[International]]/Table32356789101112132343210111213724[[#This Row],[Total]]</f>
        <v>3.125E-2</v>
      </c>
      <c r="Y3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0.40625</v>
      </c>
      <c r="Z3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0.3125</v>
      </c>
    </row>
    <row r="32" spans="1:26" ht="20" customHeight="1">
      <c r="A32" s="1">
        <v>233684</v>
      </c>
      <c r="B32" s="1" t="s">
        <v>1133</v>
      </c>
      <c r="C32" s="18">
        <v>61000</v>
      </c>
      <c r="D32" s="1">
        <v>64</v>
      </c>
      <c r="E32" s="1">
        <v>50</v>
      </c>
      <c r="F32" s="8">
        <f>Table32356789101112132343210111213724[[#This Row],[Men]]/Table32356789101112132343210111213724[[#This Row],[Total]]</f>
        <v>0.78125</v>
      </c>
      <c r="G32" s="1">
        <v>14</v>
      </c>
      <c r="H32" s="8">
        <f>Table32356789101112132343210111213724[[#This Row],[Women]]/Table32356789101112132343210111213724[[#This Row],[Total]]</f>
        <v>0.21875</v>
      </c>
      <c r="I32" s="1">
        <v>0</v>
      </c>
      <c r="J32" s="8">
        <f>Table32356789101112132343210111213724[[#This Row],[Alaskan Native or Native American]]/Table32356789101112132343210111213724[[#This Row],[Total]]</f>
        <v>0</v>
      </c>
      <c r="K32" s="1">
        <v>3</v>
      </c>
      <c r="L32" s="8">
        <f>Table32356789101112132343210111213724[[#This Row],[Asian American]]/Table32356789101112132343210111213724[[#This Row],[Total]]</f>
        <v>4.6875E-2</v>
      </c>
      <c r="M32" s="1">
        <v>21</v>
      </c>
      <c r="N32" s="8">
        <f>Table32356789101112132343210111213724[[#This Row],[African American]]/Table32356789101112132343210111213724[[#This Row],[Total]]</f>
        <v>0.328125</v>
      </c>
      <c r="O32" s="1">
        <v>4</v>
      </c>
      <c r="P32" s="8">
        <f>Table32356789101112132343210111213724[[#This Row],[Hispanic American]]/Table32356789101112132343210111213724[[#This Row],[Total]]</f>
        <v>6.25E-2</v>
      </c>
      <c r="Q32" s="1">
        <v>0</v>
      </c>
      <c r="R32" s="8">
        <f>Table32356789101112132343210111213724[[#This Row],[Hawaiian or Pacific Islander]]/Table32356789101112132343210111213724[[#This Row],[Total]]</f>
        <v>0</v>
      </c>
      <c r="S32" s="1">
        <v>31</v>
      </c>
      <c r="T32" s="8">
        <f>Table32356789101112132343210111213724[[#This Row],[White]]/Table32356789101112132343210111213724[[#This Row],[Total]]</f>
        <v>0.484375</v>
      </c>
      <c r="U32" s="1">
        <v>1</v>
      </c>
      <c r="V32" s="8">
        <f>Table32356789101112132343210111213724[[#This Row],[Multi-racial]]/Table32356789101112132343210111213724[[#This Row],[Total]]</f>
        <v>1.5625E-2</v>
      </c>
      <c r="W32" s="1">
        <v>2</v>
      </c>
      <c r="X32" s="8">
        <f>Table32356789101112132343210111213724[[#This Row],[International]]/Table32356789101112132343210111213724[[#This Row],[Total]]</f>
        <v>3.125E-2</v>
      </c>
      <c r="Y3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0.453125</v>
      </c>
      <c r="Z3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0.40625</v>
      </c>
    </row>
    <row r="33" spans="1:26" ht="20" customHeight="1">
      <c r="A33" s="12">
        <v>214801</v>
      </c>
      <c r="B33" s="12" t="s">
        <v>1341</v>
      </c>
      <c r="C33" s="16">
        <v>59700</v>
      </c>
      <c r="D33" s="12">
        <v>63</v>
      </c>
      <c r="E33" s="12">
        <v>50</v>
      </c>
      <c r="F33" s="14">
        <f>Table32356789101112132343210111213724[[#This Row],[Men]]/Table32356789101112132343210111213724[[#This Row],[Total]]</f>
        <v>0.79365079365079361</v>
      </c>
      <c r="G33" s="12">
        <v>13</v>
      </c>
      <c r="H33" s="14">
        <f>Table32356789101112132343210111213724[[#This Row],[Women]]/Table32356789101112132343210111213724[[#This Row],[Total]]</f>
        <v>0.20634920634920634</v>
      </c>
      <c r="I33" s="12">
        <v>0</v>
      </c>
      <c r="J33" s="14">
        <f>Table32356789101112132343210111213724[[#This Row],[Alaskan Native or Native American]]/Table32356789101112132343210111213724[[#This Row],[Total]]</f>
        <v>0</v>
      </c>
      <c r="K33" s="12">
        <v>25</v>
      </c>
      <c r="L33" s="14">
        <f>Table32356789101112132343210111213724[[#This Row],[Asian American]]/Table32356789101112132343210111213724[[#This Row],[Total]]</f>
        <v>0.3968253968253968</v>
      </c>
      <c r="M33" s="12">
        <v>6</v>
      </c>
      <c r="N33" s="14">
        <f>Table32356789101112132343210111213724[[#This Row],[African American]]/Table32356789101112132343210111213724[[#This Row],[Total]]</f>
        <v>9.5238095238095233E-2</v>
      </c>
      <c r="O33" s="12">
        <v>1</v>
      </c>
      <c r="P33" s="14">
        <f>Table32356789101112132343210111213724[[#This Row],[Hispanic American]]/Table32356789101112132343210111213724[[#This Row],[Total]]</f>
        <v>1.5873015873015872E-2</v>
      </c>
      <c r="Q33" s="12">
        <v>0</v>
      </c>
      <c r="R33" s="14">
        <f>Table32356789101112132343210111213724[[#This Row],[Hawaiian or Pacific Islander]]/Table32356789101112132343210111213724[[#This Row],[Total]]</f>
        <v>0</v>
      </c>
      <c r="S33" s="12">
        <v>31</v>
      </c>
      <c r="T33" s="14">
        <f>Table32356789101112132343210111213724[[#This Row],[White]]/Table32356789101112132343210111213724[[#This Row],[Total]]</f>
        <v>0.49206349206349204</v>
      </c>
      <c r="U33" s="12">
        <v>0</v>
      </c>
      <c r="V33" s="14">
        <f>Table32356789101112132343210111213724[[#This Row],[Multi-racial]]/Table32356789101112132343210111213724[[#This Row],[Total]]</f>
        <v>0</v>
      </c>
      <c r="W33" s="12">
        <v>0</v>
      </c>
      <c r="X33" s="14">
        <f>Table32356789101112132343210111213724[[#This Row],[International]]/Table32356789101112132343210111213724[[#This Row],[Total]]</f>
        <v>0</v>
      </c>
      <c r="Y3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0.50793650793650791</v>
      </c>
      <c r="Z3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0.1111111111111111</v>
      </c>
    </row>
    <row r="34" spans="1:26" ht="20" customHeight="1">
      <c r="A34" s="1">
        <v>199120</v>
      </c>
      <c r="B34" s="1" t="s">
        <v>68</v>
      </c>
      <c r="C34" s="15">
        <v>54500</v>
      </c>
      <c r="D34" s="1">
        <v>58</v>
      </c>
      <c r="E34" s="1">
        <v>29</v>
      </c>
      <c r="F34" s="8">
        <f>Table32356789101112132343210111213724[[#This Row],[Men]]/Table32356789101112132343210111213724[[#This Row],[Total]]</f>
        <v>0.5</v>
      </c>
      <c r="G34" s="1">
        <v>29</v>
      </c>
      <c r="H34" s="8">
        <f>Table32356789101112132343210111213724[[#This Row],[Women]]/Table32356789101112132343210111213724[[#This Row],[Total]]</f>
        <v>0.5</v>
      </c>
      <c r="I34" s="1">
        <v>0</v>
      </c>
      <c r="J34" s="8">
        <f>Table32356789101112132343210111213724[[#This Row],[Alaskan Native or Native American]]/Table32356789101112132343210111213724[[#This Row],[Total]]</f>
        <v>0</v>
      </c>
      <c r="K34" s="1">
        <v>7</v>
      </c>
      <c r="L34" s="8">
        <f>Table32356789101112132343210111213724[[#This Row],[Asian American]]/Table32356789101112132343210111213724[[#This Row],[Total]]</f>
        <v>0.1206896551724138</v>
      </c>
      <c r="M34" s="1">
        <v>8</v>
      </c>
      <c r="N34" s="8">
        <f>Table32356789101112132343210111213724[[#This Row],[African American]]/Table32356789101112132343210111213724[[#This Row],[Total]]</f>
        <v>0.13793103448275862</v>
      </c>
      <c r="O34" s="1">
        <v>5</v>
      </c>
      <c r="P34" s="8">
        <f>Table32356789101112132343210111213724[[#This Row],[Hispanic American]]/Table32356789101112132343210111213724[[#This Row],[Total]]</f>
        <v>8.6206896551724144E-2</v>
      </c>
      <c r="Q34" s="1">
        <v>0</v>
      </c>
      <c r="R34" s="8">
        <f>Table32356789101112132343210111213724[[#This Row],[Hawaiian or Pacific Islander]]/Table32356789101112132343210111213724[[#This Row],[Total]]</f>
        <v>0</v>
      </c>
      <c r="S34" s="1">
        <v>28</v>
      </c>
      <c r="T34" s="8">
        <f>Table32356789101112132343210111213724[[#This Row],[White]]/Table32356789101112132343210111213724[[#This Row],[Total]]</f>
        <v>0.48275862068965519</v>
      </c>
      <c r="U34" s="1">
        <v>2</v>
      </c>
      <c r="V34" s="8">
        <f>Table32356789101112132343210111213724[[#This Row],[Multi-racial]]/Table32356789101112132343210111213724[[#This Row],[Total]]</f>
        <v>3.4482758620689655E-2</v>
      </c>
      <c r="W34" s="1">
        <v>6</v>
      </c>
      <c r="X34" s="8">
        <f>Table32356789101112132343210111213724[[#This Row],[International]]/Table32356789101112132343210111213724[[#This Row],[Total]]</f>
        <v>0.10344827586206896</v>
      </c>
      <c r="Y3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0.37931034482758619</v>
      </c>
      <c r="Z3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0.25862068965517243</v>
      </c>
    </row>
    <row r="35" spans="1:26" ht="20" customHeight="1">
      <c r="A35" s="12">
        <v>163851</v>
      </c>
      <c r="B35" s="12" t="s">
        <v>919</v>
      </c>
      <c r="C35" s="16">
        <v>51400</v>
      </c>
      <c r="D35" s="12">
        <v>56</v>
      </c>
      <c r="E35" s="12">
        <v>40</v>
      </c>
      <c r="F35" s="14">
        <f>Table32356789101112132343210111213724[[#This Row],[Men]]/Table32356789101112132343210111213724[[#This Row],[Total]]</f>
        <v>0.7142857142857143</v>
      </c>
      <c r="G35" s="12">
        <v>16</v>
      </c>
      <c r="H35" s="14">
        <f>Table32356789101112132343210111213724[[#This Row],[Women]]/Table32356789101112132343210111213724[[#This Row],[Total]]</f>
        <v>0.2857142857142857</v>
      </c>
      <c r="I35" s="12">
        <v>0</v>
      </c>
      <c r="J35" s="14">
        <f>Table32356789101112132343210111213724[[#This Row],[Alaskan Native or Native American]]/Table32356789101112132343210111213724[[#This Row],[Total]]</f>
        <v>0</v>
      </c>
      <c r="K35" s="12">
        <v>6</v>
      </c>
      <c r="L35" s="14">
        <f>Table32356789101112132343210111213724[[#This Row],[Asian American]]/Table32356789101112132343210111213724[[#This Row],[Total]]</f>
        <v>0.10714285714285714</v>
      </c>
      <c r="M35" s="12">
        <v>5</v>
      </c>
      <c r="N35" s="14">
        <f>Table32356789101112132343210111213724[[#This Row],[African American]]/Table32356789101112132343210111213724[[#This Row],[Total]]</f>
        <v>8.9285714285714288E-2</v>
      </c>
      <c r="O35" s="12">
        <v>3</v>
      </c>
      <c r="P35" s="14">
        <f>Table32356789101112132343210111213724[[#This Row],[Hispanic American]]/Table32356789101112132343210111213724[[#This Row],[Total]]</f>
        <v>5.3571428571428568E-2</v>
      </c>
      <c r="Q35" s="12">
        <v>0</v>
      </c>
      <c r="R35" s="14">
        <f>Table32356789101112132343210111213724[[#This Row],[Hawaiian or Pacific Islander]]/Table32356789101112132343210111213724[[#This Row],[Total]]</f>
        <v>0</v>
      </c>
      <c r="S35" s="12">
        <v>39</v>
      </c>
      <c r="T35" s="14">
        <f>Table32356789101112132343210111213724[[#This Row],[White]]/Table32356789101112132343210111213724[[#This Row],[Total]]</f>
        <v>0.6964285714285714</v>
      </c>
      <c r="U35" s="12">
        <v>0</v>
      </c>
      <c r="V35" s="14">
        <f>Table32356789101112132343210111213724[[#This Row],[Multi-racial]]/Table32356789101112132343210111213724[[#This Row],[Total]]</f>
        <v>0</v>
      </c>
      <c r="W35" s="12">
        <v>1</v>
      </c>
      <c r="X35" s="14">
        <f>Table32356789101112132343210111213724[[#This Row],[International]]/Table32356789101112132343210111213724[[#This Row],[Total]]</f>
        <v>1.7857142857142856E-2</v>
      </c>
      <c r="Y3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  <c r="Z3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</row>
    <row r="36" spans="1:26" ht="20" customHeight="1">
      <c r="A36" s="1">
        <v>190637</v>
      </c>
      <c r="B36" s="1" t="s">
        <v>503</v>
      </c>
      <c r="C36" s="15">
        <v>40100</v>
      </c>
      <c r="D36" s="1">
        <v>56</v>
      </c>
      <c r="E36" s="1">
        <v>39</v>
      </c>
      <c r="F36" s="8">
        <f>Table32356789101112132343210111213724[[#This Row],[Men]]/Table32356789101112132343210111213724[[#This Row],[Total]]</f>
        <v>0.6964285714285714</v>
      </c>
      <c r="G36" s="1">
        <v>17</v>
      </c>
      <c r="H36" s="8">
        <f>Table32356789101112132343210111213724[[#This Row],[Women]]/Table32356789101112132343210111213724[[#This Row],[Total]]</f>
        <v>0.30357142857142855</v>
      </c>
      <c r="I36" s="1">
        <v>0</v>
      </c>
      <c r="J36" s="8">
        <f>Table32356789101112132343210111213724[[#This Row],[Alaskan Native or Native American]]/Table32356789101112132343210111213724[[#This Row],[Total]]</f>
        <v>0</v>
      </c>
      <c r="K36" s="1">
        <v>3</v>
      </c>
      <c r="L36" s="8">
        <f>Table32356789101112132343210111213724[[#This Row],[Asian American]]/Table32356789101112132343210111213724[[#This Row],[Total]]</f>
        <v>5.3571428571428568E-2</v>
      </c>
      <c r="M36" s="1">
        <v>17</v>
      </c>
      <c r="N36" s="8">
        <f>Table32356789101112132343210111213724[[#This Row],[African American]]/Table32356789101112132343210111213724[[#This Row],[Total]]</f>
        <v>0.30357142857142855</v>
      </c>
      <c r="O36" s="1">
        <v>32</v>
      </c>
      <c r="P36" s="8">
        <f>Table32356789101112132343210111213724[[#This Row],[Hispanic American]]/Table32356789101112132343210111213724[[#This Row],[Total]]</f>
        <v>0.5714285714285714</v>
      </c>
      <c r="Q36" s="1">
        <v>1</v>
      </c>
      <c r="R36" s="8">
        <f>Table32356789101112132343210111213724[[#This Row],[Hawaiian or Pacific Islander]]/Table32356789101112132343210111213724[[#This Row],[Total]]</f>
        <v>1.7857142857142856E-2</v>
      </c>
      <c r="S36" s="1">
        <v>1</v>
      </c>
      <c r="T36" s="8">
        <f>Table32356789101112132343210111213724[[#This Row],[White]]/Table32356789101112132343210111213724[[#This Row],[Total]]</f>
        <v>1.7857142857142856E-2</v>
      </c>
      <c r="U36" s="1">
        <v>0</v>
      </c>
      <c r="V36" s="8">
        <f>Table32356789101112132343210111213724[[#This Row],[Multi-racial]]/Table32356789101112132343210111213724[[#This Row],[Total]]</f>
        <v>0</v>
      </c>
      <c r="W36" s="1">
        <v>2</v>
      </c>
      <c r="X36" s="8">
        <f>Table32356789101112132343210111213724[[#This Row],[International]]/Table32356789101112132343210111213724[[#This Row],[Total]]</f>
        <v>3.5714285714285712E-2</v>
      </c>
      <c r="Y3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0.9464285714285714</v>
      </c>
      <c r="Z3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0.8928571428571429</v>
      </c>
    </row>
    <row r="37" spans="1:26" ht="20" customHeight="1">
      <c r="A37" s="12">
        <v>181394</v>
      </c>
      <c r="B37" s="12" t="s">
        <v>504</v>
      </c>
      <c r="C37" s="16">
        <v>53100</v>
      </c>
      <c r="D37" s="12">
        <v>51</v>
      </c>
      <c r="E37" s="12">
        <v>45</v>
      </c>
      <c r="F37" s="14">
        <f>Table32356789101112132343210111213724[[#This Row],[Men]]/Table32356789101112132343210111213724[[#This Row],[Total]]</f>
        <v>0.88235294117647056</v>
      </c>
      <c r="G37" s="12">
        <v>6</v>
      </c>
      <c r="H37" s="14">
        <f>Table32356789101112132343210111213724[[#This Row],[Women]]/Table32356789101112132343210111213724[[#This Row],[Total]]</f>
        <v>0.11764705882352941</v>
      </c>
      <c r="I37" s="12">
        <v>0</v>
      </c>
      <c r="J37" s="14">
        <f>Table32356789101112132343210111213724[[#This Row],[Alaskan Native or Native American]]/Table32356789101112132343210111213724[[#This Row],[Total]]</f>
        <v>0</v>
      </c>
      <c r="K37" s="12">
        <v>4</v>
      </c>
      <c r="L37" s="14">
        <f>Table32356789101112132343210111213724[[#This Row],[Asian American]]/Table32356789101112132343210111213724[[#This Row],[Total]]</f>
        <v>7.8431372549019607E-2</v>
      </c>
      <c r="M37" s="12">
        <v>2</v>
      </c>
      <c r="N37" s="14">
        <f>Table32356789101112132343210111213724[[#This Row],[African American]]/Table32356789101112132343210111213724[[#This Row],[Total]]</f>
        <v>3.9215686274509803E-2</v>
      </c>
      <c r="O37" s="12">
        <v>2</v>
      </c>
      <c r="P37" s="14">
        <f>Table32356789101112132343210111213724[[#This Row],[Hispanic American]]/Table32356789101112132343210111213724[[#This Row],[Total]]</f>
        <v>3.9215686274509803E-2</v>
      </c>
      <c r="Q37" s="12">
        <v>0</v>
      </c>
      <c r="R37" s="14">
        <f>Table32356789101112132343210111213724[[#This Row],[Hawaiian or Pacific Islander]]/Table32356789101112132343210111213724[[#This Row],[Total]]</f>
        <v>0</v>
      </c>
      <c r="S37" s="12">
        <v>30</v>
      </c>
      <c r="T37" s="14">
        <f>Table32356789101112132343210111213724[[#This Row],[White]]/Table32356789101112132343210111213724[[#This Row],[Total]]</f>
        <v>0.58823529411764708</v>
      </c>
      <c r="U37" s="12">
        <v>1</v>
      </c>
      <c r="V37" s="14">
        <f>Table32356789101112132343210111213724[[#This Row],[Multi-racial]]/Table32356789101112132343210111213724[[#This Row],[Total]]</f>
        <v>1.9607843137254902E-2</v>
      </c>
      <c r="W37" s="12">
        <v>12</v>
      </c>
      <c r="X37" s="14">
        <f>Table32356789101112132343210111213724[[#This Row],[International]]/Table32356789101112132343210111213724[[#This Row],[Total]]</f>
        <v>0.23529411764705882</v>
      </c>
      <c r="Y3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0.17647058823529413</v>
      </c>
      <c r="Z3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9.8039215686274508E-2</v>
      </c>
    </row>
    <row r="38" spans="1:26" ht="20" customHeight="1">
      <c r="A38" s="1">
        <v>185828</v>
      </c>
      <c r="B38" s="1" t="s">
        <v>196</v>
      </c>
      <c r="C38" s="15">
        <v>59500</v>
      </c>
      <c r="D38" s="1">
        <v>48</v>
      </c>
      <c r="E38" s="1">
        <v>34</v>
      </c>
      <c r="F38" s="8">
        <f>Table32356789101112132343210111213724[[#This Row],[Men]]/Table32356789101112132343210111213724[[#This Row],[Total]]</f>
        <v>0.70833333333333337</v>
      </c>
      <c r="G38" s="1">
        <v>14</v>
      </c>
      <c r="H38" s="8">
        <f>Table32356789101112132343210111213724[[#This Row],[Women]]/Table32356789101112132343210111213724[[#This Row],[Total]]</f>
        <v>0.29166666666666669</v>
      </c>
      <c r="I38" s="1">
        <v>0</v>
      </c>
      <c r="J38" s="8">
        <f>Table32356789101112132343210111213724[[#This Row],[Alaskan Native or Native American]]/Table32356789101112132343210111213724[[#This Row],[Total]]</f>
        <v>0</v>
      </c>
      <c r="K38" s="1">
        <v>18</v>
      </c>
      <c r="L38" s="8">
        <f>Table32356789101112132343210111213724[[#This Row],[Asian American]]/Table32356789101112132343210111213724[[#This Row],[Total]]</f>
        <v>0.375</v>
      </c>
      <c r="M38" s="1">
        <v>5</v>
      </c>
      <c r="N38" s="8">
        <f>Table32356789101112132343210111213724[[#This Row],[African American]]/Table32356789101112132343210111213724[[#This Row],[Total]]</f>
        <v>0.10416666666666667</v>
      </c>
      <c r="O38" s="1">
        <v>6</v>
      </c>
      <c r="P38" s="8">
        <f>Table32356789101112132343210111213724[[#This Row],[Hispanic American]]/Table32356789101112132343210111213724[[#This Row],[Total]]</f>
        <v>0.125</v>
      </c>
      <c r="Q38" s="1">
        <v>0</v>
      </c>
      <c r="R38" s="8">
        <f>Table32356789101112132343210111213724[[#This Row],[Hawaiian or Pacific Islander]]/Table32356789101112132343210111213724[[#This Row],[Total]]</f>
        <v>0</v>
      </c>
      <c r="S38" s="1">
        <v>16</v>
      </c>
      <c r="T38" s="8">
        <f>Table32356789101112132343210111213724[[#This Row],[White]]/Table32356789101112132343210111213724[[#This Row],[Total]]</f>
        <v>0.33333333333333331</v>
      </c>
      <c r="U38" s="1">
        <v>1</v>
      </c>
      <c r="V38" s="8">
        <f>Table32356789101112132343210111213724[[#This Row],[Multi-racial]]/Table32356789101112132343210111213724[[#This Row],[Total]]</f>
        <v>2.0833333333333332E-2</v>
      </c>
      <c r="W38" s="1">
        <v>1</v>
      </c>
      <c r="X38" s="8">
        <f>Table32356789101112132343210111213724[[#This Row],[International]]/Table32356789101112132343210111213724[[#This Row],[Total]]</f>
        <v>2.0833333333333332E-2</v>
      </c>
      <c r="Y3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0.625</v>
      </c>
      <c r="Z3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</row>
    <row r="39" spans="1:26" ht="20" customHeight="1">
      <c r="A39" s="12">
        <v>130226</v>
      </c>
      <c r="B39" s="12" t="s">
        <v>111</v>
      </c>
      <c r="C39" s="16">
        <v>55800</v>
      </c>
      <c r="D39" s="12">
        <v>47</v>
      </c>
      <c r="E39" s="12">
        <v>30</v>
      </c>
      <c r="F39" s="14">
        <f>Table32356789101112132343210111213724[[#This Row],[Men]]/Table32356789101112132343210111213724[[#This Row],[Total]]</f>
        <v>0.63829787234042556</v>
      </c>
      <c r="G39" s="12">
        <v>17</v>
      </c>
      <c r="H39" s="14">
        <f>Table32356789101112132343210111213724[[#This Row],[Women]]/Table32356789101112132343210111213724[[#This Row],[Total]]</f>
        <v>0.36170212765957449</v>
      </c>
      <c r="I39" s="12">
        <v>0</v>
      </c>
      <c r="J39" s="14">
        <f>Table32356789101112132343210111213724[[#This Row],[Alaskan Native or Native American]]/Table32356789101112132343210111213724[[#This Row],[Total]]</f>
        <v>0</v>
      </c>
      <c r="K39" s="12">
        <v>3</v>
      </c>
      <c r="L39" s="14">
        <f>Table32356789101112132343210111213724[[#This Row],[Asian American]]/Table32356789101112132343210111213724[[#This Row],[Total]]</f>
        <v>6.3829787234042548E-2</v>
      </c>
      <c r="M39" s="12">
        <v>2</v>
      </c>
      <c r="N39" s="14">
        <f>Table32356789101112132343210111213724[[#This Row],[African American]]/Table32356789101112132343210111213724[[#This Row],[Total]]</f>
        <v>4.2553191489361701E-2</v>
      </c>
      <c r="O39" s="12">
        <v>3</v>
      </c>
      <c r="P39" s="14">
        <f>Table32356789101112132343210111213724[[#This Row],[Hispanic American]]/Table32356789101112132343210111213724[[#This Row],[Total]]</f>
        <v>6.3829787234042548E-2</v>
      </c>
      <c r="Q39" s="12">
        <v>0</v>
      </c>
      <c r="R39" s="14">
        <f>Table32356789101112132343210111213724[[#This Row],[Hawaiian or Pacific Islander]]/Table32356789101112132343210111213724[[#This Row],[Total]]</f>
        <v>0</v>
      </c>
      <c r="S39" s="12">
        <v>35</v>
      </c>
      <c r="T39" s="14">
        <f>Table32356789101112132343210111213724[[#This Row],[White]]/Table32356789101112132343210111213724[[#This Row],[Total]]</f>
        <v>0.74468085106382975</v>
      </c>
      <c r="U39" s="12">
        <v>2</v>
      </c>
      <c r="V39" s="14">
        <f>Table32356789101112132343210111213724[[#This Row],[Multi-racial]]/Table32356789101112132343210111213724[[#This Row],[Total]]</f>
        <v>4.2553191489361701E-2</v>
      </c>
      <c r="W39" s="12">
        <v>2</v>
      </c>
      <c r="X39" s="14">
        <f>Table32356789101112132343210111213724[[#This Row],[International]]/Table32356789101112132343210111213724[[#This Row],[Total]]</f>
        <v>4.2553191489361701E-2</v>
      </c>
      <c r="Y3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0.21276595744680851</v>
      </c>
      <c r="Z3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0.14893617021276595</v>
      </c>
    </row>
    <row r="40" spans="1:26" ht="20" customHeight="1">
      <c r="A40" s="1">
        <v>480569</v>
      </c>
      <c r="B40" s="1" t="s">
        <v>1361</v>
      </c>
      <c r="C40" s="18" t="s">
        <v>347</v>
      </c>
      <c r="D40" s="1">
        <v>46</v>
      </c>
      <c r="E40" s="1">
        <v>37</v>
      </c>
      <c r="F40" s="8">
        <f>Table32356789101112132343210111213724[[#This Row],[Men]]/Table32356789101112132343210111213724[[#This Row],[Total]]</f>
        <v>0.80434782608695654</v>
      </c>
      <c r="G40" s="1">
        <v>9</v>
      </c>
      <c r="H40" s="8">
        <f>Table32356789101112132343210111213724[[#This Row],[Women]]/Table32356789101112132343210111213724[[#This Row],[Total]]</f>
        <v>0.19565217391304349</v>
      </c>
      <c r="I40" s="1">
        <v>0</v>
      </c>
      <c r="J40" s="8">
        <f>Table32356789101112132343210111213724[[#This Row],[Alaskan Native or Native American]]/Table32356789101112132343210111213724[[#This Row],[Total]]</f>
        <v>0</v>
      </c>
      <c r="K40" s="1">
        <v>1</v>
      </c>
      <c r="L40" s="8">
        <f>Table32356789101112132343210111213724[[#This Row],[Asian American]]/Table32356789101112132343210111213724[[#This Row],[Total]]</f>
        <v>2.1739130434782608E-2</v>
      </c>
      <c r="M40" s="1">
        <v>7</v>
      </c>
      <c r="N40" s="8">
        <f>Table32356789101112132343210111213724[[#This Row],[African American]]/Table32356789101112132343210111213724[[#This Row],[Total]]</f>
        <v>0.15217391304347827</v>
      </c>
      <c r="O40" s="1">
        <v>6</v>
      </c>
      <c r="P40" s="8">
        <f>Table32356789101112132343210111213724[[#This Row],[Hispanic American]]/Table32356789101112132343210111213724[[#This Row],[Total]]</f>
        <v>0.13043478260869565</v>
      </c>
      <c r="Q40" s="1">
        <v>0</v>
      </c>
      <c r="R40" s="8">
        <f>Table32356789101112132343210111213724[[#This Row],[Hawaiian or Pacific Islander]]/Table32356789101112132343210111213724[[#This Row],[Total]]</f>
        <v>0</v>
      </c>
      <c r="S40" s="1">
        <v>29</v>
      </c>
      <c r="T40" s="8">
        <f>Table32356789101112132343210111213724[[#This Row],[White]]/Table32356789101112132343210111213724[[#This Row],[Total]]</f>
        <v>0.63043478260869568</v>
      </c>
      <c r="U40" s="1">
        <v>0</v>
      </c>
      <c r="V40" s="8">
        <f>Table32356789101112132343210111213724[[#This Row],[Multi-racial]]/Table32356789101112132343210111213724[[#This Row],[Total]]</f>
        <v>0</v>
      </c>
      <c r="W40" s="1">
        <v>0</v>
      </c>
      <c r="X40" s="8">
        <f>Table32356789101112132343210111213724[[#This Row],[International]]/Table32356789101112132343210111213724[[#This Row],[Total]]</f>
        <v>0</v>
      </c>
      <c r="Y4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0.30434782608695654</v>
      </c>
      <c r="Z4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0.28260869565217389</v>
      </c>
    </row>
    <row r="41" spans="1:26" ht="20" customHeight="1">
      <c r="A41" s="12">
        <v>157447</v>
      </c>
      <c r="B41" s="12" t="s">
        <v>904</v>
      </c>
      <c r="C41" s="16">
        <v>35500</v>
      </c>
      <c r="D41" s="12">
        <v>45</v>
      </c>
      <c r="E41" s="12">
        <v>19</v>
      </c>
      <c r="F41" s="14">
        <f>Table32356789101112132343210111213724[[#This Row],[Men]]/Table32356789101112132343210111213724[[#This Row],[Total]]</f>
        <v>0.42222222222222222</v>
      </c>
      <c r="G41" s="12">
        <v>26</v>
      </c>
      <c r="H41" s="14">
        <f>Table32356789101112132343210111213724[[#This Row],[Women]]/Table32356789101112132343210111213724[[#This Row],[Total]]</f>
        <v>0.57777777777777772</v>
      </c>
      <c r="I41" s="12">
        <v>0</v>
      </c>
      <c r="J41" s="14">
        <f>Table32356789101112132343210111213724[[#This Row],[Alaskan Native or Native American]]/Table32356789101112132343210111213724[[#This Row],[Total]]</f>
        <v>0</v>
      </c>
      <c r="K41" s="12">
        <v>1</v>
      </c>
      <c r="L41" s="14">
        <f>Table32356789101112132343210111213724[[#This Row],[Asian American]]/Table32356789101112132343210111213724[[#This Row],[Total]]</f>
        <v>2.2222222222222223E-2</v>
      </c>
      <c r="M41" s="12">
        <v>2</v>
      </c>
      <c r="N41" s="14">
        <f>Table32356789101112132343210111213724[[#This Row],[African American]]/Table32356789101112132343210111213724[[#This Row],[Total]]</f>
        <v>4.4444444444444446E-2</v>
      </c>
      <c r="O41" s="12">
        <v>0</v>
      </c>
      <c r="P41" s="14">
        <f>Table32356789101112132343210111213724[[#This Row],[Hispanic American]]/Table32356789101112132343210111213724[[#This Row],[Total]]</f>
        <v>0</v>
      </c>
      <c r="Q41" s="12">
        <v>0</v>
      </c>
      <c r="R41" s="14">
        <f>Table32356789101112132343210111213724[[#This Row],[Hawaiian or Pacific Islander]]/Table32356789101112132343210111213724[[#This Row],[Total]]</f>
        <v>0</v>
      </c>
      <c r="S41" s="12">
        <v>39</v>
      </c>
      <c r="T41" s="14">
        <f>Table32356789101112132343210111213724[[#This Row],[White]]/Table32356789101112132343210111213724[[#This Row],[Total]]</f>
        <v>0.8666666666666667</v>
      </c>
      <c r="U41" s="12">
        <v>1</v>
      </c>
      <c r="V41" s="14">
        <f>Table32356789101112132343210111213724[[#This Row],[Multi-racial]]/Table32356789101112132343210111213724[[#This Row],[Total]]</f>
        <v>2.2222222222222223E-2</v>
      </c>
      <c r="W41" s="12">
        <v>0</v>
      </c>
      <c r="X41" s="14">
        <f>Table32356789101112132343210111213724[[#This Row],[International]]/Table32356789101112132343210111213724[[#This Row],[Total]]</f>
        <v>0</v>
      </c>
      <c r="Y4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8.8888888888888892E-2</v>
      </c>
      <c r="Z4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6.6666666666666666E-2</v>
      </c>
    </row>
    <row r="42" spans="1:26" ht="20" customHeight="1">
      <c r="A42" s="1">
        <v>475121</v>
      </c>
      <c r="B42" s="1" t="s">
        <v>1357</v>
      </c>
      <c r="C42" s="18">
        <v>45900</v>
      </c>
      <c r="D42" s="1">
        <v>44</v>
      </c>
      <c r="E42" s="1">
        <v>30</v>
      </c>
      <c r="F42" s="8">
        <f>Table32356789101112132343210111213724[[#This Row],[Men]]/Table32356789101112132343210111213724[[#This Row],[Total]]</f>
        <v>0.68181818181818177</v>
      </c>
      <c r="G42" s="1">
        <v>14</v>
      </c>
      <c r="H42" s="8">
        <f>Table32356789101112132343210111213724[[#This Row],[Women]]/Table32356789101112132343210111213724[[#This Row],[Total]]</f>
        <v>0.31818181818181818</v>
      </c>
      <c r="I42" s="1">
        <v>0</v>
      </c>
      <c r="J42" s="8">
        <f>Table32356789101112132343210111213724[[#This Row],[Alaskan Native or Native American]]/Table32356789101112132343210111213724[[#This Row],[Total]]</f>
        <v>0</v>
      </c>
      <c r="K42" s="1">
        <v>1</v>
      </c>
      <c r="L42" s="8">
        <f>Table32356789101112132343210111213724[[#This Row],[Asian American]]/Table32356789101112132343210111213724[[#This Row],[Total]]</f>
        <v>2.2727272727272728E-2</v>
      </c>
      <c r="M42" s="1">
        <v>18</v>
      </c>
      <c r="N42" s="8">
        <f>Table32356789101112132343210111213724[[#This Row],[African American]]/Table32356789101112132343210111213724[[#This Row],[Total]]</f>
        <v>0.40909090909090912</v>
      </c>
      <c r="O42" s="1">
        <v>3</v>
      </c>
      <c r="P42" s="8">
        <f>Table32356789101112132343210111213724[[#This Row],[Hispanic American]]/Table32356789101112132343210111213724[[#This Row],[Total]]</f>
        <v>6.8181818181818177E-2</v>
      </c>
      <c r="Q42" s="1">
        <v>0</v>
      </c>
      <c r="R42" s="8">
        <f>Table32356789101112132343210111213724[[#This Row],[Hawaiian or Pacific Islander]]/Table32356789101112132343210111213724[[#This Row],[Total]]</f>
        <v>0</v>
      </c>
      <c r="S42" s="1">
        <v>21</v>
      </c>
      <c r="T42" s="8">
        <f>Table32356789101112132343210111213724[[#This Row],[White]]/Table32356789101112132343210111213724[[#This Row],[Total]]</f>
        <v>0.47727272727272729</v>
      </c>
      <c r="U42" s="1">
        <v>0</v>
      </c>
      <c r="V42" s="8">
        <f>Table32356789101112132343210111213724[[#This Row],[Multi-racial]]/Table32356789101112132343210111213724[[#This Row],[Total]]</f>
        <v>0</v>
      </c>
      <c r="W42" s="1">
        <v>1</v>
      </c>
      <c r="X42" s="8">
        <f>Table32356789101112132343210111213724[[#This Row],[International]]/Table32356789101112132343210111213724[[#This Row],[Total]]</f>
        <v>2.2727272727272728E-2</v>
      </c>
      <c r="Y4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4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0.47727272727272729</v>
      </c>
    </row>
    <row r="43" spans="1:26" ht="20" customHeight="1">
      <c r="A43" s="12">
        <v>212054</v>
      </c>
      <c r="B43" s="12" t="s">
        <v>232</v>
      </c>
      <c r="C43" s="16">
        <v>66100</v>
      </c>
      <c r="D43" s="12">
        <v>42</v>
      </c>
      <c r="E43" s="12">
        <v>35</v>
      </c>
      <c r="F43" s="14">
        <f>Table32356789101112132343210111213724[[#This Row],[Men]]/Table32356789101112132343210111213724[[#This Row],[Total]]</f>
        <v>0.83333333333333337</v>
      </c>
      <c r="G43" s="12">
        <v>7</v>
      </c>
      <c r="H43" s="14">
        <f>Table32356789101112132343210111213724[[#This Row],[Women]]/Table32356789101112132343210111213724[[#This Row],[Total]]</f>
        <v>0.16666666666666666</v>
      </c>
      <c r="I43" s="12">
        <v>0</v>
      </c>
      <c r="J43" s="14">
        <f>Table32356789101112132343210111213724[[#This Row],[Alaskan Native or Native American]]/Table32356789101112132343210111213724[[#This Row],[Total]]</f>
        <v>0</v>
      </c>
      <c r="K43" s="12">
        <v>13</v>
      </c>
      <c r="L43" s="14">
        <f>Table32356789101112132343210111213724[[#This Row],[Asian American]]/Table32356789101112132343210111213724[[#This Row],[Total]]</f>
        <v>0.30952380952380953</v>
      </c>
      <c r="M43" s="12">
        <v>3</v>
      </c>
      <c r="N43" s="14">
        <f>Table32356789101112132343210111213724[[#This Row],[African American]]/Table32356789101112132343210111213724[[#This Row],[Total]]</f>
        <v>7.1428571428571425E-2</v>
      </c>
      <c r="O43" s="12">
        <v>4</v>
      </c>
      <c r="P43" s="14">
        <f>Table32356789101112132343210111213724[[#This Row],[Hispanic American]]/Table32356789101112132343210111213724[[#This Row],[Total]]</f>
        <v>9.5238095238095233E-2</v>
      </c>
      <c r="Q43" s="12">
        <v>1</v>
      </c>
      <c r="R43" s="14">
        <f>Table32356789101112132343210111213724[[#This Row],[Hawaiian or Pacific Islander]]/Table32356789101112132343210111213724[[#This Row],[Total]]</f>
        <v>2.3809523809523808E-2</v>
      </c>
      <c r="S43" s="12">
        <v>16</v>
      </c>
      <c r="T43" s="14">
        <f>Table32356789101112132343210111213724[[#This Row],[White]]/Table32356789101112132343210111213724[[#This Row],[Total]]</f>
        <v>0.38095238095238093</v>
      </c>
      <c r="U43" s="12">
        <v>2</v>
      </c>
      <c r="V43" s="14">
        <f>Table32356789101112132343210111213724[[#This Row],[Multi-racial]]/Table32356789101112132343210111213724[[#This Row],[Total]]</f>
        <v>4.7619047619047616E-2</v>
      </c>
      <c r="W43" s="12">
        <v>3</v>
      </c>
      <c r="X43" s="14">
        <f>Table32356789101112132343210111213724[[#This Row],[International]]/Table32356789101112132343210111213724[[#This Row],[Total]]</f>
        <v>7.1428571428571425E-2</v>
      </c>
      <c r="Y4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0.54761904761904767</v>
      </c>
      <c r="Z4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0.23809523809523808</v>
      </c>
    </row>
    <row r="44" spans="1:26" ht="20" customHeight="1">
      <c r="A44" s="1">
        <v>160038</v>
      </c>
      <c r="B44" s="1" t="s">
        <v>1321</v>
      </c>
      <c r="C44" s="15">
        <v>57400</v>
      </c>
      <c r="D44" s="1">
        <v>41</v>
      </c>
      <c r="E44" s="1">
        <v>23</v>
      </c>
      <c r="F44" s="8">
        <f>Table32356789101112132343210111213724[[#This Row],[Men]]/Table32356789101112132343210111213724[[#This Row],[Total]]</f>
        <v>0.56097560975609762</v>
      </c>
      <c r="G44" s="1">
        <v>18</v>
      </c>
      <c r="H44" s="8">
        <f>Table32356789101112132343210111213724[[#This Row],[Women]]/Table32356789101112132343210111213724[[#This Row],[Total]]</f>
        <v>0.43902439024390244</v>
      </c>
      <c r="I44" s="1">
        <v>1</v>
      </c>
      <c r="J44" s="8">
        <f>Table32356789101112132343210111213724[[#This Row],[Alaskan Native or Native American]]/Table32356789101112132343210111213724[[#This Row],[Total]]</f>
        <v>2.4390243902439025E-2</v>
      </c>
      <c r="K44" s="1">
        <v>1</v>
      </c>
      <c r="L44" s="8">
        <f>Table32356789101112132343210111213724[[#This Row],[Asian American]]/Table32356789101112132343210111213724[[#This Row],[Total]]</f>
        <v>2.4390243902439025E-2</v>
      </c>
      <c r="M44" s="1">
        <v>12</v>
      </c>
      <c r="N44" s="8">
        <f>Table32356789101112132343210111213724[[#This Row],[African American]]/Table32356789101112132343210111213724[[#This Row],[Total]]</f>
        <v>0.29268292682926828</v>
      </c>
      <c r="O44" s="1">
        <v>3</v>
      </c>
      <c r="P44" s="8">
        <f>Table32356789101112132343210111213724[[#This Row],[Hispanic American]]/Table32356789101112132343210111213724[[#This Row],[Total]]</f>
        <v>7.3170731707317069E-2</v>
      </c>
      <c r="Q44" s="1">
        <v>0</v>
      </c>
      <c r="R44" s="8">
        <f>Table32356789101112132343210111213724[[#This Row],[Hawaiian or Pacific Islander]]/Table32356789101112132343210111213724[[#This Row],[Total]]</f>
        <v>0</v>
      </c>
      <c r="S44" s="1">
        <v>22</v>
      </c>
      <c r="T44" s="8">
        <f>Table32356789101112132343210111213724[[#This Row],[White]]/Table32356789101112132343210111213724[[#This Row],[Total]]</f>
        <v>0.53658536585365857</v>
      </c>
      <c r="U44" s="1">
        <v>0</v>
      </c>
      <c r="V44" s="8">
        <f>Table32356789101112132343210111213724[[#This Row],[Multi-racial]]/Table32356789101112132343210111213724[[#This Row],[Total]]</f>
        <v>0</v>
      </c>
      <c r="W44" s="1">
        <v>2</v>
      </c>
      <c r="X44" s="8">
        <f>Table32356789101112132343210111213724[[#This Row],[International]]/Table32356789101112132343210111213724[[#This Row],[Total]]</f>
        <v>4.878048780487805E-2</v>
      </c>
      <c r="Y4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0.41463414634146339</v>
      </c>
      <c r="Z4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0.3902439024390244</v>
      </c>
    </row>
    <row r="45" spans="1:26" ht="20" customHeight="1">
      <c r="A45" s="12">
        <v>164076</v>
      </c>
      <c r="B45" s="12" t="s">
        <v>492</v>
      </c>
      <c r="C45" s="16">
        <v>51800</v>
      </c>
      <c r="D45" s="12">
        <v>40</v>
      </c>
      <c r="E45" s="12">
        <v>26</v>
      </c>
      <c r="F45" s="14">
        <f>Table32356789101112132343210111213724[[#This Row],[Men]]/Table32356789101112132343210111213724[[#This Row],[Total]]</f>
        <v>0.65</v>
      </c>
      <c r="G45" s="12">
        <v>14</v>
      </c>
      <c r="H45" s="14">
        <f>Table32356789101112132343210111213724[[#This Row],[Women]]/Table32356789101112132343210111213724[[#This Row],[Total]]</f>
        <v>0.35</v>
      </c>
      <c r="I45" s="12">
        <v>1</v>
      </c>
      <c r="J45" s="14">
        <f>Table32356789101112132343210111213724[[#This Row],[Alaskan Native or Native American]]/Table32356789101112132343210111213724[[#This Row],[Total]]</f>
        <v>2.5000000000000001E-2</v>
      </c>
      <c r="K45" s="12">
        <v>4</v>
      </c>
      <c r="L45" s="14">
        <f>Table32356789101112132343210111213724[[#This Row],[Asian American]]/Table32356789101112132343210111213724[[#This Row],[Total]]</f>
        <v>0.1</v>
      </c>
      <c r="M45" s="12">
        <v>6</v>
      </c>
      <c r="N45" s="14">
        <f>Table32356789101112132343210111213724[[#This Row],[African American]]/Table32356789101112132343210111213724[[#This Row],[Total]]</f>
        <v>0.15</v>
      </c>
      <c r="O45" s="12">
        <v>1</v>
      </c>
      <c r="P45" s="14">
        <f>Table32356789101112132343210111213724[[#This Row],[Hispanic American]]/Table32356789101112132343210111213724[[#This Row],[Total]]</f>
        <v>2.5000000000000001E-2</v>
      </c>
      <c r="Q45" s="12">
        <v>0</v>
      </c>
      <c r="R45" s="14">
        <f>Table32356789101112132343210111213724[[#This Row],[Hawaiian or Pacific Islander]]/Table32356789101112132343210111213724[[#This Row],[Total]]</f>
        <v>0</v>
      </c>
      <c r="S45" s="12">
        <v>25</v>
      </c>
      <c r="T45" s="14">
        <f>Table32356789101112132343210111213724[[#This Row],[White]]/Table32356789101112132343210111213724[[#This Row],[Total]]</f>
        <v>0.625</v>
      </c>
      <c r="U45" s="12">
        <v>0</v>
      </c>
      <c r="V45" s="14">
        <f>Table32356789101112132343210111213724[[#This Row],[Multi-racial]]/Table32356789101112132343210111213724[[#This Row],[Total]]</f>
        <v>0</v>
      </c>
      <c r="W45" s="12">
        <v>1</v>
      </c>
      <c r="X45" s="14">
        <f>Table32356789101112132343210111213724[[#This Row],[International]]/Table32356789101112132343210111213724[[#This Row],[Total]]</f>
        <v>2.5000000000000001E-2</v>
      </c>
      <c r="Y4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</v>
      </c>
      <c r="Z4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</row>
    <row r="46" spans="1:26" ht="20" customHeight="1">
      <c r="A46" s="1">
        <v>170082</v>
      </c>
      <c r="B46" s="1" t="s">
        <v>323</v>
      </c>
      <c r="C46" s="15">
        <v>56200</v>
      </c>
      <c r="D46" s="1">
        <v>40</v>
      </c>
      <c r="E46" s="1">
        <v>35</v>
      </c>
      <c r="F46" s="8">
        <f>Table32356789101112132343210111213724[[#This Row],[Men]]/Table32356789101112132343210111213724[[#This Row],[Total]]</f>
        <v>0.875</v>
      </c>
      <c r="G46" s="1">
        <v>5</v>
      </c>
      <c r="H46" s="8">
        <f>Table32356789101112132343210111213724[[#This Row],[Women]]/Table32356789101112132343210111213724[[#This Row],[Total]]</f>
        <v>0.125</v>
      </c>
      <c r="I46" s="1">
        <v>0</v>
      </c>
      <c r="J46" s="8">
        <f>Table32356789101112132343210111213724[[#This Row],[Alaskan Native or Native American]]/Table32356789101112132343210111213724[[#This Row],[Total]]</f>
        <v>0</v>
      </c>
      <c r="K46" s="1">
        <v>0</v>
      </c>
      <c r="L46" s="8">
        <f>Table32356789101112132343210111213724[[#This Row],[Asian American]]/Table32356789101112132343210111213724[[#This Row],[Total]]</f>
        <v>0</v>
      </c>
      <c r="M46" s="1">
        <v>3</v>
      </c>
      <c r="N46" s="8">
        <f>Table32356789101112132343210111213724[[#This Row],[African American]]/Table32356789101112132343210111213724[[#This Row],[Total]]</f>
        <v>7.4999999999999997E-2</v>
      </c>
      <c r="O46" s="1">
        <v>4</v>
      </c>
      <c r="P46" s="8">
        <f>Table32356789101112132343210111213724[[#This Row],[Hispanic American]]/Table32356789101112132343210111213724[[#This Row],[Total]]</f>
        <v>0.1</v>
      </c>
      <c r="Q46" s="1">
        <v>0</v>
      </c>
      <c r="R46" s="8">
        <f>Table32356789101112132343210111213724[[#This Row],[Hawaiian or Pacific Islander]]/Table32356789101112132343210111213724[[#This Row],[Total]]</f>
        <v>0</v>
      </c>
      <c r="S46" s="1">
        <v>33</v>
      </c>
      <c r="T46" s="8">
        <f>Table32356789101112132343210111213724[[#This Row],[White]]/Table32356789101112132343210111213724[[#This Row],[Total]]</f>
        <v>0.82499999999999996</v>
      </c>
      <c r="U46" s="1">
        <v>0</v>
      </c>
      <c r="V46" s="8">
        <f>Table32356789101112132343210111213724[[#This Row],[Multi-racial]]/Table32356789101112132343210111213724[[#This Row],[Total]]</f>
        <v>0</v>
      </c>
      <c r="W46" s="1">
        <v>0</v>
      </c>
      <c r="X46" s="8">
        <f>Table32356789101112132343210111213724[[#This Row],[International]]/Table32356789101112132343210111213724[[#This Row],[Total]]</f>
        <v>0</v>
      </c>
      <c r="Y4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0.17499999999999999</v>
      </c>
      <c r="Z4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0.17499999999999999</v>
      </c>
    </row>
    <row r="47" spans="1:26" ht="20" customHeight="1">
      <c r="A47" s="12">
        <v>202134</v>
      </c>
      <c r="B47" s="12" t="s">
        <v>218</v>
      </c>
      <c r="C47" s="16" t="s">
        <v>347</v>
      </c>
      <c r="D47" s="12">
        <v>40</v>
      </c>
      <c r="E47" s="12">
        <v>34</v>
      </c>
      <c r="F47" s="14">
        <f>Table32356789101112132343210111213724[[#This Row],[Men]]/Table32356789101112132343210111213724[[#This Row],[Total]]</f>
        <v>0.85</v>
      </c>
      <c r="G47" s="12">
        <v>6</v>
      </c>
      <c r="H47" s="14">
        <f>Table32356789101112132343210111213724[[#This Row],[Women]]/Table32356789101112132343210111213724[[#This Row],[Total]]</f>
        <v>0.15</v>
      </c>
      <c r="I47" s="12">
        <v>1</v>
      </c>
      <c r="J47" s="14">
        <f>Table32356789101112132343210111213724[[#This Row],[Alaskan Native or Native American]]/Table32356789101112132343210111213724[[#This Row],[Total]]</f>
        <v>2.5000000000000001E-2</v>
      </c>
      <c r="K47" s="12">
        <v>4</v>
      </c>
      <c r="L47" s="14">
        <f>Table32356789101112132343210111213724[[#This Row],[Asian American]]/Table32356789101112132343210111213724[[#This Row],[Total]]</f>
        <v>0.1</v>
      </c>
      <c r="M47" s="12">
        <v>5</v>
      </c>
      <c r="N47" s="14">
        <f>Table32356789101112132343210111213724[[#This Row],[African American]]/Table32356789101112132343210111213724[[#This Row],[Total]]</f>
        <v>0.125</v>
      </c>
      <c r="O47" s="12">
        <v>0</v>
      </c>
      <c r="P47" s="14">
        <f>Table32356789101112132343210111213724[[#This Row],[Hispanic American]]/Table32356789101112132343210111213724[[#This Row],[Total]]</f>
        <v>0</v>
      </c>
      <c r="Q47" s="12">
        <v>1</v>
      </c>
      <c r="R47" s="14">
        <f>Table32356789101112132343210111213724[[#This Row],[Hawaiian or Pacific Islander]]/Table32356789101112132343210111213724[[#This Row],[Total]]</f>
        <v>2.5000000000000001E-2</v>
      </c>
      <c r="S47" s="12">
        <v>23</v>
      </c>
      <c r="T47" s="14">
        <f>Table32356789101112132343210111213724[[#This Row],[White]]/Table32356789101112132343210111213724[[#This Row],[Total]]</f>
        <v>0.57499999999999996</v>
      </c>
      <c r="U47" s="12">
        <v>1</v>
      </c>
      <c r="V47" s="14">
        <f>Table32356789101112132343210111213724[[#This Row],[Multi-racial]]/Table32356789101112132343210111213724[[#This Row],[Total]]</f>
        <v>2.5000000000000001E-2</v>
      </c>
      <c r="W47" s="12">
        <v>3</v>
      </c>
      <c r="X47" s="14">
        <f>Table32356789101112132343210111213724[[#This Row],[International]]/Table32356789101112132343210111213724[[#This Row],[Total]]</f>
        <v>7.4999999999999997E-2</v>
      </c>
      <c r="Y4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</v>
      </c>
      <c r="Z4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</row>
    <row r="48" spans="1:26" ht="20" customHeight="1">
      <c r="A48" s="1">
        <v>230737</v>
      </c>
      <c r="B48" s="1" t="s">
        <v>438</v>
      </c>
      <c r="C48" s="18">
        <v>64800</v>
      </c>
      <c r="D48" s="1">
        <v>40</v>
      </c>
      <c r="E48" s="1">
        <v>36</v>
      </c>
      <c r="F48" s="8">
        <f>Table32356789101112132343210111213724[[#This Row],[Men]]/Table32356789101112132343210111213724[[#This Row],[Total]]</f>
        <v>0.9</v>
      </c>
      <c r="G48" s="1">
        <v>4</v>
      </c>
      <c r="H48" s="8">
        <f>Table32356789101112132343210111213724[[#This Row],[Women]]/Table32356789101112132343210111213724[[#This Row],[Total]]</f>
        <v>0.1</v>
      </c>
      <c r="I48" s="1">
        <v>0</v>
      </c>
      <c r="J48" s="8">
        <f>Table32356789101112132343210111213724[[#This Row],[Alaskan Native or Native American]]/Table32356789101112132343210111213724[[#This Row],[Total]]</f>
        <v>0</v>
      </c>
      <c r="K48" s="1">
        <v>0</v>
      </c>
      <c r="L48" s="8">
        <f>Table32356789101112132343210111213724[[#This Row],[Asian American]]/Table32356789101112132343210111213724[[#This Row],[Total]]</f>
        <v>0</v>
      </c>
      <c r="M48" s="1">
        <v>1</v>
      </c>
      <c r="N48" s="8">
        <f>Table32356789101112132343210111213724[[#This Row],[African American]]/Table32356789101112132343210111213724[[#This Row],[Total]]</f>
        <v>2.5000000000000001E-2</v>
      </c>
      <c r="O48" s="1">
        <v>3</v>
      </c>
      <c r="P48" s="8">
        <f>Table32356789101112132343210111213724[[#This Row],[Hispanic American]]/Table32356789101112132343210111213724[[#This Row],[Total]]</f>
        <v>7.4999999999999997E-2</v>
      </c>
      <c r="Q48" s="1">
        <v>0</v>
      </c>
      <c r="R48" s="8">
        <f>Table32356789101112132343210111213724[[#This Row],[Hawaiian or Pacific Islander]]/Table32356789101112132343210111213724[[#This Row],[Total]]</f>
        <v>0</v>
      </c>
      <c r="S48" s="1">
        <v>27</v>
      </c>
      <c r="T48" s="8">
        <f>Table32356789101112132343210111213724[[#This Row],[White]]/Table32356789101112132343210111213724[[#This Row],[Total]]</f>
        <v>0.67500000000000004</v>
      </c>
      <c r="U48" s="1">
        <v>2</v>
      </c>
      <c r="V48" s="8">
        <f>Table32356789101112132343210111213724[[#This Row],[Multi-racial]]/Table32356789101112132343210111213724[[#This Row],[Total]]</f>
        <v>0.05</v>
      </c>
      <c r="W48" s="1">
        <v>6</v>
      </c>
      <c r="X48" s="8">
        <f>Table32356789101112132343210111213724[[#This Row],[International]]/Table32356789101112132343210111213724[[#This Row],[Total]]</f>
        <v>0.15</v>
      </c>
      <c r="Y4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</v>
      </c>
      <c r="Z4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</v>
      </c>
    </row>
    <row r="49" spans="1:26" ht="20" customHeight="1">
      <c r="A49" s="12">
        <v>491288</v>
      </c>
      <c r="B49" s="12" t="s">
        <v>1362</v>
      </c>
      <c r="C49" s="19">
        <v>46200</v>
      </c>
      <c r="D49" s="12">
        <v>38</v>
      </c>
      <c r="E49" s="12">
        <v>26</v>
      </c>
      <c r="F49" s="14">
        <f>Table32356789101112132343210111213724[[#This Row],[Men]]/Table32356789101112132343210111213724[[#This Row],[Total]]</f>
        <v>0.68421052631578949</v>
      </c>
      <c r="G49" s="12">
        <v>12</v>
      </c>
      <c r="H49" s="14">
        <f>Table32356789101112132343210111213724[[#This Row],[Women]]/Table32356789101112132343210111213724[[#This Row],[Total]]</f>
        <v>0.31578947368421051</v>
      </c>
      <c r="I49" s="12">
        <v>0</v>
      </c>
      <c r="J49" s="14">
        <f>Table32356789101112132343210111213724[[#This Row],[Alaskan Native or Native American]]/Table32356789101112132343210111213724[[#This Row],[Total]]</f>
        <v>0</v>
      </c>
      <c r="K49" s="12">
        <v>1</v>
      </c>
      <c r="L49" s="14">
        <f>Table32356789101112132343210111213724[[#This Row],[Asian American]]/Table32356789101112132343210111213724[[#This Row],[Total]]</f>
        <v>2.6315789473684209E-2</v>
      </c>
      <c r="M49" s="12">
        <v>3</v>
      </c>
      <c r="N49" s="14">
        <f>Table32356789101112132343210111213724[[#This Row],[African American]]/Table32356789101112132343210111213724[[#This Row],[Total]]</f>
        <v>7.8947368421052627E-2</v>
      </c>
      <c r="O49" s="12">
        <v>0</v>
      </c>
      <c r="P49" s="14">
        <f>Table32356789101112132343210111213724[[#This Row],[Hispanic American]]/Table32356789101112132343210111213724[[#This Row],[Total]]</f>
        <v>0</v>
      </c>
      <c r="Q49" s="12">
        <v>0</v>
      </c>
      <c r="R49" s="14">
        <f>Table32356789101112132343210111213724[[#This Row],[Hawaiian or Pacific Islander]]/Table32356789101112132343210111213724[[#This Row],[Total]]</f>
        <v>0</v>
      </c>
      <c r="S49" s="12">
        <v>33</v>
      </c>
      <c r="T49" s="14">
        <f>Table32356789101112132343210111213724[[#This Row],[White]]/Table32356789101112132343210111213724[[#This Row],[Total]]</f>
        <v>0.86842105263157898</v>
      </c>
      <c r="U49" s="12">
        <v>0</v>
      </c>
      <c r="V49" s="14">
        <f>Table32356789101112132343210111213724[[#This Row],[Multi-racial]]/Table32356789101112132343210111213724[[#This Row],[Total]]</f>
        <v>0</v>
      </c>
      <c r="W49" s="12">
        <v>0</v>
      </c>
      <c r="X49" s="14">
        <f>Table32356789101112132343210111213724[[#This Row],[International]]/Table32356789101112132343210111213724[[#This Row],[Total]]</f>
        <v>0</v>
      </c>
      <c r="Y4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0.10526315789473684</v>
      </c>
      <c r="Z4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7.8947368421052627E-2</v>
      </c>
    </row>
    <row r="50" spans="1:26" ht="20" customHeight="1">
      <c r="A50" s="1">
        <v>174020</v>
      </c>
      <c r="B50" s="1" t="s">
        <v>499</v>
      </c>
      <c r="C50" s="15">
        <v>50600</v>
      </c>
      <c r="D50" s="1">
        <v>37</v>
      </c>
      <c r="E50" s="1">
        <v>34</v>
      </c>
      <c r="F50" s="8">
        <f>Table32356789101112132343210111213724[[#This Row],[Men]]/Table32356789101112132343210111213724[[#This Row],[Total]]</f>
        <v>0.91891891891891897</v>
      </c>
      <c r="G50" s="1">
        <v>3</v>
      </c>
      <c r="H50" s="8">
        <f>Table32356789101112132343210111213724[[#This Row],[Women]]/Table32356789101112132343210111213724[[#This Row],[Total]]</f>
        <v>8.1081081081081086E-2</v>
      </c>
      <c r="I50" s="1">
        <v>0</v>
      </c>
      <c r="J50" s="8">
        <f>Table32356789101112132343210111213724[[#This Row],[Alaskan Native or Native American]]/Table32356789101112132343210111213724[[#This Row],[Total]]</f>
        <v>0</v>
      </c>
      <c r="K50" s="1">
        <v>11</v>
      </c>
      <c r="L50" s="8">
        <f>Table32356789101112132343210111213724[[#This Row],[Asian American]]/Table32356789101112132343210111213724[[#This Row],[Total]]</f>
        <v>0.29729729729729731</v>
      </c>
      <c r="M50" s="1">
        <v>7</v>
      </c>
      <c r="N50" s="8">
        <f>Table32356789101112132343210111213724[[#This Row],[African American]]/Table32356789101112132343210111213724[[#This Row],[Total]]</f>
        <v>0.1891891891891892</v>
      </c>
      <c r="O50" s="1">
        <v>1</v>
      </c>
      <c r="P50" s="8">
        <f>Table32356789101112132343210111213724[[#This Row],[Hispanic American]]/Table32356789101112132343210111213724[[#This Row],[Total]]</f>
        <v>2.7027027027027029E-2</v>
      </c>
      <c r="Q50" s="1">
        <v>0</v>
      </c>
      <c r="R50" s="8">
        <f>Table32356789101112132343210111213724[[#This Row],[Hawaiian or Pacific Islander]]/Table32356789101112132343210111213724[[#This Row],[Total]]</f>
        <v>0</v>
      </c>
      <c r="S50" s="1">
        <v>17</v>
      </c>
      <c r="T50" s="8">
        <f>Table32356789101112132343210111213724[[#This Row],[White]]/Table32356789101112132343210111213724[[#This Row],[Total]]</f>
        <v>0.45945945945945948</v>
      </c>
      <c r="U50" s="1">
        <v>0</v>
      </c>
      <c r="V50" s="8">
        <f>Table32356789101112132343210111213724[[#This Row],[Multi-racial]]/Table32356789101112132343210111213724[[#This Row],[Total]]</f>
        <v>0</v>
      </c>
      <c r="W50" s="1">
        <v>0</v>
      </c>
      <c r="X50" s="8">
        <f>Table32356789101112132343210111213724[[#This Row],[International]]/Table32356789101112132343210111213724[[#This Row],[Total]]</f>
        <v>0</v>
      </c>
      <c r="Y5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0.51351351351351349</v>
      </c>
      <c r="Z5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0.21621621621621623</v>
      </c>
    </row>
    <row r="51" spans="1:26" ht="20" customHeight="1">
      <c r="A51" s="12">
        <v>430184</v>
      </c>
      <c r="B51" s="12" t="s">
        <v>1170</v>
      </c>
      <c r="C51" s="19">
        <v>61000</v>
      </c>
      <c r="D51" s="12">
        <v>37</v>
      </c>
      <c r="E51" s="12">
        <v>25</v>
      </c>
      <c r="F51" s="14">
        <f>Table32356789101112132343210111213724[[#This Row],[Men]]/Table32356789101112132343210111213724[[#This Row],[Total]]</f>
        <v>0.67567567567567566</v>
      </c>
      <c r="G51" s="12">
        <v>12</v>
      </c>
      <c r="H51" s="14">
        <f>Table32356789101112132343210111213724[[#This Row],[Women]]/Table32356789101112132343210111213724[[#This Row],[Total]]</f>
        <v>0.32432432432432434</v>
      </c>
      <c r="I51" s="12">
        <v>0</v>
      </c>
      <c r="J51" s="14">
        <f>Table32356789101112132343210111213724[[#This Row],[Alaskan Native or Native American]]/Table32356789101112132343210111213724[[#This Row],[Total]]</f>
        <v>0</v>
      </c>
      <c r="K51" s="12">
        <v>2</v>
      </c>
      <c r="L51" s="14">
        <f>Table32356789101112132343210111213724[[#This Row],[Asian American]]/Table32356789101112132343210111213724[[#This Row],[Total]]</f>
        <v>5.4054054054054057E-2</v>
      </c>
      <c r="M51" s="12">
        <v>21</v>
      </c>
      <c r="N51" s="14">
        <f>Table32356789101112132343210111213724[[#This Row],[African American]]/Table32356789101112132343210111213724[[#This Row],[Total]]</f>
        <v>0.56756756756756754</v>
      </c>
      <c r="O51" s="12">
        <v>1</v>
      </c>
      <c r="P51" s="14">
        <f>Table32356789101112132343210111213724[[#This Row],[Hispanic American]]/Table32356789101112132343210111213724[[#This Row],[Total]]</f>
        <v>2.7027027027027029E-2</v>
      </c>
      <c r="Q51" s="12">
        <v>0</v>
      </c>
      <c r="R51" s="14">
        <f>Table32356789101112132343210111213724[[#This Row],[Hawaiian or Pacific Islander]]/Table32356789101112132343210111213724[[#This Row],[Total]]</f>
        <v>0</v>
      </c>
      <c r="S51" s="12">
        <v>8</v>
      </c>
      <c r="T51" s="14">
        <f>Table32356789101112132343210111213724[[#This Row],[White]]/Table32356789101112132343210111213724[[#This Row],[Total]]</f>
        <v>0.21621621621621623</v>
      </c>
      <c r="U51" s="12">
        <v>3</v>
      </c>
      <c r="V51" s="14">
        <f>Table32356789101112132343210111213724[[#This Row],[Multi-racial]]/Table32356789101112132343210111213724[[#This Row],[Total]]</f>
        <v>8.1081081081081086E-2</v>
      </c>
      <c r="W51" s="12">
        <v>1</v>
      </c>
      <c r="X51" s="14">
        <f>Table32356789101112132343210111213724[[#This Row],[International]]/Table32356789101112132343210111213724[[#This Row],[Total]]</f>
        <v>2.7027027027027029E-2</v>
      </c>
      <c r="Y5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0.72972972972972971</v>
      </c>
      <c r="Z5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0.67567567567567566</v>
      </c>
    </row>
    <row r="52" spans="1:26" ht="20" customHeight="1">
      <c r="A52" s="1">
        <v>168005</v>
      </c>
      <c r="B52" s="1" t="s">
        <v>659</v>
      </c>
      <c r="C52" s="15">
        <v>49200</v>
      </c>
      <c r="D52" s="1">
        <v>36</v>
      </c>
      <c r="E52" s="1">
        <v>22</v>
      </c>
      <c r="F52" s="8">
        <f>Table32356789101112132343210111213724[[#This Row],[Men]]/Table32356789101112132343210111213724[[#This Row],[Total]]</f>
        <v>0.61111111111111116</v>
      </c>
      <c r="G52" s="1">
        <v>14</v>
      </c>
      <c r="H52" s="8">
        <f>Table32356789101112132343210111213724[[#This Row],[Women]]/Table32356789101112132343210111213724[[#This Row],[Total]]</f>
        <v>0.3888888888888889</v>
      </c>
      <c r="I52" s="1">
        <v>0</v>
      </c>
      <c r="J52" s="8">
        <f>Table32356789101112132343210111213724[[#This Row],[Alaskan Native or Native American]]/Table32356789101112132343210111213724[[#This Row],[Total]]</f>
        <v>0</v>
      </c>
      <c r="K52" s="1">
        <v>7</v>
      </c>
      <c r="L52" s="8">
        <f>Table32356789101112132343210111213724[[#This Row],[Asian American]]/Table32356789101112132343210111213724[[#This Row],[Total]]</f>
        <v>0.19444444444444445</v>
      </c>
      <c r="M52" s="1">
        <v>1</v>
      </c>
      <c r="N52" s="8">
        <f>Table32356789101112132343210111213724[[#This Row],[African American]]/Table32356789101112132343210111213724[[#This Row],[Total]]</f>
        <v>2.7777777777777776E-2</v>
      </c>
      <c r="O52" s="1">
        <v>1</v>
      </c>
      <c r="P52" s="8">
        <f>Table32356789101112132343210111213724[[#This Row],[Hispanic American]]/Table32356789101112132343210111213724[[#This Row],[Total]]</f>
        <v>2.7777777777777776E-2</v>
      </c>
      <c r="Q52" s="1">
        <v>0</v>
      </c>
      <c r="R52" s="8">
        <f>Table32356789101112132343210111213724[[#This Row],[Hawaiian or Pacific Islander]]/Table32356789101112132343210111213724[[#This Row],[Total]]</f>
        <v>0</v>
      </c>
      <c r="S52" s="1">
        <v>12</v>
      </c>
      <c r="T52" s="8">
        <f>Table32356789101112132343210111213724[[#This Row],[White]]/Table32356789101112132343210111213724[[#This Row],[Total]]</f>
        <v>0.33333333333333331</v>
      </c>
      <c r="U52" s="1">
        <v>0</v>
      </c>
      <c r="V52" s="8">
        <f>Table32356789101112132343210111213724[[#This Row],[Multi-racial]]/Table32356789101112132343210111213724[[#This Row],[Total]]</f>
        <v>0</v>
      </c>
      <c r="W52" s="1">
        <v>11</v>
      </c>
      <c r="X52" s="8">
        <f>Table32356789101112132343210111213724[[#This Row],[International]]/Table32356789101112132343210111213724[[#This Row],[Total]]</f>
        <v>0.30555555555555558</v>
      </c>
      <c r="Y5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  <c r="Z5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5.5555555555555552E-2</v>
      </c>
    </row>
    <row r="53" spans="1:26" ht="20" customHeight="1">
      <c r="A53" s="12">
        <v>164924</v>
      </c>
      <c r="B53" s="12" t="s">
        <v>519</v>
      </c>
      <c r="C53" s="16">
        <v>66200</v>
      </c>
      <c r="D53" s="12">
        <v>34</v>
      </c>
      <c r="E53" s="12">
        <v>25</v>
      </c>
      <c r="F53" s="14">
        <f>Table32356789101112132343210111213724[[#This Row],[Men]]/Table32356789101112132343210111213724[[#This Row],[Total]]</f>
        <v>0.73529411764705888</v>
      </c>
      <c r="G53" s="12">
        <v>9</v>
      </c>
      <c r="H53" s="14">
        <f>Table32356789101112132343210111213724[[#This Row],[Women]]/Table32356789101112132343210111213724[[#This Row],[Total]]</f>
        <v>0.26470588235294118</v>
      </c>
      <c r="I53" s="12">
        <v>0</v>
      </c>
      <c r="J53" s="14">
        <f>Table32356789101112132343210111213724[[#This Row],[Alaskan Native or Native American]]/Table32356789101112132343210111213724[[#This Row],[Total]]</f>
        <v>0</v>
      </c>
      <c r="K53" s="12">
        <v>3</v>
      </c>
      <c r="L53" s="14">
        <f>Table32356789101112132343210111213724[[#This Row],[Asian American]]/Table32356789101112132343210111213724[[#This Row],[Total]]</f>
        <v>8.8235294117647065E-2</v>
      </c>
      <c r="M53" s="12">
        <v>0</v>
      </c>
      <c r="N53" s="14">
        <f>Table32356789101112132343210111213724[[#This Row],[African American]]/Table32356789101112132343210111213724[[#This Row],[Total]]</f>
        <v>0</v>
      </c>
      <c r="O53" s="12">
        <v>3</v>
      </c>
      <c r="P53" s="14">
        <f>Table32356789101112132343210111213724[[#This Row],[Hispanic American]]/Table32356789101112132343210111213724[[#This Row],[Total]]</f>
        <v>8.8235294117647065E-2</v>
      </c>
      <c r="Q53" s="12">
        <v>0</v>
      </c>
      <c r="R53" s="14">
        <f>Table32356789101112132343210111213724[[#This Row],[Hawaiian or Pacific Islander]]/Table32356789101112132343210111213724[[#This Row],[Total]]</f>
        <v>0</v>
      </c>
      <c r="S53" s="12">
        <v>20</v>
      </c>
      <c r="T53" s="14">
        <f>Table32356789101112132343210111213724[[#This Row],[White]]/Table32356789101112132343210111213724[[#This Row],[Total]]</f>
        <v>0.58823529411764708</v>
      </c>
      <c r="U53" s="12">
        <v>0</v>
      </c>
      <c r="V53" s="14">
        <f>Table32356789101112132343210111213724[[#This Row],[Multi-racial]]/Table32356789101112132343210111213724[[#This Row],[Total]]</f>
        <v>0</v>
      </c>
      <c r="W53" s="12">
        <v>6</v>
      </c>
      <c r="X53" s="14">
        <f>Table32356789101112132343210111213724[[#This Row],[International]]/Table32356789101112132343210111213724[[#This Row],[Total]]</f>
        <v>0.17647058823529413</v>
      </c>
      <c r="Y5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0.17647058823529413</v>
      </c>
      <c r="Z5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8.8235294117647065E-2</v>
      </c>
    </row>
    <row r="54" spans="1:26" ht="20" customHeight="1">
      <c r="A54" s="1">
        <v>453163</v>
      </c>
      <c r="B54" s="1" t="s">
        <v>1352</v>
      </c>
      <c r="C54" s="18">
        <v>61000</v>
      </c>
      <c r="D54" s="1">
        <v>34</v>
      </c>
      <c r="E54" s="1">
        <v>22</v>
      </c>
      <c r="F54" s="8">
        <f>Table32356789101112132343210111213724[[#This Row],[Men]]/Table32356789101112132343210111213724[[#This Row],[Total]]</f>
        <v>0.6470588235294118</v>
      </c>
      <c r="G54" s="1">
        <v>12</v>
      </c>
      <c r="H54" s="8">
        <f>Table32356789101112132343210111213724[[#This Row],[Women]]/Table32356789101112132343210111213724[[#This Row],[Total]]</f>
        <v>0.35294117647058826</v>
      </c>
      <c r="I54" s="1">
        <v>1</v>
      </c>
      <c r="J54" s="8">
        <f>Table32356789101112132343210111213724[[#This Row],[Alaskan Native or Native American]]/Table32356789101112132343210111213724[[#This Row],[Total]]</f>
        <v>2.9411764705882353E-2</v>
      </c>
      <c r="K54" s="1">
        <v>2</v>
      </c>
      <c r="L54" s="8">
        <f>Table32356789101112132343210111213724[[#This Row],[Asian American]]/Table32356789101112132343210111213724[[#This Row],[Total]]</f>
        <v>5.8823529411764705E-2</v>
      </c>
      <c r="M54" s="1">
        <v>13</v>
      </c>
      <c r="N54" s="8">
        <f>Table32356789101112132343210111213724[[#This Row],[African American]]/Table32356789101112132343210111213724[[#This Row],[Total]]</f>
        <v>0.38235294117647056</v>
      </c>
      <c r="O54" s="1">
        <v>1</v>
      </c>
      <c r="P54" s="8">
        <f>Table32356789101112132343210111213724[[#This Row],[Hispanic American]]/Table32356789101112132343210111213724[[#This Row],[Total]]</f>
        <v>2.9411764705882353E-2</v>
      </c>
      <c r="Q54" s="1">
        <v>0</v>
      </c>
      <c r="R54" s="8">
        <f>Table32356789101112132343210111213724[[#This Row],[Hawaiian or Pacific Islander]]/Table32356789101112132343210111213724[[#This Row],[Total]]</f>
        <v>0</v>
      </c>
      <c r="S54" s="1">
        <v>15</v>
      </c>
      <c r="T54" s="8">
        <f>Table32356789101112132343210111213724[[#This Row],[White]]/Table32356789101112132343210111213724[[#This Row],[Total]]</f>
        <v>0.44117647058823528</v>
      </c>
      <c r="U54" s="1">
        <v>0</v>
      </c>
      <c r="V54" s="8">
        <f>Table32356789101112132343210111213724[[#This Row],[Multi-racial]]/Table32356789101112132343210111213724[[#This Row],[Total]]</f>
        <v>0</v>
      </c>
      <c r="W54" s="1">
        <v>0</v>
      </c>
      <c r="X54" s="8">
        <f>Table32356789101112132343210111213724[[#This Row],[International]]/Table32356789101112132343210111213724[[#This Row],[Total]]</f>
        <v>0</v>
      </c>
      <c r="Y5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5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0.44117647058823528</v>
      </c>
    </row>
    <row r="55" spans="1:26" ht="20" customHeight="1">
      <c r="A55" s="12">
        <v>163453</v>
      </c>
      <c r="B55" s="12" t="s">
        <v>169</v>
      </c>
      <c r="C55" s="16" t="s">
        <v>347</v>
      </c>
      <c r="D55" s="12">
        <v>33</v>
      </c>
      <c r="E55" s="12">
        <v>26</v>
      </c>
      <c r="F55" s="14">
        <f>Table32356789101112132343210111213724[[#This Row],[Men]]/Table32356789101112132343210111213724[[#This Row],[Total]]</f>
        <v>0.78787878787878785</v>
      </c>
      <c r="G55" s="12">
        <v>7</v>
      </c>
      <c r="H55" s="14">
        <f>Table32356789101112132343210111213724[[#This Row],[Women]]/Table32356789101112132343210111213724[[#This Row],[Total]]</f>
        <v>0.21212121212121213</v>
      </c>
      <c r="I55" s="12">
        <v>0</v>
      </c>
      <c r="J55" s="14">
        <f>Table32356789101112132343210111213724[[#This Row],[Alaskan Native or Native American]]/Table32356789101112132343210111213724[[#This Row],[Total]]</f>
        <v>0</v>
      </c>
      <c r="K55" s="12">
        <v>0</v>
      </c>
      <c r="L55" s="14">
        <f>Table32356789101112132343210111213724[[#This Row],[Asian American]]/Table32356789101112132343210111213724[[#This Row],[Total]]</f>
        <v>0</v>
      </c>
      <c r="M55" s="12">
        <v>21</v>
      </c>
      <c r="N55" s="14">
        <f>Table32356789101112132343210111213724[[#This Row],[African American]]/Table32356789101112132343210111213724[[#This Row],[Total]]</f>
        <v>0.63636363636363635</v>
      </c>
      <c r="O55" s="12">
        <v>4</v>
      </c>
      <c r="P55" s="14">
        <f>Table32356789101112132343210111213724[[#This Row],[Hispanic American]]/Table32356789101112132343210111213724[[#This Row],[Total]]</f>
        <v>0.12121212121212122</v>
      </c>
      <c r="Q55" s="12">
        <v>0</v>
      </c>
      <c r="R55" s="14">
        <f>Table32356789101112132343210111213724[[#This Row],[Hawaiian or Pacific Islander]]/Table32356789101112132343210111213724[[#This Row],[Total]]</f>
        <v>0</v>
      </c>
      <c r="S55" s="12">
        <v>0</v>
      </c>
      <c r="T55" s="14">
        <f>Table32356789101112132343210111213724[[#This Row],[White]]/Table32356789101112132343210111213724[[#This Row],[Total]]</f>
        <v>0</v>
      </c>
      <c r="U55" s="12">
        <v>0</v>
      </c>
      <c r="V55" s="14">
        <f>Table32356789101112132343210111213724[[#This Row],[Multi-racial]]/Table32356789101112132343210111213724[[#This Row],[Total]]</f>
        <v>0</v>
      </c>
      <c r="W55" s="12">
        <v>8</v>
      </c>
      <c r="X55" s="14">
        <f>Table32356789101112132343210111213724[[#This Row],[International]]/Table32356789101112132343210111213724[[#This Row],[Total]]</f>
        <v>0.24242424242424243</v>
      </c>
      <c r="Y5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0.75757575757575757</v>
      </c>
      <c r="Z5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0.75757575757575757</v>
      </c>
    </row>
    <row r="56" spans="1:26" ht="20" customHeight="1">
      <c r="A56" s="1">
        <v>482680</v>
      </c>
      <c r="B56" s="1" t="s">
        <v>1209</v>
      </c>
      <c r="C56" s="18" t="s">
        <v>347</v>
      </c>
      <c r="D56" s="1">
        <v>33</v>
      </c>
      <c r="E56" s="1">
        <v>26</v>
      </c>
      <c r="F56" s="8">
        <f>Table32356789101112132343210111213724[[#This Row],[Men]]/Table32356789101112132343210111213724[[#This Row],[Total]]</f>
        <v>0.78787878787878785</v>
      </c>
      <c r="G56" s="1">
        <v>7</v>
      </c>
      <c r="H56" s="8">
        <f>Table32356789101112132343210111213724[[#This Row],[Women]]/Table32356789101112132343210111213724[[#This Row],[Total]]</f>
        <v>0.21212121212121213</v>
      </c>
      <c r="I56" s="1">
        <v>0</v>
      </c>
      <c r="J56" s="8">
        <f>Table32356789101112132343210111213724[[#This Row],[Alaskan Native or Native American]]/Table32356789101112132343210111213724[[#This Row],[Total]]</f>
        <v>0</v>
      </c>
      <c r="K56" s="1">
        <v>2</v>
      </c>
      <c r="L56" s="8">
        <f>Table32356789101112132343210111213724[[#This Row],[Asian American]]/Table32356789101112132343210111213724[[#This Row],[Total]]</f>
        <v>6.0606060606060608E-2</v>
      </c>
      <c r="M56" s="1">
        <v>2</v>
      </c>
      <c r="N56" s="8">
        <f>Table32356789101112132343210111213724[[#This Row],[African American]]/Table32356789101112132343210111213724[[#This Row],[Total]]</f>
        <v>6.0606060606060608E-2</v>
      </c>
      <c r="O56" s="1">
        <v>0</v>
      </c>
      <c r="P56" s="8">
        <f>Table32356789101112132343210111213724[[#This Row],[Hispanic American]]/Table32356789101112132343210111213724[[#This Row],[Total]]</f>
        <v>0</v>
      </c>
      <c r="Q56" s="1">
        <v>0</v>
      </c>
      <c r="R56" s="8">
        <f>Table32356789101112132343210111213724[[#This Row],[Hawaiian or Pacific Islander]]/Table32356789101112132343210111213724[[#This Row],[Total]]</f>
        <v>0</v>
      </c>
      <c r="S56" s="1">
        <v>28</v>
      </c>
      <c r="T56" s="8">
        <f>Table32356789101112132343210111213724[[#This Row],[White]]/Table32356789101112132343210111213724[[#This Row],[Total]]</f>
        <v>0.84848484848484851</v>
      </c>
      <c r="U56" s="1">
        <v>0</v>
      </c>
      <c r="V56" s="8">
        <f>Table32356789101112132343210111213724[[#This Row],[Multi-racial]]/Table32356789101112132343210111213724[[#This Row],[Total]]</f>
        <v>0</v>
      </c>
      <c r="W56" s="1">
        <v>1</v>
      </c>
      <c r="X56" s="8">
        <f>Table32356789101112132343210111213724[[#This Row],[International]]/Table32356789101112132343210111213724[[#This Row],[Total]]</f>
        <v>3.0303030303030304E-2</v>
      </c>
      <c r="Y5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0.12121212121212122</v>
      </c>
      <c r="Z5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6.0606060606060608E-2</v>
      </c>
    </row>
    <row r="57" spans="1:26" ht="20" customHeight="1">
      <c r="A57" s="12">
        <v>190576</v>
      </c>
      <c r="B57" s="12" t="s">
        <v>1327</v>
      </c>
      <c r="C57" s="16" t="s">
        <v>347</v>
      </c>
      <c r="D57" s="12">
        <v>32</v>
      </c>
      <c r="E57" s="12">
        <v>20</v>
      </c>
      <c r="F57" s="14">
        <f>Table32356789101112132343210111213724[[#This Row],[Men]]/Table32356789101112132343210111213724[[#This Row],[Total]]</f>
        <v>0.625</v>
      </c>
      <c r="G57" s="12">
        <v>12</v>
      </c>
      <c r="H57" s="14">
        <f>Table32356789101112132343210111213724[[#This Row],[Women]]/Table32356789101112132343210111213724[[#This Row],[Total]]</f>
        <v>0.375</v>
      </c>
      <c r="I57" s="12">
        <v>0</v>
      </c>
      <c r="J57" s="14">
        <f>Table32356789101112132343210111213724[[#This Row],[Alaskan Native or Native American]]/Table32356789101112132343210111213724[[#This Row],[Total]]</f>
        <v>0</v>
      </c>
      <c r="K57" s="12">
        <v>2</v>
      </c>
      <c r="L57" s="14">
        <f>Table32356789101112132343210111213724[[#This Row],[Asian American]]/Table32356789101112132343210111213724[[#This Row],[Total]]</f>
        <v>6.25E-2</v>
      </c>
      <c r="M57" s="12">
        <v>3</v>
      </c>
      <c r="N57" s="14">
        <f>Table32356789101112132343210111213724[[#This Row],[African American]]/Table32356789101112132343210111213724[[#This Row],[Total]]</f>
        <v>9.375E-2</v>
      </c>
      <c r="O57" s="12">
        <v>7</v>
      </c>
      <c r="P57" s="14">
        <f>Table32356789101112132343210111213724[[#This Row],[Hispanic American]]/Table32356789101112132343210111213724[[#This Row],[Total]]</f>
        <v>0.21875</v>
      </c>
      <c r="Q57" s="12">
        <v>0</v>
      </c>
      <c r="R57" s="14">
        <f>Table32356789101112132343210111213724[[#This Row],[Hawaiian or Pacific Islander]]/Table32356789101112132343210111213724[[#This Row],[Total]]</f>
        <v>0</v>
      </c>
      <c r="S57" s="12">
        <v>15</v>
      </c>
      <c r="T57" s="14">
        <f>Table32356789101112132343210111213724[[#This Row],[White]]/Table32356789101112132343210111213724[[#This Row],[Total]]</f>
        <v>0.46875</v>
      </c>
      <c r="U57" s="12">
        <v>1</v>
      </c>
      <c r="V57" s="14">
        <f>Table32356789101112132343210111213724[[#This Row],[Multi-racial]]/Table32356789101112132343210111213724[[#This Row],[Total]]</f>
        <v>3.125E-2</v>
      </c>
      <c r="W57" s="12">
        <v>4</v>
      </c>
      <c r="X57" s="14">
        <f>Table32356789101112132343210111213724[[#This Row],[International]]/Table32356789101112132343210111213724[[#This Row],[Total]]</f>
        <v>0.125</v>
      </c>
      <c r="Y5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0.40625</v>
      </c>
      <c r="Z5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0.34375</v>
      </c>
    </row>
    <row r="58" spans="1:26" ht="20" customHeight="1">
      <c r="A58" s="1">
        <v>147767</v>
      </c>
      <c r="B58" s="1" t="s">
        <v>59</v>
      </c>
      <c r="C58" s="15" t="s">
        <v>347</v>
      </c>
      <c r="D58" s="1">
        <v>31</v>
      </c>
      <c r="E58" s="1">
        <v>21</v>
      </c>
      <c r="F58" s="8">
        <f>Table32356789101112132343210111213724[[#This Row],[Men]]/Table32356789101112132343210111213724[[#This Row],[Total]]</f>
        <v>0.67741935483870963</v>
      </c>
      <c r="G58" s="1">
        <v>10</v>
      </c>
      <c r="H58" s="8">
        <f>Table32356789101112132343210111213724[[#This Row],[Women]]/Table32356789101112132343210111213724[[#This Row],[Total]]</f>
        <v>0.32258064516129031</v>
      </c>
      <c r="I58" s="1">
        <v>0</v>
      </c>
      <c r="J58" s="8">
        <f>Table32356789101112132343210111213724[[#This Row],[Alaskan Native or Native American]]/Table32356789101112132343210111213724[[#This Row],[Total]]</f>
        <v>0</v>
      </c>
      <c r="K58" s="1">
        <v>12</v>
      </c>
      <c r="L58" s="8">
        <f>Table32356789101112132343210111213724[[#This Row],[Asian American]]/Table32356789101112132343210111213724[[#This Row],[Total]]</f>
        <v>0.38709677419354838</v>
      </c>
      <c r="M58" s="1">
        <v>1</v>
      </c>
      <c r="N58" s="8">
        <f>Table32356789101112132343210111213724[[#This Row],[African American]]/Table32356789101112132343210111213724[[#This Row],[Total]]</f>
        <v>3.2258064516129031E-2</v>
      </c>
      <c r="O58" s="1">
        <v>4</v>
      </c>
      <c r="P58" s="8">
        <f>Table32356789101112132343210111213724[[#This Row],[Hispanic American]]/Table32356789101112132343210111213724[[#This Row],[Total]]</f>
        <v>0.12903225806451613</v>
      </c>
      <c r="Q58" s="1">
        <v>0</v>
      </c>
      <c r="R58" s="8">
        <f>Table32356789101112132343210111213724[[#This Row],[Hawaiian or Pacific Islander]]/Table32356789101112132343210111213724[[#This Row],[Total]]</f>
        <v>0</v>
      </c>
      <c r="S58" s="1">
        <v>7</v>
      </c>
      <c r="T58" s="8">
        <f>Table32356789101112132343210111213724[[#This Row],[White]]/Table32356789101112132343210111213724[[#This Row],[Total]]</f>
        <v>0.22580645161290322</v>
      </c>
      <c r="U58" s="1">
        <v>3</v>
      </c>
      <c r="V58" s="8">
        <f>Table32356789101112132343210111213724[[#This Row],[Multi-racial]]/Table32356789101112132343210111213724[[#This Row],[Total]]</f>
        <v>9.6774193548387094E-2</v>
      </c>
      <c r="W58" s="1">
        <v>4</v>
      </c>
      <c r="X58" s="8">
        <f>Table32356789101112132343210111213724[[#This Row],[International]]/Table32356789101112132343210111213724[[#This Row],[Total]]</f>
        <v>0.12903225806451613</v>
      </c>
      <c r="Y5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0.64516129032258063</v>
      </c>
      <c r="Z5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0.25806451612903225</v>
      </c>
    </row>
    <row r="59" spans="1:26" ht="20" customHeight="1">
      <c r="A59" s="12">
        <v>102094</v>
      </c>
      <c r="B59" s="12" t="s">
        <v>80</v>
      </c>
      <c r="C59" s="16">
        <v>42200</v>
      </c>
      <c r="D59" s="12">
        <v>30</v>
      </c>
      <c r="E59" s="12">
        <v>18</v>
      </c>
      <c r="F59" s="14">
        <f>Table32356789101112132343210111213724[[#This Row],[Men]]/Table32356789101112132343210111213724[[#This Row],[Total]]</f>
        <v>0.6</v>
      </c>
      <c r="G59" s="12">
        <v>12</v>
      </c>
      <c r="H59" s="14">
        <f>Table32356789101112132343210111213724[[#This Row],[Women]]/Table32356789101112132343210111213724[[#This Row],[Total]]</f>
        <v>0.4</v>
      </c>
      <c r="I59" s="12">
        <v>0</v>
      </c>
      <c r="J59" s="14">
        <f>Table32356789101112132343210111213724[[#This Row],[Alaskan Native or Native American]]/Table32356789101112132343210111213724[[#This Row],[Total]]</f>
        <v>0</v>
      </c>
      <c r="K59" s="12">
        <v>5</v>
      </c>
      <c r="L59" s="14">
        <f>Table32356789101112132343210111213724[[#This Row],[Asian American]]/Table32356789101112132343210111213724[[#This Row],[Total]]</f>
        <v>0.16666666666666666</v>
      </c>
      <c r="M59" s="12">
        <v>9</v>
      </c>
      <c r="N59" s="14">
        <f>Table32356789101112132343210111213724[[#This Row],[African American]]/Table32356789101112132343210111213724[[#This Row],[Total]]</f>
        <v>0.3</v>
      </c>
      <c r="O59" s="12">
        <v>2</v>
      </c>
      <c r="P59" s="14">
        <f>Table32356789101112132343210111213724[[#This Row],[Hispanic American]]/Table32356789101112132343210111213724[[#This Row],[Total]]</f>
        <v>6.6666666666666666E-2</v>
      </c>
      <c r="Q59" s="12">
        <v>0</v>
      </c>
      <c r="R59" s="14">
        <f>Table32356789101112132343210111213724[[#This Row],[Hawaiian or Pacific Islander]]/Table32356789101112132343210111213724[[#This Row],[Total]]</f>
        <v>0</v>
      </c>
      <c r="S59" s="12">
        <v>11</v>
      </c>
      <c r="T59" s="14">
        <f>Table32356789101112132343210111213724[[#This Row],[White]]/Table32356789101112132343210111213724[[#This Row],[Total]]</f>
        <v>0.36666666666666664</v>
      </c>
      <c r="U59" s="12">
        <v>0</v>
      </c>
      <c r="V59" s="14">
        <f>Table32356789101112132343210111213724[[#This Row],[Multi-racial]]/Table32356789101112132343210111213724[[#This Row],[Total]]</f>
        <v>0</v>
      </c>
      <c r="W59" s="12">
        <v>0</v>
      </c>
      <c r="X59" s="14">
        <f>Table32356789101112132343210111213724[[#This Row],[International]]/Table32356789101112132343210111213724[[#This Row],[Total]]</f>
        <v>0</v>
      </c>
      <c r="Y5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0.53333333333333333</v>
      </c>
      <c r="Z5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0.36666666666666664</v>
      </c>
    </row>
    <row r="60" spans="1:26" ht="20" customHeight="1">
      <c r="A60" s="1">
        <v>126818</v>
      </c>
      <c r="B60" s="1" t="s">
        <v>105</v>
      </c>
      <c r="C60" s="15">
        <v>61100</v>
      </c>
      <c r="D60" s="1">
        <v>30</v>
      </c>
      <c r="E60" s="1">
        <v>25</v>
      </c>
      <c r="F60" s="8">
        <f>Table32356789101112132343210111213724[[#This Row],[Men]]/Table32356789101112132343210111213724[[#This Row],[Total]]</f>
        <v>0.83333333333333337</v>
      </c>
      <c r="G60" s="1">
        <v>5</v>
      </c>
      <c r="H60" s="8">
        <f>Table32356789101112132343210111213724[[#This Row],[Women]]/Table32356789101112132343210111213724[[#This Row],[Total]]</f>
        <v>0.16666666666666666</v>
      </c>
      <c r="I60" s="1">
        <v>1</v>
      </c>
      <c r="J60" s="8">
        <f>Table32356789101112132343210111213724[[#This Row],[Alaskan Native or Native American]]/Table32356789101112132343210111213724[[#This Row],[Total]]</f>
        <v>3.3333333333333333E-2</v>
      </c>
      <c r="K60" s="1">
        <v>0</v>
      </c>
      <c r="L60" s="8">
        <f>Table32356789101112132343210111213724[[#This Row],[Asian American]]/Table32356789101112132343210111213724[[#This Row],[Total]]</f>
        <v>0</v>
      </c>
      <c r="M60" s="1">
        <v>2</v>
      </c>
      <c r="N60" s="8">
        <f>Table32356789101112132343210111213724[[#This Row],[African American]]/Table32356789101112132343210111213724[[#This Row],[Total]]</f>
        <v>6.6666666666666666E-2</v>
      </c>
      <c r="O60" s="1">
        <v>1</v>
      </c>
      <c r="P60" s="8">
        <f>Table32356789101112132343210111213724[[#This Row],[Hispanic American]]/Table32356789101112132343210111213724[[#This Row],[Total]]</f>
        <v>3.3333333333333333E-2</v>
      </c>
      <c r="Q60" s="1">
        <v>0</v>
      </c>
      <c r="R60" s="8">
        <f>Table32356789101112132343210111213724[[#This Row],[Hawaiian or Pacific Islander]]/Table32356789101112132343210111213724[[#This Row],[Total]]</f>
        <v>0</v>
      </c>
      <c r="S60" s="1">
        <v>22</v>
      </c>
      <c r="T60" s="8">
        <f>Table32356789101112132343210111213724[[#This Row],[White]]/Table32356789101112132343210111213724[[#This Row],[Total]]</f>
        <v>0.73333333333333328</v>
      </c>
      <c r="U60" s="1">
        <v>2</v>
      </c>
      <c r="V60" s="8">
        <f>Table32356789101112132343210111213724[[#This Row],[Multi-racial]]/Table32356789101112132343210111213724[[#This Row],[Total]]</f>
        <v>6.6666666666666666E-2</v>
      </c>
      <c r="W60" s="1">
        <v>1</v>
      </c>
      <c r="X60" s="8">
        <f>Table32356789101112132343210111213724[[#This Row],[International]]/Table32356789101112132343210111213724[[#This Row],[Total]]</f>
        <v>3.3333333333333333E-2</v>
      </c>
      <c r="Y6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  <c r="Z6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</row>
    <row r="61" spans="1:26" ht="20" customHeight="1">
      <c r="A61" s="12">
        <v>132693</v>
      </c>
      <c r="B61" s="12" t="s">
        <v>1313</v>
      </c>
      <c r="C61" s="16" t="s">
        <v>347</v>
      </c>
      <c r="D61" s="12">
        <v>30</v>
      </c>
      <c r="E61" s="12">
        <v>27</v>
      </c>
      <c r="F61" s="14">
        <f>Table32356789101112132343210111213724[[#This Row],[Men]]/Table32356789101112132343210111213724[[#This Row],[Total]]</f>
        <v>0.9</v>
      </c>
      <c r="G61" s="12">
        <v>3</v>
      </c>
      <c r="H61" s="14">
        <f>Table32356789101112132343210111213724[[#This Row],[Women]]/Table32356789101112132343210111213724[[#This Row],[Total]]</f>
        <v>0.1</v>
      </c>
      <c r="I61" s="12">
        <v>0</v>
      </c>
      <c r="J61" s="14">
        <f>Table32356789101112132343210111213724[[#This Row],[Alaskan Native or Native American]]/Table32356789101112132343210111213724[[#This Row],[Total]]</f>
        <v>0</v>
      </c>
      <c r="K61" s="12">
        <v>2</v>
      </c>
      <c r="L61" s="14">
        <f>Table32356789101112132343210111213724[[#This Row],[Asian American]]/Table32356789101112132343210111213724[[#This Row],[Total]]</f>
        <v>6.6666666666666666E-2</v>
      </c>
      <c r="M61" s="12">
        <v>2</v>
      </c>
      <c r="N61" s="14">
        <f>Table32356789101112132343210111213724[[#This Row],[African American]]/Table32356789101112132343210111213724[[#This Row],[Total]]</f>
        <v>6.6666666666666666E-2</v>
      </c>
      <c r="O61" s="12">
        <v>3</v>
      </c>
      <c r="P61" s="14">
        <f>Table32356789101112132343210111213724[[#This Row],[Hispanic American]]/Table32356789101112132343210111213724[[#This Row],[Total]]</f>
        <v>0.1</v>
      </c>
      <c r="Q61" s="12">
        <v>0</v>
      </c>
      <c r="R61" s="14">
        <f>Table32356789101112132343210111213724[[#This Row],[Hawaiian or Pacific Islander]]/Table32356789101112132343210111213724[[#This Row],[Total]]</f>
        <v>0</v>
      </c>
      <c r="S61" s="12">
        <v>19</v>
      </c>
      <c r="T61" s="14">
        <f>Table32356789101112132343210111213724[[#This Row],[White]]/Table32356789101112132343210111213724[[#This Row],[Total]]</f>
        <v>0.6333333333333333</v>
      </c>
      <c r="U61" s="12">
        <v>4</v>
      </c>
      <c r="V61" s="14">
        <f>Table32356789101112132343210111213724[[#This Row],[Multi-racial]]/Table32356789101112132343210111213724[[#This Row],[Total]]</f>
        <v>0.13333333333333333</v>
      </c>
      <c r="W61" s="12">
        <v>0</v>
      </c>
      <c r="X61" s="14">
        <f>Table32356789101112132343210111213724[[#This Row],[International]]/Table32356789101112132343210111213724[[#This Row],[Total]]</f>
        <v>0</v>
      </c>
      <c r="Y6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0.36666666666666664</v>
      </c>
      <c r="Z6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</v>
      </c>
    </row>
    <row r="62" spans="1:26" ht="20" customHeight="1">
      <c r="A62" s="1">
        <v>157085</v>
      </c>
      <c r="B62" s="1" t="s">
        <v>320</v>
      </c>
      <c r="C62" s="15" t="s">
        <v>347</v>
      </c>
      <c r="D62" s="1">
        <v>30</v>
      </c>
      <c r="E62" s="1">
        <v>24</v>
      </c>
      <c r="F62" s="8">
        <f>Table32356789101112132343210111213724[[#This Row],[Men]]/Table32356789101112132343210111213724[[#This Row],[Total]]</f>
        <v>0.8</v>
      </c>
      <c r="G62" s="1">
        <v>6</v>
      </c>
      <c r="H62" s="8">
        <f>Table32356789101112132343210111213724[[#This Row],[Women]]/Table32356789101112132343210111213724[[#This Row],[Total]]</f>
        <v>0.2</v>
      </c>
      <c r="I62" s="1">
        <v>0</v>
      </c>
      <c r="J62" s="8">
        <f>Table32356789101112132343210111213724[[#This Row],[Alaskan Native or Native American]]/Table32356789101112132343210111213724[[#This Row],[Total]]</f>
        <v>0</v>
      </c>
      <c r="K62" s="1">
        <v>3</v>
      </c>
      <c r="L62" s="8">
        <f>Table32356789101112132343210111213724[[#This Row],[Asian American]]/Table32356789101112132343210111213724[[#This Row],[Total]]</f>
        <v>0.1</v>
      </c>
      <c r="M62" s="1">
        <v>5</v>
      </c>
      <c r="N62" s="8">
        <f>Table32356789101112132343210111213724[[#This Row],[African American]]/Table32356789101112132343210111213724[[#This Row],[Total]]</f>
        <v>0.16666666666666666</v>
      </c>
      <c r="O62" s="1">
        <v>5</v>
      </c>
      <c r="P62" s="8">
        <f>Table32356789101112132343210111213724[[#This Row],[Hispanic American]]/Table32356789101112132343210111213724[[#This Row],[Total]]</f>
        <v>0.16666666666666666</v>
      </c>
      <c r="Q62" s="1">
        <v>0</v>
      </c>
      <c r="R62" s="8">
        <f>Table32356789101112132343210111213724[[#This Row],[Hawaiian or Pacific Islander]]/Table32356789101112132343210111213724[[#This Row],[Total]]</f>
        <v>0</v>
      </c>
      <c r="S62" s="1">
        <v>14</v>
      </c>
      <c r="T62" s="8">
        <f>Table32356789101112132343210111213724[[#This Row],[White]]/Table32356789101112132343210111213724[[#This Row],[Total]]</f>
        <v>0.46666666666666667</v>
      </c>
      <c r="U62" s="1">
        <v>1</v>
      </c>
      <c r="V62" s="8">
        <f>Table32356789101112132343210111213724[[#This Row],[Multi-racial]]/Table32356789101112132343210111213724[[#This Row],[Total]]</f>
        <v>3.3333333333333333E-2</v>
      </c>
      <c r="W62" s="1">
        <v>1</v>
      </c>
      <c r="X62" s="8">
        <f>Table32356789101112132343210111213724[[#This Row],[International]]/Table32356789101112132343210111213724[[#This Row],[Total]]</f>
        <v>3.3333333333333333E-2</v>
      </c>
      <c r="Y6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0.46666666666666667</v>
      </c>
      <c r="Z6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0.36666666666666664</v>
      </c>
    </row>
    <row r="63" spans="1:26" ht="20" customHeight="1">
      <c r="A63" s="12">
        <v>206084</v>
      </c>
      <c r="B63" s="12" t="s">
        <v>222</v>
      </c>
      <c r="C63" s="16">
        <v>48900</v>
      </c>
      <c r="D63" s="12">
        <v>30</v>
      </c>
      <c r="E63" s="12">
        <v>23</v>
      </c>
      <c r="F63" s="14">
        <f>Table32356789101112132343210111213724[[#This Row],[Men]]/Table32356789101112132343210111213724[[#This Row],[Total]]</f>
        <v>0.76666666666666672</v>
      </c>
      <c r="G63" s="12">
        <v>7</v>
      </c>
      <c r="H63" s="14">
        <f>Table32356789101112132343210111213724[[#This Row],[Women]]/Table32356789101112132343210111213724[[#This Row],[Total]]</f>
        <v>0.23333333333333334</v>
      </c>
      <c r="I63" s="12">
        <v>0</v>
      </c>
      <c r="J63" s="14">
        <f>Table32356789101112132343210111213724[[#This Row],[Alaskan Native or Native American]]/Table32356789101112132343210111213724[[#This Row],[Total]]</f>
        <v>0</v>
      </c>
      <c r="K63" s="12">
        <v>3</v>
      </c>
      <c r="L63" s="14">
        <f>Table32356789101112132343210111213724[[#This Row],[Asian American]]/Table32356789101112132343210111213724[[#This Row],[Total]]</f>
        <v>0.1</v>
      </c>
      <c r="M63" s="12">
        <v>2</v>
      </c>
      <c r="N63" s="14">
        <f>Table32356789101112132343210111213724[[#This Row],[African American]]/Table32356789101112132343210111213724[[#This Row],[Total]]</f>
        <v>6.6666666666666666E-2</v>
      </c>
      <c r="O63" s="12">
        <v>1</v>
      </c>
      <c r="P63" s="14">
        <f>Table32356789101112132343210111213724[[#This Row],[Hispanic American]]/Table32356789101112132343210111213724[[#This Row],[Total]]</f>
        <v>3.3333333333333333E-2</v>
      </c>
      <c r="Q63" s="12">
        <v>0</v>
      </c>
      <c r="R63" s="14">
        <f>Table32356789101112132343210111213724[[#This Row],[Hawaiian or Pacific Islander]]/Table32356789101112132343210111213724[[#This Row],[Total]]</f>
        <v>0</v>
      </c>
      <c r="S63" s="12">
        <v>20</v>
      </c>
      <c r="T63" s="14">
        <f>Table32356789101112132343210111213724[[#This Row],[White]]/Table32356789101112132343210111213724[[#This Row],[Total]]</f>
        <v>0.66666666666666663</v>
      </c>
      <c r="U63" s="12">
        <v>0</v>
      </c>
      <c r="V63" s="14">
        <f>Table32356789101112132343210111213724[[#This Row],[Multi-racial]]/Table32356789101112132343210111213724[[#This Row],[Total]]</f>
        <v>0</v>
      </c>
      <c r="W63" s="12">
        <v>3</v>
      </c>
      <c r="X63" s="14">
        <f>Table32356789101112132343210111213724[[#This Row],[International]]/Table32356789101112132343210111213724[[#This Row],[Total]]</f>
        <v>0.1</v>
      </c>
      <c r="Y6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  <c r="Z6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</v>
      </c>
    </row>
    <row r="64" spans="1:26" ht="20" customHeight="1">
      <c r="A64" s="1">
        <v>227216</v>
      </c>
      <c r="B64" s="1" t="s">
        <v>266</v>
      </c>
      <c r="C64" s="18" t="s">
        <v>347</v>
      </c>
      <c r="D64" s="1">
        <v>30</v>
      </c>
      <c r="E64" s="1">
        <v>16</v>
      </c>
      <c r="F64" s="8">
        <f>Table32356789101112132343210111213724[[#This Row],[Men]]/Table32356789101112132343210111213724[[#This Row],[Total]]</f>
        <v>0.53333333333333333</v>
      </c>
      <c r="G64" s="1">
        <v>14</v>
      </c>
      <c r="H64" s="8">
        <f>Table32356789101112132343210111213724[[#This Row],[Women]]/Table32356789101112132343210111213724[[#This Row],[Total]]</f>
        <v>0.46666666666666667</v>
      </c>
      <c r="I64" s="1">
        <v>0</v>
      </c>
      <c r="J64" s="8">
        <f>Table32356789101112132343210111213724[[#This Row],[Alaskan Native or Native American]]/Table32356789101112132343210111213724[[#This Row],[Total]]</f>
        <v>0</v>
      </c>
      <c r="K64" s="1">
        <v>5</v>
      </c>
      <c r="L64" s="8">
        <f>Table32356789101112132343210111213724[[#This Row],[Asian American]]/Table32356789101112132343210111213724[[#This Row],[Total]]</f>
        <v>0.16666666666666666</v>
      </c>
      <c r="M64" s="1">
        <v>5</v>
      </c>
      <c r="N64" s="8">
        <f>Table32356789101112132343210111213724[[#This Row],[African American]]/Table32356789101112132343210111213724[[#This Row],[Total]]</f>
        <v>0.16666666666666666</v>
      </c>
      <c r="O64" s="1">
        <v>3</v>
      </c>
      <c r="P64" s="8">
        <f>Table32356789101112132343210111213724[[#This Row],[Hispanic American]]/Table32356789101112132343210111213724[[#This Row],[Total]]</f>
        <v>0.1</v>
      </c>
      <c r="Q64" s="1">
        <v>0</v>
      </c>
      <c r="R64" s="8">
        <f>Table32356789101112132343210111213724[[#This Row],[Hawaiian or Pacific Islander]]/Table32356789101112132343210111213724[[#This Row],[Total]]</f>
        <v>0</v>
      </c>
      <c r="S64" s="1">
        <v>15</v>
      </c>
      <c r="T64" s="8">
        <f>Table32356789101112132343210111213724[[#This Row],[White]]/Table32356789101112132343210111213724[[#This Row],[Total]]</f>
        <v>0.5</v>
      </c>
      <c r="U64" s="1">
        <v>1</v>
      </c>
      <c r="V64" s="8">
        <f>Table32356789101112132343210111213724[[#This Row],[Multi-racial]]/Table32356789101112132343210111213724[[#This Row],[Total]]</f>
        <v>3.3333333333333333E-2</v>
      </c>
      <c r="W64" s="1">
        <v>0</v>
      </c>
      <c r="X64" s="8">
        <f>Table32356789101112132343210111213724[[#This Row],[International]]/Table32356789101112132343210111213724[[#This Row],[Total]]</f>
        <v>0</v>
      </c>
      <c r="Y6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0.46666666666666667</v>
      </c>
      <c r="Z6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</v>
      </c>
    </row>
    <row r="65" spans="1:26" ht="20" customHeight="1">
      <c r="A65" s="12">
        <v>224554</v>
      </c>
      <c r="B65" s="12" t="s">
        <v>485</v>
      </c>
      <c r="C65" s="19" t="s">
        <v>347</v>
      </c>
      <c r="D65" s="12">
        <v>29</v>
      </c>
      <c r="E65" s="12">
        <v>24</v>
      </c>
      <c r="F65" s="14">
        <f>Table32356789101112132343210111213724[[#This Row],[Men]]/Table32356789101112132343210111213724[[#This Row],[Total]]</f>
        <v>0.82758620689655171</v>
      </c>
      <c r="G65" s="12">
        <v>5</v>
      </c>
      <c r="H65" s="14">
        <f>Table32356789101112132343210111213724[[#This Row],[Women]]/Table32356789101112132343210111213724[[#This Row],[Total]]</f>
        <v>0.17241379310344829</v>
      </c>
      <c r="I65" s="12">
        <v>0</v>
      </c>
      <c r="J65" s="14">
        <f>Table32356789101112132343210111213724[[#This Row],[Alaskan Native or Native American]]/Table32356789101112132343210111213724[[#This Row],[Total]]</f>
        <v>0</v>
      </c>
      <c r="K65" s="12">
        <v>4</v>
      </c>
      <c r="L65" s="14">
        <f>Table32356789101112132343210111213724[[#This Row],[Asian American]]/Table32356789101112132343210111213724[[#This Row],[Total]]</f>
        <v>0.13793103448275862</v>
      </c>
      <c r="M65" s="12">
        <v>1</v>
      </c>
      <c r="N65" s="14">
        <f>Table32356789101112132343210111213724[[#This Row],[African American]]/Table32356789101112132343210111213724[[#This Row],[Total]]</f>
        <v>3.4482758620689655E-2</v>
      </c>
      <c r="O65" s="12">
        <v>1</v>
      </c>
      <c r="P65" s="14">
        <f>Table32356789101112132343210111213724[[#This Row],[Hispanic American]]/Table32356789101112132343210111213724[[#This Row],[Total]]</f>
        <v>3.4482758620689655E-2</v>
      </c>
      <c r="Q65" s="12">
        <v>0</v>
      </c>
      <c r="R65" s="14">
        <f>Table32356789101112132343210111213724[[#This Row],[Hawaiian or Pacific Islander]]/Table32356789101112132343210111213724[[#This Row],[Total]]</f>
        <v>0</v>
      </c>
      <c r="S65" s="12">
        <v>14</v>
      </c>
      <c r="T65" s="14">
        <f>Table32356789101112132343210111213724[[#This Row],[White]]/Table32356789101112132343210111213724[[#This Row],[Total]]</f>
        <v>0.48275862068965519</v>
      </c>
      <c r="U65" s="12">
        <v>5</v>
      </c>
      <c r="V65" s="14">
        <f>Table32356789101112132343210111213724[[#This Row],[Multi-racial]]/Table32356789101112132343210111213724[[#This Row],[Total]]</f>
        <v>0.17241379310344829</v>
      </c>
      <c r="W65" s="12">
        <v>3</v>
      </c>
      <c r="X65" s="14">
        <f>Table32356789101112132343210111213724[[#This Row],[International]]/Table32356789101112132343210111213724[[#This Row],[Total]]</f>
        <v>0.10344827586206896</v>
      </c>
      <c r="Y6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0.37931034482758619</v>
      </c>
      <c r="Z6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0.2413793103448276</v>
      </c>
    </row>
    <row r="66" spans="1:26" ht="20" customHeight="1">
      <c r="A66" s="1">
        <v>214704</v>
      </c>
      <c r="B66" s="1" t="s">
        <v>465</v>
      </c>
      <c r="C66" s="15">
        <v>59700</v>
      </c>
      <c r="D66" s="1">
        <v>28</v>
      </c>
      <c r="E66" s="1">
        <v>22</v>
      </c>
      <c r="F66" s="8">
        <f>Table32356789101112132343210111213724[[#This Row],[Men]]/Table32356789101112132343210111213724[[#This Row],[Total]]</f>
        <v>0.7857142857142857</v>
      </c>
      <c r="G66" s="1">
        <v>6</v>
      </c>
      <c r="H66" s="8">
        <f>Table32356789101112132343210111213724[[#This Row],[Women]]/Table32356789101112132343210111213724[[#This Row],[Total]]</f>
        <v>0.21428571428571427</v>
      </c>
      <c r="I66" s="1">
        <v>0</v>
      </c>
      <c r="J66" s="8">
        <f>Table32356789101112132343210111213724[[#This Row],[Alaskan Native or Native American]]/Table32356789101112132343210111213724[[#This Row],[Total]]</f>
        <v>0</v>
      </c>
      <c r="K66" s="1">
        <v>1</v>
      </c>
      <c r="L66" s="8">
        <f>Table32356789101112132343210111213724[[#This Row],[Asian American]]/Table32356789101112132343210111213724[[#This Row],[Total]]</f>
        <v>3.5714285714285712E-2</v>
      </c>
      <c r="M66" s="1">
        <v>0</v>
      </c>
      <c r="N66" s="8">
        <f>Table32356789101112132343210111213724[[#This Row],[African American]]/Table32356789101112132343210111213724[[#This Row],[Total]]</f>
        <v>0</v>
      </c>
      <c r="O66" s="1">
        <v>4</v>
      </c>
      <c r="P66" s="8">
        <f>Table32356789101112132343210111213724[[#This Row],[Hispanic American]]/Table32356789101112132343210111213724[[#This Row],[Total]]</f>
        <v>0.14285714285714285</v>
      </c>
      <c r="Q66" s="1">
        <v>0</v>
      </c>
      <c r="R66" s="8">
        <f>Table32356789101112132343210111213724[[#This Row],[Hawaiian or Pacific Islander]]/Table32356789101112132343210111213724[[#This Row],[Total]]</f>
        <v>0</v>
      </c>
      <c r="S66" s="1">
        <v>15</v>
      </c>
      <c r="T66" s="8">
        <f>Table32356789101112132343210111213724[[#This Row],[White]]/Table32356789101112132343210111213724[[#This Row],[Total]]</f>
        <v>0.5357142857142857</v>
      </c>
      <c r="U66" s="1">
        <v>0</v>
      </c>
      <c r="V66" s="8">
        <f>Table32356789101112132343210111213724[[#This Row],[Multi-racial]]/Table32356789101112132343210111213724[[#This Row],[Total]]</f>
        <v>0</v>
      </c>
      <c r="W66" s="1">
        <v>8</v>
      </c>
      <c r="X66" s="8">
        <f>Table32356789101112132343210111213724[[#This Row],[International]]/Table32356789101112132343210111213724[[#This Row],[Total]]</f>
        <v>0.2857142857142857</v>
      </c>
      <c r="Y6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0.17857142857142858</v>
      </c>
      <c r="Z6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</row>
    <row r="67" spans="1:26" ht="20" customHeight="1">
      <c r="A67" s="12">
        <v>214731</v>
      </c>
      <c r="B67" s="12" t="s">
        <v>1336</v>
      </c>
      <c r="C67" s="16">
        <v>59700</v>
      </c>
      <c r="D67" s="12">
        <v>28</v>
      </c>
      <c r="E67" s="12">
        <v>24</v>
      </c>
      <c r="F67" s="14">
        <f>Table32356789101112132343210111213724[[#This Row],[Men]]/Table32356789101112132343210111213724[[#This Row],[Total]]</f>
        <v>0.8571428571428571</v>
      </c>
      <c r="G67" s="12">
        <v>4</v>
      </c>
      <c r="H67" s="14">
        <f>Table32356789101112132343210111213724[[#This Row],[Women]]/Table32356789101112132343210111213724[[#This Row],[Total]]</f>
        <v>0.14285714285714285</v>
      </c>
      <c r="I67" s="12">
        <v>0</v>
      </c>
      <c r="J67" s="14">
        <f>Table32356789101112132343210111213724[[#This Row],[Alaskan Native or Native American]]/Table32356789101112132343210111213724[[#This Row],[Total]]</f>
        <v>0</v>
      </c>
      <c r="K67" s="12">
        <v>3</v>
      </c>
      <c r="L67" s="14">
        <f>Table32356789101112132343210111213724[[#This Row],[Asian American]]/Table32356789101112132343210111213724[[#This Row],[Total]]</f>
        <v>0.10714285714285714</v>
      </c>
      <c r="M67" s="12">
        <v>1</v>
      </c>
      <c r="N67" s="14">
        <f>Table32356789101112132343210111213724[[#This Row],[African American]]/Table32356789101112132343210111213724[[#This Row],[Total]]</f>
        <v>3.5714285714285712E-2</v>
      </c>
      <c r="O67" s="12">
        <v>1</v>
      </c>
      <c r="P67" s="14">
        <f>Table32356789101112132343210111213724[[#This Row],[Hispanic American]]/Table32356789101112132343210111213724[[#This Row],[Total]]</f>
        <v>3.5714285714285712E-2</v>
      </c>
      <c r="Q67" s="12">
        <v>0</v>
      </c>
      <c r="R67" s="14">
        <f>Table32356789101112132343210111213724[[#This Row],[Hawaiian or Pacific Islander]]/Table32356789101112132343210111213724[[#This Row],[Total]]</f>
        <v>0</v>
      </c>
      <c r="S67" s="12">
        <v>23</v>
      </c>
      <c r="T67" s="14">
        <f>Table32356789101112132343210111213724[[#This Row],[White]]/Table32356789101112132343210111213724[[#This Row],[Total]]</f>
        <v>0.8214285714285714</v>
      </c>
      <c r="U67" s="12">
        <v>0</v>
      </c>
      <c r="V67" s="14">
        <f>Table32356789101112132343210111213724[[#This Row],[Multi-racial]]/Table32356789101112132343210111213724[[#This Row],[Total]]</f>
        <v>0</v>
      </c>
      <c r="W67" s="12">
        <v>0</v>
      </c>
      <c r="X67" s="14">
        <f>Table32356789101112132343210111213724[[#This Row],[International]]/Table32356789101112132343210111213724[[#This Row],[Total]]</f>
        <v>0</v>
      </c>
      <c r="Y6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0.17857142857142858</v>
      </c>
      <c r="Z6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7.1428571428571425E-2</v>
      </c>
    </row>
    <row r="68" spans="1:26" ht="20" customHeight="1">
      <c r="A68" s="1">
        <v>100724</v>
      </c>
      <c r="B68" s="1" t="s">
        <v>629</v>
      </c>
      <c r="C68" s="15">
        <v>25500</v>
      </c>
      <c r="D68" s="1">
        <v>27</v>
      </c>
      <c r="E68" s="1">
        <v>15</v>
      </c>
      <c r="F68" s="8">
        <f>Table32356789101112132343210111213724[[#This Row],[Men]]/Table32356789101112132343210111213724[[#This Row],[Total]]</f>
        <v>0.55555555555555558</v>
      </c>
      <c r="G68" s="1">
        <v>12</v>
      </c>
      <c r="H68" s="8">
        <f>Table32356789101112132343210111213724[[#This Row],[Women]]/Table32356789101112132343210111213724[[#This Row],[Total]]</f>
        <v>0.44444444444444442</v>
      </c>
      <c r="I68" s="1">
        <v>0</v>
      </c>
      <c r="J68" s="8">
        <f>Table32356789101112132343210111213724[[#This Row],[Alaskan Native or Native American]]/Table32356789101112132343210111213724[[#This Row],[Total]]</f>
        <v>0</v>
      </c>
      <c r="K68" s="1">
        <v>0</v>
      </c>
      <c r="L68" s="8">
        <f>Table32356789101112132343210111213724[[#This Row],[Asian American]]/Table32356789101112132343210111213724[[#This Row],[Total]]</f>
        <v>0</v>
      </c>
      <c r="M68" s="1">
        <v>23</v>
      </c>
      <c r="N68" s="8">
        <f>Table32356789101112132343210111213724[[#This Row],[African American]]/Table32356789101112132343210111213724[[#This Row],[Total]]</f>
        <v>0.85185185185185186</v>
      </c>
      <c r="O68" s="1">
        <v>0</v>
      </c>
      <c r="P68" s="8">
        <f>Table32356789101112132343210111213724[[#This Row],[Hispanic American]]/Table32356789101112132343210111213724[[#This Row],[Total]]</f>
        <v>0</v>
      </c>
      <c r="Q68" s="1">
        <v>0</v>
      </c>
      <c r="R68" s="8">
        <f>Table32356789101112132343210111213724[[#This Row],[Hawaiian or Pacific Islander]]/Table32356789101112132343210111213724[[#This Row],[Total]]</f>
        <v>0</v>
      </c>
      <c r="S68" s="1">
        <v>0</v>
      </c>
      <c r="T68" s="8">
        <f>Table32356789101112132343210111213724[[#This Row],[White]]/Table32356789101112132343210111213724[[#This Row],[Total]]</f>
        <v>0</v>
      </c>
      <c r="U68" s="1">
        <v>0</v>
      </c>
      <c r="V68" s="8">
        <f>Table32356789101112132343210111213724[[#This Row],[Multi-racial]]/Table32356789101112132343210111213724[[#This Row],[Total]]</f>
        <v>0</v>
      </c>
      <c r="W68" s="1">
        <v>4</v>
      </c>
      <c r="X68" s="8">
        <f>Table32356789101112132343210111213724[[#This Row],[International]]/Table32356789101112132343210111213724[[#This Row],[Total]]</f>
        <v>0.14814814814814814</v>
      </c>
      <c r="Y6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0.85185185185185186</v>
      </c>
      <c r="Z6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0.85185185185185186</v>
      </c>
    </row>
    <row r="69" spans="1:26" ht="20" customHeight="1">
      <c r="A69" s="12">
        <v>106245</v>
      </c>
      <c r="B69" s="12" t="s">
        <v>477</v>
      </c>
      <c r="C69" s="16" t="s">
        <v>347</v>
      </c>
      <c r="D69" s="12">
        <v>26</v>
      </c>
      <c r="E69" s="12">
        <v>20</v>
      </c>
      <c r="F69" s="14">
        <f>Table32356789101112132343210111213724[[#This Row],[Men]]/Table32356789101112132343210111213724[[#This Row],[Total]]</f>
        <v>0.76923076923076927</v>
      </c>
      <c r="G69" s="12">
        <v>6</v>
      </c>
      <c r="H69" s="14">
        <f>Table32356789101112132343210111213724[[#This Row],[Women]]/Table32356789101112132343210111213724[[#This Row],[Total]]</f>
        <v>0.23076923076923078</v>
      </c>
      <c r="I69" s="12">
        <v>0</v>
      </c>
      <c r="J69" s="14">
        <f>Table32356789101112132343210111213724[[#This Row],[Alaskan Native or Native American]]/Table32356789101112132343210111213724[[#This Row],[Total]]</f>
        <v>0</v>
      </c>
      <c r="K69" s="12">
        <v>1</v>
      </c>
      <c r="L69" s="14">
        <f>Table32356789101112132343210111213724[[#This Row],[Asian American]]/Table32356789101112132343210111213724[[#This Row],[Total]]</f>
        <v>3.8461538461538464E-2</v>
      </c>
      <c r="M69" s="12">
        <v>5</v>
      </c>
      <c r="N69" s="14">
        <f>Table32356789101112132343210111213724[[#This Row],[African American]]/Table32356789101112132343210111213724[[#This Row],[Total]]</f>
        <v>0.19230769230769232</v>
      </c>
      <c r="O69" s="12">
        <v>1</v>
      </c>
      <c r="P69" s="14">
        <f>Table32356789101112132343210111213724[[#This Row],[Hispanic American]]/Table32356789101112132343210111213724[[#This Row],[Total]]</f>
        <v>3.8461538461538464E-2</v>
      </c>
      <c r="Q69" s="12">
        <v>0</v>
      </c>
      <c r="R69" s="14">
        <f>Table32356789101112132343210111213724[[#This Row],[Hawaiian or Pacific Islander]]/Table32356789101112132343210111213724[[#This Row],[Total]]</f>
        <v>0</v>
      </c>
      <c r="S69" s="12">
        <v>12</v>
      </c>
      <c r="T69" s="14">
        <f>Table32356789101112132343210111213724[[#This Row],[White]]/Table32356789101112132343210111213724[[#This Row],[Total]]</f>
        <v>0.46153846153846156</v>
      </c>
      <c r="U69" s="12">
        <v>6</v>
      </c>
      <c r="V69" s="14">
        <f>Table32356789101112132343210111213724[[#This Row],[Multi-racial]]/Table32356789101112132343210111213724[[#This Row],[Total]]</f>
        <v>0.23076923076923078</v>
      </c>
      <c r="W69" s="12">
        <v>1</v>
      </c>
      <c r="X69" s="14">
        <f>Table32356789101112132343210111213724[[#This Row],[International]]/Table32356789101112132343210111213724[[#This Row],[Total]]</f>
        <v>3.8461538461538464E-2</v>
      </c>
      <c r="Y6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6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0.46153846153846156</v>
      </c>
    </row>
    <row r="70" spans="1:26" ht="20" customHeight="1">
      <c r="A70" s="1">
        <v>157401</v>
      </c>
      <c r="B70" s="1" t="s">
        <v>575</v>
      </c>
      <c r="C70" s="15">
        <v>49400</v>
      </c>
      <c r="D70" s="1">
        <v>26</v>
      </c>
      <c r="E70" s="1">
        <v>24</v>
      </c>
      <c r="F70" s="8">
        <f>Table32356789101112132343210111213724[[#This Row],[Men]]/Table32356789101112132343210111213724[[#This Row],[Total]]</f>
        <v>0.92307692307692313</v>
      </c>
      <c r="G70" s="1">
        <v>2</v>
      </c>
      <c r="H70" s="8">
        <f>Table32356789101112132343210111213724[[#This Row],[Women]]/Table32356789101112132343210111213724[[#This Row],[Total]]</f>
        <v>7.6923076923076927E-2</v>
      </c>
      <c r="I70" s="1">
        <v>0</v>
      </c>
      <c r="J70" s="8">
        <f>Table32356789101112132343210111213724[[#This Row],[Alaskan Native or Native American]]/Table32356789101112132343210111213724[[#This Row],[Total]]</f>
        <v>0</v>
      </c>
      <c r="K70" s="1">
        <v>0</v>
      </c>
      <c r="L70" s="8">
        <f>Table32356789101112132343210111213724[[#This Row],[Asian American]]/Table32356789101112132343210111213724[[#This Row],[Total]]</f>
        <v>0</v>
      </c>
      <c r="M70" s="1">
        <v>2</v>
      </c>
      <c r="N70" s="8">
        <f>Table32356789101112132343210111213724[[#This Row],[African American]]/Table32356789101112132343210111213724[[#This Row],[Total]]</f>
        <v>7.6923076923076927E-2</v>
      </c>
      <c r="O70" s="1">
        <v>0</v>
      </c>
      <c r="P70" s="8">
        <f>Table32356789101112132343210111213724[[#This Row],[Hispanic American]]/Table32356789101112132343210111213724[[#This Row],[Total]]</f>
        <v>0</v>
      </c>
      <c r="Q70" s="1">
        <v>0</v>
      </c>
      <c r="R70" s="8">
        <f>Table32356789101112132343210111213724[[#This Row],[Hawaiian or Pacific Islander]]/Table32356789101112132343210111213724[[#This Row],[Total]]</f>
        <v>0</v>
      </c>
      <c r="S70" s="1">
        <v>15</v>
      </c>
      <c r="T70" s="8">
        <f>Table32356789101112132343210111213724[[#This Row],[White]]/Table32356789101112132343210111213724[[#This Row],[Total]]</f>
        <v>0.57692307692307687</v>
      </c>
      <c r="U70" s="1">
        <v>2</v>
      </c>
      <c r="V70" s="8">
        <f>Table32356789101112132343210111213724[[#This Row],[Multi-racial]]/Table32356789101112132343210111213724[[#This Row],[Total]]</f>
        <v>7.6923076923076927E-2</v>
      </c>
      <c r="W70" s="1">
        <v>5</v>
      </c>
      <c r="X70" s="8">
        <f>Table32356789101112132343210111213724[[#This Row],[International]]/Table32356789101112132343210111213724[[#This Row],[Total]]</f>
        <v>0.19230769230769232</v>
      </c>
      <c r="Y7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0.15384615384615385</v>
      </c>
      <c r="Z7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0.15384615384615385</v>
      </c>
    </row>
    <row r="71" spans="1:26" ht="20" customHeight="1">
      <c r="A71" s="12">
        <v>186201</v>
      </c>
      <c r="B71" s="12" t="s">
        <v>980</v>
      </c>
      <c r="C71" s="16" t="s">
        <v>347</v>
      </c>
      <c r="D71" s="12">
        <v>26</v>
      </c>
      <c r="E71" s="12">
        <v>20</v>
      </c>
      <c r="F71" s="14">
        <f>Table32356789101112132343210111213724[[#This Row],[Men]]/Table32356789101112132343210111213724[[#This Row],[Total]]</f>
        <v>0.76923076923076927</v>
      </c>
      <c r="G71" s="12">
        <v>6</v>
      </c>
      <c r="H71" s="14">
        <f>Table32356789101112132343210111213724[[#This Row],[Women]]/Table32356789101112132343210111213724[[#This Row],[Total]]</f>
        <v>0.23076923076923078</v>
      </c>
      <c r="I71" s="12">
        <v>0</v>
      </c>
      <c r="J71" s="14">
        <f>Table32356789101112132343210111213724[[#This Row],[Alaskan Native or Native American]]/Table32356789101112132343210111213724[[#This Row],[Total]]</f>
        <v>0</v>
      </c>
      <c r="K71" s="12">
        <v>3</v>
      </c>
      <c r="L71" s="14">
        <f>Table32356789101112132343210111213724[[#This Row],[Asian American]]/Table32356789101112132343210111213724[[#This Row],[Total]]</f>
        <v>0.11538461538461539</v>
      </c>
      <c r="M71" s="12">
        <v>2</v>
      </c>
      <c r="N71" s="14">
        <f>Table32356789101112132343210111213724[[#This Row],[African American]]/Table32356789101112132343210111213724[[#This Row],[Total]]</f>
        <v>7.6923076923076927E-2</v>
      </c>
      <c r="O71" s="12">
        <v>4</v>
      </c>
      <c r="P71" s="14">
        <f>Table32356789101112132343210111213724[[#This Row],[Hispanic American]]/Table32356789101112132343210111213724[[#This Row],[Total]]</f>
        <v>0.15384615384615385</v>
      </c>
      <c r="Q71" s="12">
        <v>0</v>
      </c>
      <c r="R71" s="14">
        <f>Table32356789101112132343210111213724[[#This Row],[Hawaiian or Pacific Islander]]/Table32356789101112132343210111213724[[#This Row],[Total]]</f>
        <v>0</v>
      </c>
      <c r="S71" s="12">
        <v>15</v>
      </c>
      <c r="T71" s="14">
        <f>Table32356789101112132343210111213724[[#This Row],[White]]/Table32356789101112132343210111213724[[#This Row],[Total]]</f>
        <v>0.57692307692307687</v>
      </c>
      <c r="U71" s="12">
        <v>0</v>
      </c>
      <c r="V71" s="14">
        <f>Table32356789101112132343210111213724[[#This Row],[Multi-racial]]/Table32356789101112132343210111213724[[#This Row],[Total]]</f>
        <v>0</v>
      </c>
      <c r="W71" s="12">
        <v>0</v>
      </c>
      <c r="X71" s="14">
        <f>Table32356789101112132343210111213724[[#This Row],[International]]/Table32356789101112132343210111213724[[#This Row],[Total]]</f>
        <v>0</v>
      </c>
      <c r="Y7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0.34615384615384615</v>
      </c>
      <c r="Z7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0.23076923076923078</v>
      </c>
    </row>
    <row r="72" spans="1:26" ht="20" customHeight="1">
      <c r="A72" s="1">
        <v>171146</v>
      </c>
      <c r="B72" s="1" t="s">
        <v>479</v>
      </c>
      <c r="C72" s="15" t="s">
        <v>347</v>
      </c>
      <c r="D72" s="1">
        <v>25</v>
      </c>
      <c r="E72" s="1">
        <v>22</v>
      </c>
      <c r="F72" s="8">
        <f>Table32356789101112132343210111213724[[#This Row],[Men]]/Table32356789101112132343210111213724[[#This Row],[Total]]</f>
        <v>0.88</v>
      </c>
      <c r="G72" s="1">
        <v>3</v>
      </c>
      <c r="H72" s="8">
        <f>Table32356789101112132343210111213724[[#This Row],[Women]]/Table32356789101112132343210111213724[[#This Row],[Total]]</f>
        <v>0.12</v>
      </c>
      <c r="I72" s="1">
        <v>0</v>
      </c>
      <c r="J72" s="8">
        <f>Table32356789101112132343210111213724[[#This Row],[Alaskan Native or Native American]]/Table32356789101112132343210111213724[[#This Row],[Total]]</f>
        <v>0</v>
      </c>
      <c r="K72" s="1">
        <v>1</v>
      </c>
      <c r="L72" s="8">
        <f>Table32356789101112132343210111213724[[#This Row],[Asian American]]/Table32356789101112132343210111213724[[#This Row],[Total]]</f>
        <v>0.04</v>
      </c>
      <c r="M72" s="1">
        <v>0</v>
      </c>
      <c r="N72" s="8">
        <f>Table32356789101112132343210111213724[[#This Row],[African American]]/Table32356789101112132343210111213724[[#This Row],[Total]]</f>
        <v>0</v>
      </c>
      <c r="O72" s="1">
        <v>0</v>
      </c>
      <c r="P72" s="8">
        <f>Table32356789101112132343210111213724[[#This Row],[Hispanic American]]/Table32356789101112132343210111213724[[#This Row],[Total]]</f>
        <v>0</v>
      </c>
      <c r="Q72" s="1">
        <v>0</v>
      </c>
      <c r="R72" s="8">
        <f>Table32356789101112132343210111213724[[#This Row],[Hawaiian or Pacific Islander]]/Table32356789101112132343210111213724[[#This Row],[Total]]</f>
        <v>0</v>
      </c>
      <c r="S72" s="1">
        <v>14</v>
      </c>
      <c r="T72" s="8">
        <f>Table32356789101112132343210111213724[[#This Row],[White]]/Table32356789101112132343210111213724[[#This Row],[Total]]</f>
        <v>0.56000000000000005</v>
      </c>
      <c r="U72" s="1">
        <v>0</v>
      </c>
      <c r="V72" s="8">
        <f>Table32356789101112132343210111213724[[#This Row],[Multi-racial]]/Table32356789101112132343210111213724[[#This Row],[Total]]</f>
        <v>0</v>
      </c>
      <c r="W72" s="1">
        <v>10</v>
      </c>
      <c r="X72" s="8">
        <f>Table32356789101112132343210111213724[[#This Row],[International]]/Table32356789101112132343210111213724[[#This Row],[Total]]</f>
        <v>0.4</v>
      </c>
      <c r="Y7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0.04</v>
      </c>
      <c r="Z7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73" spans="1:26" ht="20" customHeight="1">
      <c r="A73" s="12">
        <v>178411</v>
      </c>
      <c r="B73" s="12" t="s">
        <v>363</v>
      </c>
      <c r="C73" s="16">
        <v>60600</v>
      </c>
      <c r="D73" s="12">
        <v>25</v>
      </c>
      <c r="E73" s="12">
        <v>20</v>
      </c>
      <c r="F73" s="14">
        <f>Table32356789101112132343210111213724[[#This Row],[Men]]/Table32356789101112132343210111213724[[#This Row],[Total]]</f>
        <v>0.8</v>
      </c>
      <c r="G73" s="12">
        <v>5</v>
      </c>
      <c r="H73" s="14">
        <f>Table32356789101112132343210111213724[[#This Row],[Women]]/Table32356789101112132343210111213724[[#This Row],[Total]]</f>
        <v>0.2</v>
      </c>
      <c r="I73" s="12">
        <v>0</v>
      </c>
      <c r="J73" s="14">
        <f>Table32356789101112132343210111213724[[#This Row],[Alaskan Native or Native American]]/Table32356789101112132343210111213724[[#This Row],[Total]]</f>
        <v>0</v>
      </c>
      <c r="K73" s="12">
        <v>0</v>
      </c>
      <c r="L73" s="14">
        <f>Table32356789101112132343210111213724[[#This Row],[Asian American]]/Table32356789101112132343210111213724[[#This Row],[Total]]</f>
        <v>0</v>
      </c>
      <c r="M73" s="12">
        <v>2</v>
      </c>
      <c r="N73" s="14">
        <f>Table32356789101112132343210111213724[[#This Row],[African American]]/Table32356789101112132343210111213724[[#This Row],[Total]]</f>
        <v>0.08</v>
      </c>
      <c r="O73" s="12">
        <v>0</v>
      </c>
      <c r="P73" s="14">
        <f>Table32356789101112132343210111213724[[#This Row],[Hispanic American]]/Table32356789101112132343210111213724[[#This Row],[Total]]</f>
        <v>0</v>
      </c>
      <c r="Q73" s="12">
        <v>0</v>
      </c>
      <c r="R73" s="14">
        <f>Table32356789101112132343210111213724[[#This Row],[Hawaiian or Pacific Islander]]/Table32356789101112132343210111213724[[#This Row],[Total]]</f>
        <v>0</v>
      </c>
      <c r="S73" s="12">
        <v>18</v>
      </c>
      <c r="T73" s="14">
        <f>Table32356789101112132343210111213724[[#This Row],[White]]/Table32356789101112132343210111213724[[#This Row],[Total]]</f>
        <v>0.72</v>
      </c>
      <c r="U73" s="12">
        <v>0</v>
      </c>
      <c r="V73" s="14">
        <f>Table32356789101112132343210111213724[[#This Row],[Multi-racial]]/Table32356789101112132343210111213724[[#This Row],[Total]]</f>
        <v>0</v>
      </c>
      <c r="W73" s="12">
        <v>5</v>
      </c>
      <c r="X73" s="14">
        <f>Table32356789101112132343210111213724[[#This Row],[International]]/Table32356789101112132343210111213724[[#This Row],[Total]]</f>
        <v>0.2</v>
      </c>
      <c r="Y7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0.08</v>
      </c>
      <c r="Z7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0.08</v>
      </c>
    </row>
    <row r="74" spans="1:26" ht="20" customHeight="1">
      <c r="A74" s="1">
        <v>190549</v>
      </c>
      <c r="B74" s="1" t="s">
        <v>803</v>
      </c>
      <c r="C74" s="15" t="s">
        <v>347</v>
      </c>
      <c r="D74" s="1">
        <v>25</v>
      </c>
      <c r="E74" s="1">
        <v>20</v>
      </c>
      <c r="F74" s="8">
        <f>Table32356789101112132343210111213724[[#This Row],[Men]]/Table32356789101112132343210111213724[[#This Row],[Total]]</f>
        <v>0.8</v>
      </c>
      <c r="G74" s="1">
        <v>5</v>
      </c>
      <c r="H74" s="8">
        <f>Table32356789101112132343210111213724[[#This Row],[Women]]/Table32356789101112132343210111213724[[#This Row],[Total]]</f>
        <v>0.2</v>
      </c>
      <c r="I74" s="1">
        <v>0</v>
      </c>
      <c r="J74" s="8">
        <f>Table32356789101112132343210111213724[[#This Row],[Alaskan Native or Native American]]/Table32356789101112132343210111213724[[#This Row],[Total]]</f>
        <v>0</v>
      </c>
      <c r="K74" s="1">
        <v>11</v>
      </c>
      <c r="L74" s="8">
        <f>Table32356789101112132343210111213724[[#This Row],[Asian American]]/Table32356789101112132343210111213724[[#This Row],[Total]]</f>
        <v>0.44</v>
      </c>
      <c r="M74" s="1">
        <v>3</v>
      </c>
      <c r="N74" s="8">
        <f>Table32356789101112132343210111213724[[#This Row],[African American]]/Table32356789101112132343210111213724[[#This Row],[Total]]</f>
        <v>0.12</v>
      </c>
      <c r="O74" s="1">
        <v>3</v>
      </c>
      <c r="P74" s="8">
        <f>Table32356789101112132343210111213724[[#This Row],[Hispanic American]]/Table32356789101112132343210111213724[[#This Row],[Total]]</f>
        <v>0.12</v>
      </c>
      <c r="Q74" s="1">
        <v>0</v>
      </c>
      <c r="R74" s="8">
        <f>Table32356789101112132343210111213724[[#This Row],[Hawaiian or Pacific Islander]]/Table32356789101112132343210111213724[[#This Row],[Total]]</f>
        <v>0</v>
      </c>
      <c r="S74" s="1">
        <v>7</v>
      </c>
      <c r="T74" s="8">
        <f>Table32356789101112132343210111213724[[#This Row],[White]]/Table32356789101112132343210111213724[[#This Row],[Total]]</f>
        <v>0.28000000000000003</v>
      </c>
      <c r="U74" s="1">
        <v>0</v>
      </c>
      <c r="V74" s="8">
        <f>Table32356789101112132343210111213724[[#This Row],[Multi-racial]]/Table32356789101112132343210111213724[[#This Row],[Total]]</f>
        <v>0</v>
      </c>
      <c r="W74" s="1">
        <v>1</v>
      </c>
      <c r="X74" s="8">
        <f>Table32356789101112132343210111213724[[#This Row],[International]]/Table32356789101112132343210111213724[[#This Row],[Total]]</f>
        <v>0.04</v>
      </c>
      <c r="Y7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0.68</v>
      </c>
      <c r="Z7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0.24</v>
      </c>
    </row>
    <row r="75" spans="1:26" ht="20" customHeight="1">
      <c r="A75" s="12">
        <v>168227</v>
      </c>
      <c r="B75" s="12" t="s">
        <v>173</v>
      </c>
      <c r="C75" s="16" t="s">
        <v>347</v>
      </c>
      <c r="D75" s="12">
        <v>24</v>
      </c>
      <c r="E75" s="12">
        <v>23</v>
      </c>
      <c r="F75" s="14">
        <f>Table32356789101112132343210111213724[[#This Row],[Men]]/Table32356789101112132343210111213724[[#This Row],[Total]]</f>
        <v>0.95833333333333337</v>
      </c>
      <c r="G75" s="12">
        <v>1</v>
      </c>
      <c r="H75" s="14">
        <f>Table32356789101112132343210111213724[[#This Row],[Women]]/Table32356789101112132343210111213724[[#This Row],[Total]]</f>
        <v>4.1666666666666664E-2</v>
      </c>
      <c r="I75" s="12">
        <v>0</v>
      </c>
      <c r="J75" s="14">
        <f>Table32356789101112132343210111213724[[#This Row],[Alaskan Native or Native American]]/Table32356789101112132343210111213724[[#This Row],[Total]]</f>
        <v>0</v>
      </c>
      <c r="K75" s="12">
        <v>4</v>
      </c>
      <c r="L75" s="14">
        <f>Table32356789101112132343210111213724[[#This Row],[Asian American]]/Table32356789101112132343210111213724[[#This Row],[Total]]</f>
        <v>0.16666666666666666</v>
      </c>
      <c r="M75" s="12">
        <v>1</v>
      </c>
      <c r="N75" s="14">
        <f>Table32356789101112132343210111213724[[#This Row],[African American]]/Table32356789101112132343210111213724[[#This Row],[Total]]</f>
        <v>4.1666666666666664E-2</v>
      </c>
      <c r="O75" s="12">
        <v>0</v>
      </c>
      <c r="P75" s="14">
        <f>Table32356789101112132343210111213724[[#This Row],[Hispanic American]]/Table32356789101112132343210111213724[[#This Row],[Total]]</f>
        <v>0</v>
      </c>
      <c r="Q75" s="12">
        <v>0</v>
      </c>
      <c r="R75" s="14">
        <f>Table32356789101112132343210111213724[[#This Row],[Hawaiian or Pacific Islander]]/Table32356789101112132343210111213724[[#This Row],[Total]]</f>
        <v>0</v>
      </c>
      <c r="S75" s="12">
        <v>11</v>
      </c>
      <c r="T75" s="14">
        <f>Table32356789101112132343210111213724[[#This Row],[White]]/Table32356789101112132343210111213724[[#This Row],[Total]]</f>
        <v>0.45833333333333331</v>
      </c>
      <c r="U75" s="12">
        <v>2</v>
      </c>
      <c r="V75" s="14">
        <f>Table32356789101112132343210111213724[[#This Row],[Multi-racial]]/Table32356789101112132343210111213724[[#This Row],[Total]]</f>
        <v>8.3333333333333329E-2</v>
      </c>
      <c r="W75" s="12">
        <v>3</v>
      </c>
      <c r="X75" s="14">
        <f>Table32356789101112132343210111213724[[#This Row],[International]]/Table32356789101112132343210111213724[[#This Row],[Total]]</f>
        <v>0.125</v>
      </c>
      <c r="Y7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0.29166666666666669</v>
      </c>
      <c r="Z7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0.125</v>
      </c>
    </row>
    <row r="76" spans="1:26" ht="20" customHeight="1">
      <c r="A76" s="1">
        <v>237367</v>
      </c>
      <c r="B76" s="1" t="s">
        <v>1141</v>
      </c>
      <c r="C76" s="18" t="s">
        <v>347</v>
      </c>
      <c r="D76" s="1">
        <v>23</v>
      </c>
      <c r="E76" s="1">
        <v>17</v>
      </c>
      <c r="F76" s="8">
        <f>Table32356789101112132343210111213724[[#This Row],[Men]]/Table32356789101112132343210111213724[[#This Row],[Total]]</f>
        <v>0.73913043478260865</v>
      </c>
      <c r="G76" s="1">
        <v>6</v>
      </c>
      <c r="H76" s="8">
        <f>Table32356789101112132343210111213724[[#This Row],[Women]]/Table32356789101112132343210111213724[[#This Row],[Total]]</f>
        <v>0.2608695652173913</v>
      </c>
      <c r="I76" s="1">
        <v>0</v>
      </c>
      <c r="J76" s="8">
        <f>Table32356789101112132343210111213724[[#This Row],[Alaskan Native or Native American]]/Table32356789101112132343210111213724[[#This Row],[Total]]</f>
        <v>0</v>
      </c>
      <c r="K76" s="1">
        <v>1</v>
      </c>
      <c r="L76" s="8">
        <f>Table32356789101112132343210111213724[[#This Row],[Asian American]]/Table32356789101112132343210111213724[[#This Row],[Total]]</f>
        <v>4.3478260869565216E-2</v>
      </c>
      <c r="M76" s="1">
        <v>0</v>
      </c>
      <c r="N76" s="8">
        <f>Table32356789101112132343210111213724[[#This Row],[African American]]/Table32356789101112132343210111213724[[#This Row],[Total]]</f>
        <v>0</v>
      </c>
      <c r="O76" s="1">
        <v>0</v>
      </c>
      <c r="P76" s="8">
        <f>Table32356789101112132343210111213724[[#This Row],[Hispanic American]]/Table32356789101112132343210111213724[[#This Row],[Total]]</f>
        <v>0</v>
      </c>
      <c r="Q76" s="1">
        <v>0</v>
      </c>
      <c r="R76" s="8">
        <f>Table32356789101112132343210111213724[[#This Row],[Hawaiian or Pacific Islander]]/Table32356789101112132343210111213724[[#This Row],[Total]]</f>
        <v>0</v>
      </c>
      <c r="S76" s="1">
        <v>17</v>
      </c>
      <c r="T76" s="8">
        <f>Table32356789101112132343210111213724[[#This Row],[White]]/Table32356789101112132343210111213724[[#This Row],[Total]]</f>
        <v>0.73913043478260865</v>
      </c>
      <c r="U76" s="1">
        <v>3</v>
      </c>
      <c r="V76" s="8">
        <f>Table32356789101112132343210111213724[[#This Row],[Multi-racial]]/Table32356789101112132343210111213724[[#This Row],[Total]]</f>
        <v>0.13043478260869565</v>
      </c>
      <c r="W76" s="1">
        <v>2</v>
      </c>
      <c r="X76" s="8">
        <f>Table32356789101112132343210111213724[[#This Row],[International]]/Table32356789101112132343210111213724[[#This Row],[Total]]</f>
        <v>8.6956521739130432E-2</v>
      </c>
      <c r="Y7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0.17391304347826086</v>
      </c>
      <c r="Z7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0.13043478260869565</v>
      </c>
    </row>
    <row r="77" spans="1:26" ht="20" customHeight="1">
      <c r="A77" s="12">
        <v>443784</v>
      </c>
      <c r="B77" s="12" t="s">
        <v>1350</v>
      </c>
      <c r="C77" s="19">
        <v>61000</v>
      </c>
      <c r="D77" s="12">
        <v>23</v>
      </c>
      <c r="E77" s="12">
        <v>15</v>
      </c>
      <c r="F77" s="14">
        <f>Table32356789101112132343210111213724[[#This Row],[Men]]/Table32356789101112132343210111213724[[#This Row],[Total]]</f>
        <v>0.65217391304347827</v>
      </c>
      <c r="G77" s="12">
        <v>8</v>
      </c>
      <c r="H77" s="14">
        <f>Table32356789101112132343210111213724[[#This Row],[Women]]/Table32356789101112132343210111213724[[#This Row],[Total]]</f>
        <v>0.34782608695652173</v>
      </c>
      <c r="I77" s="12">
        <v>1</v>
      </c>
      <c r="J77" s="14">
        <f>Table32356789101112132343210111213724[[#This Row],[Alaskan Native or Native American]]/Table32356789101112132343210111213724[[#This Row],[Total]]</f>
        <v>4.3478260869565216E-2</v>
      </c>
      <c r="K77" s="12">
        <v>2</v>
      </c>
      <c r="L77" s="14">
        <f>Table32356789101112132343210111213724[[#This Row],[Asian American]]/Table32356789101112132343210111213724[[#This Row],[Total]]</f>
        <v>8.6956521739130432E-2</v>
      </c>
      <c r="M77" s="12">
        <v>9</v>
      </c>
      <c r="N77" s="14">
        <f>Table32356789101112132343210111213724[[#This Row],[African American]]/Table32356789101112132343210111213724[[#This Row],[Total]]</f>
        <v>0.39130434782608697</v>
      </c>
      <c r="O77" s="12">
        <v>1</v>
      </c>
      <c r="P77" s="14">
        <f>Table32356789101112132343210111213724[[#This Row],[Hispanic American]]/Table32356789101112132343210111213724[[#This Row],[Total]]</f>
        <v>4.3478260869565216E-2</v>
      </c>
      <c r="Q77" s="12">
        <v>0</v>
      </c>
      <c r="R77" s="14">
        <f>Table32356789101112132343210111213724[[#This Row],[Hawaiian or Pacific Islander]]/Table32356789101112132343210111213724[[#This Row],[Total]]</f>
        <v>0</v>
      </c>
      <c r="S77" s="12">
        <v>9</v>
      </c>
      <c r="T77" s="14">
        <f>Table32356789101112132343210111213724[[#This Row],[White]]/Table32356789101112132343210111213724[[#This Row],[Total]]</f>
        <v>0.39130434782608697</v>
      </c>
      <c r="U77" s="12">
        <v>0</v>
      </c>
      <c r="V77" s="14">
        <f>Table32356789101112132343210111213724[[#This Row],[Multi-racial]]/Table32356789101112132343210111213724[[#This Row],[Total]]</f>
        <v>0</v>
      </c>
      <c r="W77" s="12">
        <v>0</v>
      </c>
      <c r="X77" s="14">
        <f>Table32356789101112132343210111213724[[#This Row],[International]]/Table32356789101112132343210111213724[[#This Row],[Total]]</f>
        <v>0</v>
      </c>
      <c r="Y7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0.56521739130434778</v>
      </c>
      <c r="Z7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0.47826086956521741</v>
      </c>
    </row>
    <row r="78" spans="1:26" ht="20" customHeight="1">
      <c r="A78" s="1">
        <v>128106</v>
      </c>
      <c r="B78" s="1" t="s">
        <v>1312</v>
      </c>
      <c r="C78" s="15">
        <v>42500</v>
      </c>
      <c r="D78" s="1">
        <v>22</v>
      </c>
      <c r="E78" s="1">
        <v>20</v>
      </c>
      <c r="F78" s="8">
        <f>Table32356789101112132343210111213724[[#This Row],[Men]]/Table32356789101112132343210111213724[[#This Row],[Total]]</f>
        <v>0.90909090909090906</v>
      </c>
      <c r="G78" s="1">
        <v>2</v>
      </c>
      <c r="H78" s="8">
        <f>Table32356789101112132343210111213724[[#This Row],[Women]]/Table32356789101112132343210111213724[[#This Row],[Total]]</f>
        <v>9.0909090909090912E-2</v>
      </c>
      <c r="I78" s="1">
        <v>0</v>
      </c>
      <c r="J78" s="8">
        <f>Table32356789101112132343210111213724[[#This Row],[Alaskan Native or Native American]]/Table32356789101112132343210111213724[[#This Row],[Total]]</f>
        <v>0</v>
      </c>
      <c r="K78" s="1">
        <v>1</v>
      </c>
      <c r="L78" s="8">
        <f>Table32356789101112132343210111213724[[#This Row],[Asian American]]/Table32356789101112132343210111213724[[#This Row],[Total]]</f>
        <v>4.5454545454545456E-2</v>
      </c>
      <c r="M78" s="1">
        <v>0</v>
      </c>
      <c r="N78" s="8">
        <f>Table32356789101112132343210111213724[[#This Row],[African American]]/Table32356789101112132343210111213724[[#This Row],[Total]]</f>
        <v>0</v>
      </c>
      <c r="O78" s="1">
        <v>7</v>
      </c>
      <c r="P78" s="8">
        <f>Table32356789101112132343210111213724[[#This Row],[Hispanic American]]/Table32356789101112132343210111213724[[#This Row],[Total]]</f>
        <v>0.31818181818181818</v>
      </c>
      <c r="Q78" s="1">
        <v>0</v>
      </c>
      <c r="R78" s="8">
        <f>Table32356789101112132343210111213724[[#This Row],[Hawaiian or Pacific Islander]]/Table32356789101112132343210111213724[[#This Row],[Total]]</f>
        <v>0</v>
      </c>
      <c r="S78" s="1">
        <v>14</v>
      </c>
      <c r="T78" s="8">
        <f>Table32356789101112132343210111213724[[#This Row],[White]]/Table32356789101112132343210111213724[[#This Row],[Total]]</f>
        <v>0.63636363636363635</v>
      </c>
      <c r="U78" s="1">
        <v>0</v>
      </c>
      <c r="V78" s="8">
        <f>Table32356789101112132343210111213724[[#This Row],[Multi-racial]]/Table32356789101112132343210111213724[[#This Row],[Total]]</f>
        <v>0</v>
      </c>
      <c r="W78" s="1">
        <v>0</v>
      </c>
      <c r="X78" s="8">
        <f>Table32356789101112132343210111213724[[#This Row],[International]]/Table32356789101112132343210111213724[[#This Row],[Total]]</f>
        <v>0</v>
      </c>
      <c r="Y7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0.36363636363636365</v>
      </c>
      <c r="Z7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0.31818181818181818</v>
      </c>
    </row>
    <row r="79" spans="1:26" ht="20" customHeight="1">
      <c r="A79" s="12">
        <v>196680</v>
      </c>
      <c r="B79" s="12" t="s">
        <v>1246</v>
      </c>
      <c r="C79" s="16" t="s">
        <v>347</v>
      </c>
      <c r="D79" s="12">
        <v>22</v>
      </c>
      <c r="E79" s="12">
        <v>21</v>
      </c>
      <c r="F79" s="14">
        <f>Table32356789101112132343210111213724[[#This Row],[Men]]/Table32356789101112132343210111213724[[#This Row],[Total]]</f>
        <v>0.95454545454545459</v>
      </c>
      <c r="G79" s="12">
        <v>1</v>
      </c>
      <c r="H79" s="14">
        <f>Table32356789101112132343210111213724[[#This Row],[Women]]/Table32356789101112132343210111213724[[#This Row],[Total]]</f>
        <v>4.5454545454545456E-2</v>
      </c>
      <c r="I79" s="12">
        <v>0</v>
      </c>
      <c r="J79" s="14">
        <f>Table32356789101112132343210111213724[[#This Row],[Alaskan Native or Native American]]/Table32356789101112132343210111213724[[#This Row],[Total]]</f>
        <v>0</v>
      </c>
      <c r="K79" s="12">
        <v>0</v>
      </c>
      <c r="L79" s="14">
        <f>Table32356789101112132343210111213724[[#This Row],[Asian American]]/Table32356789101112132343210111213724[[#This Row],[Total]]</f>
        <v>0</v>
      </c>
      <c r="M79" s="12">
        <v>7</v>
      </c>
      <c r="N79" s="14">
        <f>Table32356789101112132343210111213724[[#This Row],[African American]]/Table32356789101112132343210111213724[[#This Row],[Total]]</f>
        <v>0.31818181818181818</v>
      </c>
      <c r="O79" s="12">
        <v>2</v>
      </c>
      <c r="P79" s="14">
        <f>Table32356789101112132343210111213724[[#This Row],[Hispanic American]]/Table32356789101112132343210111213724[[#This Row],[Total]]</f>
        <v>9.0909090909090912E-2</v>
      </c>
      <c r="Q79" s="12">
        <v>0</v>
      </c>
      <c r="R79" s="14">
        <f>Table32356789101112132343210111213724[[#This Row],[Hawaiian or Pacific Islander]]/Table32356789101112132343210111213724[[#This Row],[Total]]</f>
        <v>0</v>
      </c>
      <c r="S79" s="12">
        <v>12</v>
      </c>
      <c r="T79" s="14">
        <f>Table32356789101112132343210111213724[[#This Row],[White]]/Table32356789101112132343210111213724[[#This Row],[Total]]</f>
        <v>0.54545454545454541</v>
      </c>
      <c r="U79" s="12">
        <v>1</v>
      </c>
      <c r="V79" s="14">
        <f>Table32356789101112132343210111213724[[#This Row],[Multi-racial]]/Table32356789101112132343210111213724[[#This Row],[Total]]</f>
        <v>4.5454545454545456E-2</v>
      </c>
      <c r="W79" s="12">
        <v>0</v>
      </c>
      <c r="X79" s="14">
        <f>Table32356789101112132343210111213724[[#This Row],[International]]/Table32356789101112132343210111213724[[#This Row],[Total]]</f>
        <v>0</v>
      </c>
      <c r="Y7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0.45454545454545453</v>
      </c>
      <c r="Z7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0.45454545454545453</v>
      </c>
    </row>
    <row r="80" spans="1:26" ht="20" customHeight="1">
      <c r="A80" s="1">
        <v>210429</v>
      </c>
      <c r="B80" s="1" t="s">
        <v>1054</v>
      </c>
      <c r="C80" s="15" t="s">
        <v>347</v>
      </c>
      <c r="D80" s="1">
        <v>22</v>
      </c>
      <c r="E80" s="1">
        <v>20</v>
      </c>
      <c r="F80" s="8">
        <f>Table32356789101112132343210111213724[[#This Row],[Men]]/Table32356789101112132343210111213724[[#This Row],[Total]]</f>
        <v>0.90909090909090906</v>
      </c>
      <c r="G80" s="1">
        <v>2</v>
      </c>
      <c r="H80" s="8">
        <f>Table32356789101112132343210111213724[[#This Row],[Women]]/Table32356789101112132343210111213724[[#This Row],[Total]]</f>
        <v>9.0909090909090912E-2</v>
      </c>
      <c r="I80" s="1">
        <v>0</v>
      </c>
      <c r="J80" s="8">
        <f>Table32356789101112132343210111213724[[#This Row],[Alaskan Native or Native American]]/Table32356789101112132343210111213724[[#This Row],[Total]]</f>
        <v>0</v>
      </c>
      <c r="K80" s="1">
        <v>2</v>
      </c>
      <c r="L80" s="8">
        <f>Table32356789101112132343210111213724[[#This Row],[Asian American]]/Table32356789101112132343210111213724[[#This Row],[Total]]</f>
        <v>9.0909090909090912E-2</v>
      </c>
      <c r="M80" s="1">
        <v>0</v>
      </c>
      <c r="N80" s="8">
        <f>Table32356789101112132343210111213724[[#This Row],[African American]]/Table32356789101112132343210111213724[[#This Row],[Total]]</f>
        <v>0</v>
      </c>
      <c r="O80" s="1">
        <v>2</v>
      </c>
      <c r="P80" s="8">
        <f>Table32356789101112132343210111213724[[#This Row],[Hispanic American]]/Table32356789101112132343210111213724[[#This Row],[Total]]</f>
        <v>9.0909090909090912E-2</v>
      </c>
      <c r="Q80" s="1">
        <v>0</v>
      </c>
      <c r="R80" s="8">
        <f>Table32356789101112132343210111213724[[#This Row],[Hawaiian or Pacific Islander]]/Table32356789101112132343210111213724[[#This Row],[Total]]</f>
        <v>0</v>
      </c>
      <c r="S80" s="1">
        <v>8</v>
      </c>
      <c r="T80" s="8">
        <f>Table32356789101112132343210111213724[[#This Row],[White]]/Table32356789101112132343210111213724[[#This Row],[Total]]</f>
        <v>0.36363636363636365</v>
      </c>
      <c r="U80" s="1">
        <v>0</v>
      </c>
      <c r="V80" s="8">
        <f>Table32356789101112132343210111213724[[#This Row],[Multi-racial]]/Table32356789101112132343210111213724[[#This Row],[Total]]</f>
        <v>0</v>
      </c>
      <c r="W80" s="1">
        <v>10</v>
      </c>
      <c r="X80" s="8">
        <f>Table32356789101112132343210111213724[[#This Row],[International]]/Table32356789101112132343210111213724[[#This Row],[Total]]</f>
        <v>0.45454545454545453</v>
      </c>
      <c r="Y8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0.18181818181818182</v>
      </c>
      <c r="Z8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9.0909090909090912E-2</v>
      </c>
    </row>
    <row r="81" spans="1:26" ht="20" customHeight="1">
      <c r="A81" s="12">
        <v>214713</v>
      </c>
      <c r="B81" s="12" t="s">
        <v>340</v>
      </c>
      <c r="C81" s="16">
        <v>59700</v>
      </c>
      <c r="D81" s="12">
        <v>22</v>
      </c>
      <c r="E81" s="12">
        <v>19</v>
      </c>
      <c r="F81" s="14">
        <f>Table32356789101112132343210111213724[[#This Row],[Men]]/Table32356789101112132343210111213724[[#This Row],[Total]]</f>
        <v>0.86363636363636365</v>
      </c>
      <c r="G81" s="12">
        <v>3</v>
      </c>
      <c r="H81" s="14">
        <f>Table32356789101112132343210111213724[[#This Row],[Women]]/Table32356789101112132343210111213724[[#This Row],[Total]]</f>
        <v>0.13636363636363635</v>
      </c>
      <c r="I81" s="12">
        <v>0</v>
      </c>
      <c r="J81" s="14">
        <f>Table32356789101112132343210111213724[[#This Row],[Alaskan Native or Native American]]/Table32356789101112132343210111213724[[#This Row],[Total]]</f>
        <v>0</v>
      </c>
      <c r="K81" s="12">
        <v>3</v>
      </c>
      <c r="L81" s="14">
        <f>Table32356789101112132343210111213724[[#This Row],[Asian American]]/Table32356789101112132343210111213724[[#This Row],[Total]]</f>
        <v>0.13636363636363635</v>
      </c>
      <c r="M81" s="12">
        <v>6</v>
      </c>
      <c r="N81" s="14">
        <f>Table32356789101112132343210111213724[[#This Row],[African American]]/Table32356789101112132343210111213724[[#This Row],[Total]]</f>
        <v>0.27272727272727271</v>
      </c>
      <c r="O81" s="12">
        <v>2</v>
      </c>
      <c r="P81" s="14">
        <f>Table32356789101112132343210111213724[[#This Row],[Hispanic American]]/Table32356789101112132343210111213724[[#This Row],[Total]]</f>
        <v>9.0909090909090912E-2</v>
      </c>
      <c r="Q81" s="12">
        <v>0</v>
      </c>
      <c r="R81" s="14">
        <f>Table32356789101112132343210111213724[[#This Row],[Hawaiian or Pacific Islander]]/Table32356789101112132343210111213724[[#This Row],[Total]]</f>
        <v>0</v>
      </c>
      <c r="S81" s="12">
        <v>9</v>
      </c>
      <c r="T81" s="14">
        <f>Table32356789101112132343210111213724[[#This Row],[White]]/Table32356789101112132343210111213724[[#This Row],[Total]]</f>
        <v>0.40909090909090912</v>
      </c>
      <c r="U81" s="12">
        <v>0</v>
      </c>
      <c r="V81" s="14">
        <f>Table32356789101112132343210111213724[[#This Row],[Multi-racial]]/Table32356789101112132343210111213724[[#This Row],[Total]]</f>
        <v>0</v>
      </c>
      <c r="W81" s="12">
        <v>2</v>
      </c>
      <c r="X81" s="14">
        <f>Table32356789101112132343210111213724[[#This Row],[International]]/Table32356789101112132343210111213724[[#This Row],[Total]]</f>
        <v>9.0909090909090912E-2</v>
      </c>
      <c r="Y8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8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0.36363636363636365</v>
      </c>
    </row>
    <row r="82" spans="1:26" ht="20" customHeight="1">
      <c r="A82" s="1">
        <v>196121</v>
      </c>
      <c r="B82" s="1" t="s">
        <v>1013</v>
      </c>
      <c r="C82" s="15" t="s">
        <v>347</v>
      </c>
      <c r="D82" s="1">
        <v>21</v>
      </c>
      <c r="E82" s="1">
        <v>20</v>
      </c>
      <c r="F82" s="8">
        <f>Table32356789101112132343210111213724[[#This Row],[Men]]/Table32356789101112132343210111213724[[#This Row],[Total]]</f>
        <v>0.95238095238095233</v>
      </c>
      <c r="G82" s="1">
        <v>1</v>
      </c>
      <c r="H82" s="8">
        <f>Table32356789101112132343210111213724[[#This Row],[Women]]/Table32356789101112132343210111213724[[#This Row],[Total]]</f>
        <v>4.7619047619047616E-2</v>
      </c>
      <c r="I82" s="1">
        <v>0</v>
      </c>
      <c r="J82" s="8">
        <f>Table32356789101112132343210111213724[[#This Row],[Alaskan Native or Native American]]/Table32356789101112132343210111213724[[#This Row],[Total]]</f>
        <v>0</v>
      </c>
      <c r="K82" s="1">
        <v>0</v>
      </c>
      <c r="L82" s="8">
        <f>Table32356789101112132343210111213724[[#This Row],[Asian American]]/Table32356789101112132343210111213724[[#This Row],[Total]]</f>
        <v>0</v>
      </c>
      <c r="M82" s="1">
        <v>0</v>
      </c>
      <c r="N82" s="8">
        <f>Table32356789101112132343210111213724[[#This Row],[African American]]/Table32356789101112132343210111213724[[#This Row],[Total]]</f>
        <v>0</v>
      </c>
      <c r="O82" s="1">
        <v>1</v>
      </c>
      <c r="P82" s="8">
        <f>Table32356789101112132343210111213724[[#This Row],[Hispanic American]]/Table32356789101112132343210111213724[[#This Row],[Total]]</f>
        <v>4.7619047619047616E-2</v>
      </c>
      <c r="Q82" s="1">
        <v>0</v>
      </c>
      <c r="R82" s="8">
        <f>Table32356789101112132343210111213724[[#This Row],[Hawaiian or Pacific Islander]]/Table32356789101112132343210111213724[[#This Row],[Total]]</f>
        <v>0</v>
      </c>
      <c r="S82" s="1">
        <v>18</v>
      </c>
      <c r="T82" s="8">
        <f>Table32356789101112132343210111213724[[#This Row],[White]]/Table32356789101112132343210111213724[[#This Row],[Total]]</f>
        <v>0.8571428571428571</v>
      </c>
      <c r="U82" s="1">
        <v>2</v>
      </c>
      <c r="V82" s="8">
        <f>Table32356789101112132343210111213724[[#This Row],[Multi-racial]]/Table32356789101112132343210111213724[[#This Row],[Total]]</f>
        <v>9.5238095238095233E-2</v>
      </c>
      <c r="W82" s="1">
        <v>0</v>
      </c>
      <c r="X82" s="8">
        <f>Table32356789101112132343210111213724[[#This Row],[International]]/Table32356789101112132343210111213724[[#This Row],[Total]]</f>
        <v>0</v>
      </c>
      <c r="Y8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  <c r="Z8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</row>
    <row r="83" spans="1:26" ht="20" customHeight="1">
      <c r="A83" s="12">
        <v>214698</v>
      </c>
      <c r="B83" s="12" t="s">
        <v>1249</v>
      </c>
      <c r="C83" s="16">
        <v>59700</v>
      </c>
      <c r="D83" s="12">
        <v>21</v>
      </c>
      <c r="E83" s="12">
        <v>21</v>
      </c>
      <c r="F83" s="14">
        <f>Table32356789101112132343210111213724[[#This Row],[Men]]/Table32356789101112132343210111213724[[#This Row],[Total]]</f>
        <v>1</v>
      </c>
      <c r="G83" s="12">
        <v>0</v>
      </c>
      <c r="H83" s="14">
        <f>Table32356789101112132343210111213724[[#This Row],[Women]]/Table32356789101112132343210111213724[[#This Row],[Total]]</f>
        <v>0</v>
      </c>
      <c r="I83" s="12">
        <v>0</v>
      </c>
      <c r="J83" s="14">
        <f>Table32356789101112132343210111213724[[#This Row],[Alaskan Native or Native American]]/Table32356789101112132343210111213724[[#This Row],[Total]]</f>
        <v>0</v>
      </c>
      <c r="K83" s="12">
        <v>1</v>
      </c>
      <c r="L83" s="14">
        <f>Table32356789101112132343210111213724[[#This Row],[Asian American]]/Table32356789101112132343210111213724[[#This Row],[Total]]</f>
        <v>4.7619047619047616E-2</v>
      </c>
      <c r="M83" s="12">
        <v>0</v>
      </c>
      <c r="N83" s="14">
        <f>Table32356789101112132343210111213724[[#This Row],[African American]]/Table32356789101112132343210111213724[[#This Row],[Total]]</f>
        <v>0</v>
      </c>
      <c r="O83" s="12">
        <v>0</v>
      </c>
      <c r="P83" s="14">
        <f>Table32356789101112132343210111213724[[#This Row],[Hispanic American]]/Table32356789101112132343210111213724[[#This Row],[Total]]</f>
        <v>0</v>
      </c>
      <c r="Q83" s="12">
        <v>0</v>
      </c>
      <c r="R83" s="14">
        <f>Table32356789101112132343210111213724[[#This Row],[Hawaiian or Pacific Islander]]/Table32356789101112132343210111213724[[#This Row],[Total]]</f>
        <v>0</v>
      </c>
      <c r="S83" s="12">
        <v>18</v>
      </c>
      <c r="T83" s="14">
        <f>Table32356789101112132343210111213724[[#This Row],[White]]/Table32356789101112132343210111213724[[#This Row],[Total]]</f>
        <v>0.8571428571428571</v>
      </c>
      <c r="U83" s="12">
        <v>0</v>
      </c>
      <c r="V83" s="14">
        <f>Table32356789101112132343210111213724[[#This Row],[Multi-racial]]/Table32356789101112132343210111213724[[#This Row],[Total]]</f>
        <v>0</v>
      </c>
      <c r="W83" s="12">
        <v>2</v>
      </c>
      <c r="X83" s="14">
        <f>Table32356789101112132343210111213724[[#This Row],[International]]/Table32356789101112132343210111213724[[#This Row],[Total]]</f>
        <v>9.5238095238095233E-2</v>
      </c>
      <c r="Y8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4.7619047619047616E-2</v>
      </c>
      <c r="Z8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84" spans="1:26" ht="20" customHeight="1">
      <c r="A84" s="1">
        <v>442569</v>
      </c>
      <c r="B84" s="1" t="s">
        <v>523</v>
      </c>
      <c r="C84" s="18" t="s">
        <v>347</v>
      </c>
      <c r="D84" s="1">
        <v>20</v>
      </c>
      <c r="E84" s="1">
        <v>17</v>
      </c>
      <c r="F84" s="8">
        <f>Table32356789101112132343210111213724[[#This Row],[Men]]/Table32356789101112132343210111213724[[#This Row],[Total]]</f>
        <v>0.85</v>
      </c>
      <c r="G84" s="1">
        <v>3</v>
      </c>
      <c r="H84" s="8">
        <f>Table32356789101112132343210111213724[[#This Row],[Women]]/Table32356789101112132343210111213724[[#This Row],[Total]]</f>
        <v>0.15</v>
      </c>
      <c r="I84" s="1">
        <v>0</v>
      </c>
      <c r="J84" s="8">
        <f>Table32356789101112132343210111213724[[#This Row],[Alaskan Native or Native American]]/Table32356789101112132343210111213724[[#This Row],[Total]]</f>
        <v>0</v>
      </c>
      <c r="K84" s="1">
        <v>0</v>
      </c>
      <c r="L84" s="8">
        <f>Table32356789101112132343210111213724[[#This Row],[Asian American]]/Table32356789101112132343210111213724[[#This Row],[Total]]</f>
        <v>0</v>
      </c>
      <c r="M84" s="1">
        <v>4</v>
      </c>
      <c r="N84" s="8">
        <f>Table32356789101112132343210111213724[[#This Row],[African American]]/Table32356789101112132343210111213724[[#This Row],[Total]]</f>
        <v>0.2</v>
      </c>
      <c r="O84" s="1">
        <v>1</v>
      </c>
      <c r="P84" s="8">
        <f>Table32356789101112132343210111213724[[#This Row],[Hispanic American]]/Table32356789101112132343210111213724[[#This Row],[Total]]</f>
        <v>0.05</v>
      </c>
      <c r="Q84" s="1">
        <v>0</v>
      </c>
      <c r="R84" s="8">
        <f>Table32356789101112132343210111213724[[#This Row],[Hawaiian or Pacific Islander]]/Table32356789101112132343210111213724[[#This Row],[Total]]</f>
        <v>0</v>
      </c>
      <c r="S84" s="1">
        <v>14</v>
      </c>
      <c r="T84" s="8">
        <f>Table32356789101112132343210111213724[[#This Row],[White]]/Table32356789101112132343210111213724[[#This Row],[Total]]</f>
        <v>0.7</v>
      </c>
      <c r="U84" s="1">
        <v>0</v>
      </c>
      <c r="V84" s="8">
        <f>Table32356789101112132343210111213724[[#This Row],[Multi-racial]]/Table32356789101112132343210111213724[[#This Row],[Total]]</f>
        <v>0</v>
      </c>
      <c r="W84" s="1">
        <v>0</v>
      </c>
      <c r="X84" s="8">
        <f>Table32356789101112132343210111213724[[#This Row],[International]]/Table32356789101112132343210111213724[[#This Row],[Total]]</f>
        <v>0</v>
      </c>
      <c r="Y8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  <c r="Z8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</row>
    <row r="85" spans="1:26" ht="20" customHeight="1">
      <c r="A85" s="12">
        <v>155025</v>
      </c>
      <c r="B85" s="12" t="s">
        <v>893</v>
      </c>
      <c r="C85" s="16">
        <v>57600</v>
      </c>
      <c r="D85" s="12">
        <v>19</v>
      </c>
      <c r="E85" s="12">
        <v>17</v>
      </c>
      <c r="F85" s="14">
        <f>Table32356789101112132343210111213724[[#This Row],[Men]]/Table32356789101112132343210111213724[[#This Row],[Total]]</f>
        <v>0.89473684210526316</v>
      </c>
      <c r="G85" s="12">
        <v>2</v>
      </c>
      <c r="H85" s="14">
        <f>Table32356789101112132343210111213724[[#This Row],[Women]]/Table32356789101112132343210111213724[[#This Row],[Total]]</f>
        <v>0.10526315789473684</v>
      </c>
      <c r="I85" s="12">
        <v>0</v>
      </c>
      <c r="J85" s="14">
        <f>Table32356789101112132343210111213724[[#This Row],[Alaskan Native or Native American]]/Table32356789101112132343210111213724[[#This Row],[Total]]</f>
        <v>0</v>
      </c>
      <c r="K85" s="12">
        <v>1</v>
      </c>
      <c r="L85" s="14">
        <f>Table32356789101112132343210111213724[[#This Row],[Asian American]]/Table32356789101112132343210111213724[[#This Row],[Total]]</f>
        <v>5.2631578947368418E-2</v>
      </c>
      <c r="M85" s="12">
        <v>1</v>
      </c>
      <c r="N85" s="14">
        <f>Table32356789101112132343210111213724[[#This Row],[African American]]/Table32356789101112132343210111213724[[#This Row],[Total]]</f>
        <v>5.2631578947368418E-2</v>
      </c>
      <c r="O85" s="12">
        <v>0</v>
      </c>
      <c r="P85" s="14">
        <f>Table32356789101112132343210111213724[[#This Row],[Hispanic American]]/Table32356789101112132343210111213724[[#This Row],[Total]]</f>
        <v>0</v>
      </c>
      <c r="Q85" s="12">
        <v>0</v>
      </c>
      <c r="R85" s="14">
        <f>Table32356789101112132343210111213724[[#This Row],[Hawaiian or Pacific Islander]]/Table32356789101112132343210111213724[[#This Row],[Total]]</f>
        <v>0</v>
      </c>
      <c r="S85" s="12">
        <v>13</v>
      </c>
      <c r="T85" s="14">
        <f>Table32356789101112132343210111213724[[#This Row],[White]]/Table32356789101112132343210111213724[[#This Row],[Total]]</f>
        <v>0.68421052631578949</v>
      </c>
      <c r="U85" s="12">
        <v>0</v>
      </c>
      <c r="V85" s="14">
        <f>Table32356789101112132343210111213724[[#This Row],[Multi-racial]]/Table32356789101112132343210111213724[[#This Row],[Total]]</f>
        <v>0</v>
      </c>
      <c r="W85" s="12">
        <v>4</v>
      </c>
      <c r="X85" s="14">
        <f>Table32356789101112132343210111213724[[#This Row],[International]]/Table32356789101112132343210111213724[[#This Row],[Total]]</f>
        <v>0.21052631578947367</v>
      </c>
      <c r="Y8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0.10526315789473684</v>
      </c>
      <c r="Z8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5.2631578947368418E-2</v>
      </c>
    </row>
    <row r="86" spans="1:26" ht="20" customHeight="1">
      <c r="A86" s="1">
        <v>168263</v>
      </c>
      <c r="B86" s="1" t="s">
        <v>602</v>
      </c>
      <c r="C86" s="15">
        <v>31000</v>
      </c>
      <c r="D86" s="1">
        <v>19</v>
      </c>
      <c r="E86" s="1">
        <v>15</v>
      </c>
      <c r="F86" s="8">
        <f>Table32356789101112132343210111213724[[#This Row],[Men]]/Table32356789101112132343210111213724[[#This Row],[Total]]</f>
        <v>0.78947368421052633</v>
      </c>
      <c r="G86" s="1">
        <v>4</v>
      </c>
      <c r="H86" s="8">
        <f>Table32356789101112132343210111213724[[#This Row],[Women]]/Table32356789101112132343210111213724[[#This Row],[Total]]</f>
        <v>0.21052631578947367</v>
      </c>
      <c r="I86" s="1">
        <v>0</v>
      </c>
      <c r="J86" s="8">
        <f>Table32356789101112132343210111213724[[#This Row],[Alaskan Native or Native American]]/Table32356789101112132343210111213724[[#This Row],[Total]]</f>
        <v>0</v>
      </c>
      <c r="K86" s="1">
        <v>0</v>
      </c>
      <c r="L86" s="8">
        <f>Table32356789101112132343210111213724[[#This Row],[Asian American]]/Table32356789101112132343210111213724[[#This Row],[Total]]</f>
        <v>0</v>
      </c>
      <c r="M86" s="1">
        <v>0</v>
      </c>
      <c r="N86" s="8">
        <f>Table32356789101112132343210111213724[[#This Row],[African American]]/Table32356789101112132343210111213724[[#This Row],[Total]]</f>
        <v>0</v>
      </c>
      <c r="O86" s="1">
        <v>0</v>
      </c>
      <c r="P86" s="8">
        <f>Table32356789101112132343210111213724[[#This Row],[Hispanic American]]/Table32356789101112132343210111213724[[#This Row],[Total]]</f>
        <v>0</v>
      </c>
      <c r="Q86" s="1">
        <v>0</v>
      </c>
      <c r="R86" s="8">
        <f>Table32356789101112132343210111213724[[#This Row],[Hawaiian or Pacific Islander]]/Table32356789101112132343210111213724[[#This Row],[Total]]</f>
        <v>0</v>
      </c>
      <c r="S86" s="1">
        <v>16</v>
      </c>
      <c r="T86" s="8">
        <f>Table32356789101112132343210111213724[[#This Row],[White]]/Table32356789101112132343210111213724[[#This Row],[Total]]</f>
        <v>0.84210526315789469</v>
      </c>
      <c r="U86" s="1">
        <v>3</v>
      </c>
      <c r="V86" s="8">
        <f>Table32356789101112132343210111213724[[#This Row],[Multi-racial]]/Table32356789101112132343210111213724[[#This Row],[Total]]</f>
        <v>0.15789473684210525</v>
      </c>
      <c r="W86" s="1">
        <v>0</v>
      </c>
      <c r="X86" s="8">
        <f>Table32356789101112132343210111213724[[#This Row],[International]]/Table32356789101112132343210111213724[[#This Row],[Total]]</f>
        <v>0</v>
      </c>
      <c r="Y8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0.15789473684210525</v>
      </c>
      <c r="Z8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0.15789473684210525</v>
      </c>
    </row>
    <row r="87" spans="1:26" ht="20" customHeight="1">
      <c r="A87" s="12">
        <v>174358</v>
      </c>
      <c r="B87" s="12" t="s">
        <v>566</v>
      </c>
      <c r="C87" s="16" t="s">
        <v>347</v>
      </c>
      <c r="D87" s="12">
        <v>19</v>
      </c>
      <c r="E87" s="12">
        <v>16</v>
      </c>
      <c r="F87" s="14">
        <f>Table32356789101112132343210111213724[[#This Row],[Men]]/Table32356789101112132343210111213724[[#This Row],[Total]]</f>
        <v>0.84210526315789469</v>
      </c>
      <c r="G87" s="12">
        <v>3</v>
      </c>
      <c r="H87" s="14">
        <f>Table32356789101112132343210111213724[[#This Row],[Women]]/Table32356789101112132343210111213724[[#This Row],[Total]]</f>
        <v>0.15789473684210525</v>
      </c>
      <c r="I87" s="12">
        <v>0</v>
      </c>
      <c r="J87" s="14">
        <f>Table32356789101112132343210111213724[[#This Row],[Alaskan Native or Native American]]/Table32356789101112132343210111213724[[#This Row],[Total]]</f>
        <v>0</v>
      </c>
      <c r="K87" s="12">
        <v>0</v>
      </c>
      <c r="L87" s="14">
        <f>Table32356789101112132343210111213724[[#This Row],[Asian American]]/Table32356789101112132343210111213724[[#This Row],[Total]]</f>
        <v>0</v>
      </c>
      <c r="M87" s="12">
        <v>0</v>
      </c>
      <c r="N87" s="14">
        <f>Table32356789101112132343210111213724[[#This Row],[African American]]/Table32356789101112132343210111213724[[#This Row],[Total]]</f>
        <v>0</v>
      </c>
      <c r="O87" s="12">
        <v>0</v>
      </c>
      <c r="P87" s="14">
        <f>Table32356789101112132343210111213724[[#This Row],[Hispanic American]]/Table32356789101112132343210111213724[[#This Row],[Total]]</f>
        <v>0</v>
      </c>
      <c r="Q87" s="12">
        <v>0</v>
      </c>
      <c r="R87" s="14">
        <f>Table32356789101112132343210111213724[[#This Row],[Hawaiian or Pacific Islander]]/Table32356789101112132343210111213724[[#This Row],[Total]]</f>
        <v>0</v>
      </c>
      <c r="S87" s="12">
        <v>10</v>
      </c>
      <c r="T87" s="14">
        <f>Table32356789101112132343210111213724[[#This Row],[White]]/Table32356789101112132343210111213724[[#This Row],[Total]]</f>
        <v>0.52631578947368418</v>
      </c>
      <c r="U87" s="12">
        <v>0</v>
      </c>
      <c r="V87" s="14">
        <f>Table32356789101112132343210111213724[[#This Row],[Multi-racial]]/Table32356789101112132343210111213724[[#This Row],[Total]]</f>
        <v>0</v>
      </c>
      <c r="W87" s="12">
        <v>8</v>
      </c>
      <c r="X87" s="14">
        <f>Table32356789101112132343210111213724[[#This Row],[International]]/Table32356789101112132343210111213724[[#This Row],[Total]]</f>
        <v>0.42105263157894735</v>
      </c>
      <c r="Y8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8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88" spans="1:26" ht="20" customHeight="1">
      <c r="A88" s="1">
        <v>174817</v>
      </c>
      <c r="B88" s="1" t="s">
        <v>801</v>
      </c>
      <c r="C88" s="15">
        <v>61400</v>
      </c>
      <c r="D88" s="1">
        <v>19</v>
      </c>
      <c r="E88" s="1">
        <v>17</v>
      </c>
      <c r="F88" s="8">
        <f>Table32356789101112132343210111213724[[#This Row],[Men]]/Table32356789101112132343210111213724[[#This Row],[Total]]</f>
        <v>0.89473684210526316</v>
      </c>
      <c r="G88" s="1">
        <v>2</v>
      </c>
      <c r="H88" s="8">
        <f>Table32356789101112132343210111213724[[#This Row],[Women]]/Table32356789101112132343210111213724[[#This Row],[Total]]</f>
        <v>0.10526315789473684</v>
      </c>
      <c r="I88" s="1">
        <v>0</v>
      </c>
      <c r="J88" s="8">
        <f>Table32356789101112132343210111213724[[#This Row],[Alaskan Native or Native American]]/Table32356789101112132343210111213724[[#This Row],[Total]]</f>
        <v>0</v>
      </c>
      <c r="K88" s="1">
        <v>1</v>
      </c>
      <c r="L88" s="8">
        <f>Table32356789101112132343210111213724[[#This Row],[Asian American]]/Table32356789101112132343210111213724[[#This Row],[Total]]</f>
        <v>5.2631578947368418E-2</v>
      </c>
      <c r="M88" s="1">
        <v>7</v>
      </c>
      <c r="N88" s="8">
        <f>Table32356789101112132343210111213724[[#This Row],[African American]]/Table32356789101112132343210111213724[[#This Row],[Total]]</f>
        <v>0.36842105263157893</v>
      </c>
      <c r="O88" s="1">
        <v>0</v>
      </c>
      <c r="P88" s="8">
        <f>Table32356789101112132343210111213724[[#This Row],[Hispanic American]]/Table32356789101112132343210111213724[[#This Row],[Total]]</f>
        <v>0</v>
      </c>
      <c r="Q88" s="1">
        <v>0</v>
      </c>
      <c r="R88" s="8">
        <f>Table32356789101112132343210111213724[[#This Row],[Hawaiian or Pacific Islander]]/Table32356789101112132343210111213724[[#This Row],[Total]]</f>
        <v>0</v>
      </c>
      <c r="S88" s="1">
        <v>5</v>
      </c>
      <c r="T88" s="8">
        <f>Table32356789101112132343210111213724[[#This Row],[White]]/Table32356789101112132343210111213724[[#This Row],[Total]]</f>
        <v>0.26315789473684209</v>
      </c>
      <c r="U88" s="1">
        <v>1</v>
      </c>
      <c r="V88" s="8">
        <f>Table32356789101112132343210111213724[[#This Row],[Multi-racial]]/Table32356789101112132343210111213724[[#This Row],[Total]]</f>
        <v>5.2631578947368418E-2</v>
      </c>
      <c r="W88" s="1">
        <v>2</v>
      </c>
      <c r="X88" s="8">
        <f>Table32356789101112132343210111213724[[#This Row],[International]]/Table32356789101112132343210111213724[[#This Row],[Total]]</f>
        <v>0.10526315789473684</v>
      </c>
      <c r="Y8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0.47368421052631576</v>
      </c>
      <c r="Z8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0.42105263157894735</v>
      </c>
    </row>
    <row r="89" spans="1:26" ht="20" customHeight="1">
      <c r="A89" s="12">
        <v>181783</v>
      </c>
      <c r="B89" s="12" t="s">
        <v>969</v>
      </c>
      <c r="C89" s="16" t="s">
        <v>347</v>
      </c>
      <c r="D89" s="12">
        <v>19</v>
      </c>
      <c r="E89" s="12">
        <v>14</v>
      </c>
      <c r="F89" s="14">
        <f>Table32356789101112132343210111213724[[#This Row],[Men]]/Table32356789101112132343210111213724[[#This Row],[Total]]</f>
        <v>0.73684210526315785</v>
      </c>
      <c r="G89" s="12">
        <v>5</v>
      </c>
      <c r="H89" s="14">
        <f>Table32356789101112132343210111213724[[#This Row],[Women]]/Table32356789101112132343210111213724[[#This Row],[Total]]</f>
        <v>0.26315789473684209</v>
      </c>
      <c r="I89" s="12">
        <v>0</v>
      </c>
      <c r="J89" s="14">
        <f>Table32356789101112132343210111213724[[#This Row],[Alaskan Native or Native American]]/Table32356789101112132343210111213724[[#This Row],[Total]]</f>
        <v>0</v>
      </c>
      <c r="K89" s="12">
        <v>0</v>
      </c>
      <c r="L89" s="14">
        <f>Table32356789101112132343210111213724[[#This Row],[Asian American]]/Table32356789101112132343210111213724[[#This Row],[Total]]</f>
        <v>0</v>
      </c>
      <c r="M89" s="12">
        <v>0</v>
      </c>
      <c r="N89" s="14">
        <f>Table32356789101112132343210111213724[[#This Row],[African American]]/Table32356789101112132343210111213724[[#This Row],[Total]]</f>
        <v>0</v>
      </c>
      <c r="O89" s="12">
        <v>1</v>
      </c>
      <c r="P89" s="14">
        <f>Table32356789101112132343210111213724[[#This Row],[Hispanic American]]/Table32356789101112132343210111213724[[#This Row],[Total]]</f>
        <v>5.2631578947368418E-2</v>
      </c>
      <c r="Q89" s="12">
        <v>0</v>
      </c>
      <c r="R89" s="14">
        <f>Table32356789101112132343210111213724[[#This Row],[Hawaiian or Pacific Islander]]/Table32356789101112132343210111213724[[#This Row],[Total]]</f>
        <v>0</v>
      </c>
      <c r="S89" s="12">
        <v>15</v>
      </c>
      <c r="T89" s="14">
        <f>Table32356789101112132343210111213724[[#This Row],[White]]/Table32356789101112132343210111213724[[#This Row],[Total]]</f>
        <v>0.78947368421052633</v>
      </c>
      <c r="U89" s="12">
        <v>2</v>
      </c>
      <c r="V89" s="14">
        <f>Table32356789101112132343210111213724[[#This Row],[Multi-racial]]/Table32356789101112132343210111213724[[#This Row],[Total]]</f>
        <v>0.10526315789473684</v>
      </c>
      <c r="W89" s="12">
        <v>0</v>
      </c>
      <c r="X89" s="14">
        <f>Table32356789101112132343210111213724[[#This Row],[International]]/Table32356789101112132343210111213724[[#This Row],[Total]]</f>
        <v>0</v>
      </c>
      <c r="Y8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0.15789473684210525</v>
      </c>
      <c r="Z8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0.15789473684210525</v>
      </c>
    </row>
    <row r="90" spans="1:26" ht="20" customHeight="1">
      <c r="A90" s="1">
        <v>196158</v>
      </c>
      <c r="B90" s="1" t="s">
        <v>1014</v>
      </c>
      <c r="C90" s="15">
        <v>37300</v>
      </c>
      <c r="D90" s="1">
        <v>19</v>
      </c>
      <c r="E90" s="1">
        <v>18</v>
      </c>
      <c r="F90" s="8">
        <f>Table32356789101112132343210111213724[[#This Row],[Men]]/Table32356789101112132343210111213724[[#This Row],[Total]]</f>
        <v>0.94736842105263153</v>
      </c>
      <c r="G90" s="1">
        <v>1</v>
      </c>
      <c r="H90" s="8">
        <f>Table32356789101112132343210111213724[[#This Row],[Women]]/Table32356789101112132343210111213724[[#This Row],[Total]]</f>
        <v>5.2631578947368418E-2</v>
      </c>
      <c r="I90" s="1">
        <v>0</v>
      </c>
      <c r="J90" s="8">
        <f>Table32356789101112132343210111213724[[#This Row],[Alaskan Native or Native American]]/Table32356789101112132343210111213724[[#This Row],[Total]]</f>
        <v>0</v>
      </c>
      <c r="K90" s="1">
        <v>1</v>
      </c>
      <c r="L90" s="8">
        <f>Table32356789101112132343210111213724[[#This Row],[Asian American]]/Table32356789101112132343210111213724[[#This Row],[Total]]</f>
        <v>5.2631578947368418E-2</v>
      </c>
      <c r="M90" s="1">
        <v>0</v>
      </c>
      <c r="N90" s="8">
        <f>Table32356789101112132343210111213724[[#This Row],[African American]]/Table32356789101112132343210111213724[[#This Row],[Total]]</f>
        <v>0</v>
      </c>
      <c r="O90" s="1">
        <v>3</v>
      </c>
      <c r="P90" s="8">
        <f>Table32356789101112132343210111213724[[#This Row],[Hispanic American]]/Table32356789101112132343210111213724[[#This Row],[Total]]</f>
        <v>0.15789473684210525</v>
      </c>
      <c r="Q90" s="1">
        <v>0</v>
      </c>
      <c r="R90" s="8">
        <f>Table32356789101112132343210111213724[[#This Row],[Hawaiian or Pacific Islander]]/Table32356789101112132343210111213724[[#This Row],[Total]]</f>
        <v>0</v>
      </c>
      <c r="S90" s="1">
        <v>14</v>
      </c>
      <c r="T90" s="8">
        <f>Table32356789101112132343210111213724[[#This Row],[White]]/Table32356789101112132343210111213724[[#This Row],[Total]]</f>
        <v>0.73684210526315785</v>
      </c>
      <c r="U90" s="1">
        <v>0</v>
      </c>
      <c r="V90" s="8">
        <f>Table32356789101112132343210111213724[[#This Row],[Multi-racial]]/Table32356789101112132343210111213724[[#This Row],[Total]]</f>
        <v>0</v>
      </c>
      <c r="W90" s="1">
        <v>1</v>
      </c>
      <c r="X90" s="8">
        <f>Table32356789101112132343210111213724[[#This Row],[International]]/Table32356789101112132343210111213724[[#This Row],[Total]]</f>
        <v>5.2631578947368418E-2</v>
      </c>
      <c r="Y9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0.21052631578947367</v>
      </c>
      <c r="Z9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0.15789473684210525</v>
      </c>
    </row>
    <row r="91" spans="1:26" ht="20" customHeight="1">
      <c r="A91" s="12">
        <v>200800</v>
      </c>
      <c r="B91" s="12" t="s">
        <v>214</v>
      </c>
      <c r="C91" s="16" t="s">
        <v>347</v>
      </c>
      <c r="D91" s="12">
        <v>19</v>
      </c>
      <c r="E91" s="12">
        <v>13</v>
      </c>
      <c r="F91" s="14">
        <f>Table32356789101112132343210111213724[[#This Row],[Men]]/Table32356789101112132343210111213724[[#This Row],[Total]]</f>
        <v>0.68421052631578949</v>
      </c>
      <c r="G91" s="12">
        <v>6</v>
      </c>
      <c r="H91" s="14">
        <f>Table32356789101112132343210111213724[[#This Row],[Women]]/Table32356789101112132343210111213724[[#This Row],[Total]]</f>
        <v>0.31578947368421051</v>
      </c>
      <c r="I91" s="12">
        <v>0</v>
      </c>
      <c r="J91" s="14">
        <f>Table32356789101112132343210111213724[[#This Row],[Alaskan Native or Native American]]/Table32356789101112132343210111213724[[#This Row],[Total]]</f>
        <v>0</v>
      </c>
      <c r="K91" s="12">
        <v>2</v>
      </c>
      <c r="L91" s="14">
        <f>Table32356789101112132343210111213724[[#This Row],[Asian American]]/Table32356789101112132343210111213724[[#This Row],[Total]]</f>
        <v>0.10526315789473684</v>
      </c>
      <c r="M91" s="12">
        <v>3</v>
      </c>
      <c r="N91" s="14">
        <f>Table32356789101112132343210111213724[[#This Row],[African American]]/Table32356789101112132343210111213724[[#This Row],[Total]]</f>
        <v>0.15789473684210525</v>
      </c>
      <c r="O91" s="12">
        <v>0</v>
      </c>
      <c r="P91" s="14">
        <f>Table32356789101112132343210111213724[[#This Row],[Hispanic American]]/Table32356789101112132343210111213724[[#This Row],[Total]]</f>
        <v>0</v>
      </c>
      <c r="Q91" s="12">
        <v>0</v>
      </c>
      <c r="R91" s="14">
        <f>Table32356789101112132343210111213724[[#This Row],[Hawaiian or Pacific Islander]]/Table32356789101112132343210111213724[[#This Row],[Total]]</f>
        <v>0</v>
      </c>
      <c r="S91" s="12">
        <v>13</v>
      </c>
      <c r="T91" s="14">
        <f>Table32356789101112132343210111213724[[#This Row],[White]]/Table32356789101112132343210111213724[[#This Row],[Total]]</f>
        <v>0.68421052631578949</v>
      </c>
      <c r="U91" s="12">
        <v>0</v>
      </c>
      <c r="V91" s="14">
        <f>Table32356789101112132343210111213724[[#This Row],[Multi-racial]]/Table32356789101112132343210111213724[[#This Row],[Total]]</f>
        <v>0</v>
      </c>
      <c r="W91" s="12">
        <v>1</v>
      </c>
      <c r="X91" s="14">
        <f>Table32356789101112132343210111213724[[#This Row],[International]]/Table32356789101112132343210111213724[[#This Row],[Total]]</f>
        <v>5.2631578947368418E-2</v>
      </c>
      <c r="Y9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0.26315789473684209</v>
      </c>
      <c r="Z9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0.15789473684210525</v>
      </c>
    </row>
    <row r="92" spans="1:26" ht="20" customHeight="1">
      <c r="A92" s="1">
        <v>201441</v>
      </c>
      <c r="B92" s="1" t="s">
        <v>424</v>
      </c>
      <c r="C92" s="15" t="s">
        <v>347</v>
      </c>
      <c r="D92" s="1">
        <v>19</v>
      </c>
      <c r="E92" s="1">
        <v>14</v>
      </c>
      <c r="F92" s="8">
        <f>Table32356789101112132343210111213724[[#This Row],[Men]]/Table32356789101112132343210111213724[[#This Row],[Total]]</f>
        <v>0.73684210526315785</v>
      </c>
      <c r="G92" s="1">
        <v>5</v>
      </c>
      <c r="H92" s="8">
        <f>Table32356789101112132343210111213724[[#This Row],[Women]]/Table32356789101112132343210111213724[[#This Row],[Total]]</f>
        <v>0.26315789473684209</v>
      </c>
      <c r="I92" s="1">
        <v>0</v>
      </c>
      <c r="J92" s="8">
        <f>Table32356789101112132343210111213724[[#This Row],[Alaskan Native or Native American]]/Table32356789101112132343210111213724[[#This Row],[Total]]</f>
        <v>0</v>
      </c>
      <c r="K92" s="1">
        <v>0</v>
      </c>
      <c r="L92" s="8">
        <f>Table32356789101112132343210111213724[[#This Row],[Asian American]]/Table32356789101112132343210111213724[[#This Row],[Total]]</f>
        <v>0</v>
      </c>
      <c r="M92" s="1">
        <v>0</v>
      </c>
      <c r="N92" s="8">
        <f>Table32356789101112132343210111213724[[#This Row],[African American]]/Table32356789101112132343210111213724[[#This Row],[Total]]</f>
        <v>0</v>
      </c>
      <c r="O92" s="1">
        <v>0</v>
      </c>
      <c r="P92" s="8">
        <f>Table32356789101112132343210111213724[[#This Row],[Hispanic American]]/Table32356789101112132343210111213724[[#This Row],[Total]]</f>
        <v>0</v>
      </c>
      <c r="Q92" s="1">
        <v>0</v>
      </c>
      <c r="R92" s="8">
        <f>Table32356789101112132343210111213724[[#This Row],[Hawaiian or Pacific Islander]]/Table32356789101112132343210111213724[[#This Row],[Total]]</f>
        <v>0</v>
      </c>
      <c r="S92" s="1">
        <v>17</v>
      </c>
      <c r="T92" s="8">
        <f>Table32356789101112132343210111213724[[#This Row],[White]]/Table32356789101112132343210111213724[[#This Row],[Total]]</f>
        <v>0.89473684210526316</v>
      </c>
      <c r="U92" s="1">
        <v>0</v>
      </c>
      <c r="V92" s="8">
        <f>Table32356789101112132343210111213724[[#This Row],[Multi-racial]]/Table32356789101112132343210111213724[[#This Row],[Total]]</f>
        <v>0</v>
      </c>
      <c r="W92" s="1">
        <v>1</v>
      </c>
      <c r="X92" s="8">
        <f>Table32356789101112132343210111213724[[#This Row],[International]]/Table32356789101112132343210111213724[[#This Row],[Total]]</f>
        <v>5.2631578947368418E-2</v>
      </c>
      <c r="Y9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9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93" spans="1:26" ht="20" customHeight="1">
      <c r="A93" s="12">
        <v>251312</v>
      </c>
      <c r="B93" s="12" t="s">
        <v>1349</v>
      </c>
      <c r="C93" s="19">
        <v>45900</v>
      </c>
      <c r="D93" s="12">
        <v>19</v>
      </c>
      <c r="E93" s="12">
        <v>13</v>
      </c>
      <c r="F93" s="14">
        <f>Table32356789101112132343210111213724[[#This Row],[Men]]/Table32356789101112132343210111213724[[#This Row],[Total]]</f>
        <v>0.68421052631578949</v>
      </c>
      <c r="G93" s="12">
        <v>6</v>
      </c>
      <c r="H93" s="14">
        <f>Table32356789101112132343210111213724[[#This Row],[Women]]/Table32356789101112132343210111213724[[#This Row],[Total]]</f>
        <v>0.31578947368421051</v>
      </c>
      <c r="I93" s="12">
        <v>0</v>
      </c>
      <c r="J93" s="14">
        <f>Table32356789101112132343210111213724[[#This Row],[Alaskan Native or Native American]]/Table32356789101112132343210111213724[[#This Row],[Total]]</f>
        <v>0</v>
      </c>
      <c r="K93" s="12">
        <v>2</v>
      </c>
      <c r="L93" s="14">
        <f>Table32356789101112132343210111213724[[#This Row],[Asian American]]/Table32356789101112132343210111213724[[#This Row],[Total]]</f>
        <v>0.10526315789473684</v>
      </c>
      <c r="M93" s="12">
        <v>11</v>
      </c>
      <c r="N93" s="14">
        <f>Table32356789101112132343210111213724[[#This Row],[African American]]/Table32356789101112132343210111213724[[#This Row],[Total]]</f>
        <v>0.57894736842105265</v>
      </c>
      <c r="O93" s="12">
        <v>0</v>
      </c>
      <c r="P93" s="14">
        <f>Table32356789101112132343210111213724[[#This Row],[Hispanic American]]/Table32356789101112132343210111213724[[#This Row],[Total]]</f>
        <v>0</v>
      </c>
      <c r="Q93" s="12">
        <v>0</v>
      </c>
      <c r="R93" s="14">
        <f>Table32356789101112132343210111213724[[#This Row],[Hawaiian or Pacific Islander]]/Table32356789101112132343210111213724[[#This Row],[Total]]</f>
        <v>0</v>
      </c>
      <c r="S93" s="12">
        <v>5</v>
      </c>
      <c r="T93" s="14">
        <f>Table32356789101112132343210111213724[[#This Row],[White]]/Table32356789101112132343210111213724[[#This Row],[Total]]</f>
        <v>0.26315789473684209</v>
      </c>
      <c r="U93" s="12">
        <v>0</v>
      </c>
      <c r="V93" s="14">
        <f>Table32356789101112132343210111213724[[#This Row],[Multi-racial]]/Table32356789101112132343210111213724[[#This Row],[Total]]</f>
        <v>0</v>
      </c>
      <c r="W93" s="12">
        <v>0</v>
      </c>
      <c r="X93" s="14">
        <f>Table32356789101112132343210111213724[[#This Row],[International]]/Table32356789101112132343210111213724[[#This Row],[Total]]</f>
        <v>0</v>
      </c>
      <c r="Y9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0.68421052631578949</v>
      </c>
      <c r="Z9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0.57894736842105265</v>
      </c>
    </row>
    <row r="94" spans="1:26" ht="20" customHeight="1">
      <c r="A94" s="1">
        <v>459994</v>
      </c>
      <c r="B94" s="1" t="s">
        <v>1197</v>
      </c>
      <c r="C94" s="18">
        <v>61000</v>
      </c>
      <c r="D94" s="1">
        <v>19</v>
      </c>
      <c r="E94" s="1">
        <v>15</v>
      </c>
      <c r="F94" s="8">
        <f>Table32356789101112132343210111213724[[#This Row],[Men]]/Table32356789101112132343210111213724[[#This Row],[Total]]</f>
        <v>0.78947368421052633</v>
      </c>
      <c r="G94" s="1">
        <v>4</v>
      </c>
      <c r="H94" s="8">
        <f>Table32356789101112132343210111213724[[#This Row],[Women]]/Table32356789101112132343210111213724[[#This Row],[Total]]</f>
        <v>0.21052631578947367</v>
      </c>
      <c r="I94" s="1">
        <v>0</v>
      </c>
      <c r="J94" s="8">
        <f>Table32356789101112132343210111213724[[#This Row],[Alaskan Native or Native American]]/Table32356789101112132343210111213724[[#This Row],[Total]]</f>
        <v>0</v>
      </c>
      <c r="K94" s="1">
        <v>1</v>
      </c>
      <c r="L94" s="8">
        <f>Table32356789101112132343210111213724[[#This Row],[Asian American]]/Table32356789101112132343210111213724[[#This Row],[Total]]</f>
        <v>5.2631578947368418E-2</v>
      </c>
      <c r="M94" s="1">
        <v>5</v>
      </c>
      <c r="N94" s="8">
        <f>Table32356789101112132343210111213724[[#This Row],[African American]]/Table32356789101112132343210111213724[[#This Row],[Total]]</f>
        <v>0.26315789473684209</v>
      </c>
      <c r="O94" s="1">
        <v>1</v>
      </c>
      <c r="P94" s="8">
        <f>Table32356789101112132343210111213724[[#This Row],[Hispanic American]]/Table32356789101112132343210111213724[[#This Row],[Total]]</f>
        <v>5.2631578947368418E-2</v>
      </c>
      <c r="Q94" s="1">
        <v>0</v>
      </c>
      <c r="R94" s="8">
        <f>Table32356789101112132343210111213724[[#This Row],[Hawaiian or Pacific Islander]]/Table32356789101112132343210111213724[[#This Row],[Total]]</f>
        <v>0</v>
      </c>
      <c r="S94" s="1">
        <v>10</v>
      </c>
      <c r="T94" s="8">
        <f>Table32356789101112132343210111213724[[#This Row],[White]]/Table32356789101112132343210111213724[[#This Row],[Total]]</f>
        <v>0.52631578947368418</v>
      </c>
      <c r="U94" s="1">
        <v>1</v>
      </c>
      <c r="V94" s="8">
        <f>Table32356789101112132343210111213724[[#This Row],[Multi-racial]]/Table32356789101112132343210111213724[[#This Row],[Total]]</f>
        <v>5.2631578947368418E-2</v>
      </c>
      <c r="W94" s="1">
        <v>0</v>
      </c>
      <c r="X94" s="8">
        <f>Table32356789101112132343210111213724[[#This Row],[International]]/Table32356789101112132343210111213724[[#This Row],[Total]]</f>
        <v>0</v>
      </c>
      <c r="Y9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0.42105263157894735</v>
      </c>
      <c r="Z9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0.36842105263157893</v>
      </c>
    </row>
    <row r="95" spans="1:26" ht="20" customHeight="1">
      <c r="A95" s="12">
        <v>210571</v>
      </c>
      <c r="B95" s="12" t="s">
        <v>1055</v>
      </c>
      <c r="C95" s="16" t="s">
        <v>347</v>
      </c>
      <c r="D95" s="12">
        <v>18</v>
      </c>
      <c r="E95" s="12">
        <v>14</v>
      </c>
      <c r="F95" s="14">
        <f>Table32356789101112132343210111213724[[#This Row],[Men]]/Table32356789101112132343210111213724[[#This Row],[Total]]</f>
        <v>0.77777777777777779</v>
      </c>
      <c r="G95" s="12">
        <v>4</v>
      </c>
      <c r="H95" s="14">
        <f>Table32356789101112132343210111213724[[#This Row],[Women]]/Table32356789101112132343210111213724[[#This Row],[Total]]</f>
        <v>0.22222222222222221</v>
      </c>
      <c r="I95" s="12">
        <v>0</v>
      </c>
      <c r="J95" s="14">
        <f>Table32356789101112132343210111213724[[#This Row],[Alaskan Native or Native American]]/Table32356789101112132343210111213724[[#This Row],[Total]]</f>
        <v>0</v>
      </c>
      <c r="K95" s="12">
        <v>0</v>
      </c>
      <c r="L95" s="14">
        <f>Table32356789101112132343210111213724[[#This Row],[Asian American]]/Table32356789101112132343210111213724[[#This Row],[Total]]</f>
        <v>0</v>
      </c>
      <c r="M95" s="12">
        <v>0</v>
      </c>
      <c r="N95" s="14">
        <f>Table32356789101112132343210111213724[[#This Row],[African American]]/Table32356789101112132343210111213724[[#This Row],[Total]]</f>
        <v>0</v>
      </c>
      <c r="O95" s="12">
        <v>0</v>
      </c>
      <c r="P95" s="14">
        <f>Table32356789101112132343210111213724[[#This Row],[Hispanic American]]/Table32356789101112132343210111213724[[#This Row],[Total]]</f>
        <v>0</v>
      </c>
      <c r="Q95" s="12">
        <v>0</v>
      </c>
      <c r="R95" s="14">
        <f>Table32356789101112132343210111213724[[#This Row],[Hawaiian or Pacific Islander]]/Table32356789101112132343210111213724[[#This Row],[Total]]</f>
        <v>0</v>
      </c>
      <c r="S95" s="12">
        <v>5</v>
      </c>
      <c r="T95" s="14">
        <f>Table32356789101112132343210111213724[[#This Row],[White]]/Table32356789101112132343210111213724[[#This Row],[Total]]</f>
        <v>0.27777777777777779</v>
      </c>
      <c r="U95" s="12">
        <v>0</v>
      </c>
      <c r="V95" s="14">
        <f>Table32356789101112132343210111213724[[#This Row],[Multi-racial]]/Table32356789101112132343210111213724[[#This Row],[Total]]</f>
        <v>0</v>
      </c>
      <c r="W95" s="12">
        <v>0</v>
      </c>
      <c r="X95" s="14">
        <f>Table32356789101112132343210111213724[[#This Row],[International]]/Table32356789101112132343210111213724[[#This Row],[Total]]</f>
        <v>0</v>
      </c>
      <c r="Y9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9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96" spans="1:26" ht="20" customHeight="1">
      <c r="A96" s="1">
        <v>218724</v>
      </c>
      <c r="B96" s="1" t="s">
        <v>1095</v>
      </c>
      <c r="C96" s="18">
        <v>45700</v>
      </c>
      <c r="D96" s="1">
        <v>18</v>
      </c>
      <c r="E96" s="1">
        <v>17</v>
      </c>
      <c r="F96" s="8">
        <f>Table32356789101112132343210111213724[[#This Row],[Men]]/Table32356789101112132343210111213724[[#This Row],[Total]]</f>
        <v>0.94444444444444442</v>
      </c>
      <c r="G96" s="1">
        <v>1</v>
      </c>
      <c r="H96" s="8">
        <f>Table32356789101112132343210111213724[[#This Row],[Women]]/Table32356789101112132343210111213724[[#This Row],[Total]]</f>
        <v>5.5555555555555552E-2</v>
      </c>
      <c r="I96" s="1">
        <v>0</v>
      </c>
      <c r="J96" s="8">
        <f>Table32356789101112132343210111213724[[#This Row],[Alaskan Native or Native American]]/Table32356789101112132343210111213724[[#This Row],[Total]]</f>
        <v>0</v>
      </c>
      <c r="K96" s="1">
        <v>0</v>
      </c>
      <c r="L96" s="8">
        <f>Table32356789101112132343210111213724[[#This Row],[Asian American]]/Table32356789101112132343210111213724[[#This Row],[Total]]</f>
        <v>0</v>
      </c>
      <c r="M96" s="1">
        <v>3</v>
      </c>
      <c r="N96" s="8">
        <f>Table32356789101112132343210111213724[[#This Row],[African American]]/Table32356789101112132343210111213724[[#This Row],[Total]]</f>
        <v>0.16666666666666666</v>
      </c>
      <c r="O96" s="1">
        <v>0</v>
      </c>
      <c r="P96" s="8">
        <f>Table32356789101112132343210111213724[[#This Row],[Hispanic American]]/Table32356789101112132343210111213724[[#This Row],[Total]]</f>
        <v>0</v>
      </c>
      <c r="Q96" s="1">
        <v>0</v>
      </c>
      <c r="R96" s="8">
        <f>Table32356789101112132343210111213724[[#This Row],[Hawaiian or Pacific Islander]]/Table32356789101112132343210111213724[[#This Row],[Total]]</f>
        <v>0</v>
      </c>
      <c r="S96" s="1">
        <v>13</v>
      </c>
      <c r="T96" s="8">
        <f>Table32356789101112132343210111213724[[#This Row],[White]]/Table32356789101112132343210111213724[[#This Row],[Total]]</f>
        <v>0.72222222222222221</v>
      </c>
      <c r="U96" s="1">
        <v>1</v>
      </c>
      <c r="V96" s="8">
        <f>Table32356789101112132343210111213724[[#This Row],[Multi-racial]]/Table32356789101112132343210111213724[[#This Row],[Total]]</f>
        <v>5.5555555555555552E-2</v>
      </c>
      <c r="W96" s="1">
        <v>1</v>
      </c>
      <c r="X96" s="8">
        <f>Table32356789101112132343210111213724[[#This Row],[International]]/Table32356789101112132343210111213724[[#This Row],[Total]]</f>
        <v>5.5555555555555552E-2</v>
      </c>
      <c r="Y9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0.22222222222222221</v>
      </c>
      <c r="Z9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0.22222222222222221</v>
      </c>
    </row>
    <row r="97" spans="1:26" ht="20" customHeight="1">
      <c r="A97" s="12">
        <v>233277</v>
      </c>
      <c r="B97" s="12" t="s">
        <v>515</v>
      </c>
      <c r="C97" s="19">
        <v>47200</v>
      </c>
      <c r="D97" s="12">
        <v>18</v>
      </c>
      <c r="E97" s="12">
        <v>11</v>
      </c>
      <c r="F97" s="14">
        <f>Table32356789101112132343210111213724[[#This Row],[Men]]/Table32356789101112132343210111213724[[#This Row],[Total]]</f>
        <v>0.61111111111111116</v>
      </c>
      <c r="G97" s="12">
        <v>7</v>
      </c>
      <c r="H97" s="14">
        <f>Table32356789101112132343210111213724[[#This Row],[Women]]/Table32356789101112132343210111213724[[#This Row],[Total]]</f>
        <v>0.3888888888888889</v>
      </c>
      <c r="I97" s="12">
        <v>0</v>
      </c>
      <c r="J97" s="14">
        <f>Table32356789101112132343210111213724[[#This Row],[Alaskan Native or Native American]]/Table32356789101112132343210111213724[[#This Row],[Total]]</f>
        <v>0</v>
      </c>
      <c r="K97" s="12">
        <v>0</v>
      </c>
      <c r="L97" s="14">
        <f>Table32356789101112132343210111213724[[#This Row],[Asian American]]/Table32356789101112132343210111213724[[#This Row],[Total]]</f>
        <v>0</v>
      </c>
      <c r="M97" s="12">
        <v>7</v>
      </c>
      <c r="N97" s="14">
        <f>Table32356789101112132343210111213724[[#This Row],[African American]]/Table32356789101112132343210111213724[[#This Row],[Total]]</f>
        <v>0.3888888888888889</v>
      </c>
      <c r="O97" s="12">
        <v>0</v>
      </c>
      <c r="P97" s="14">
        <f>Table32356789101112132343210111213724[[#This Row],[Hispanic American]]/Table32356789101112132343210111213724[[#This Row],[Total]]</f>
        <v>0</v>
      </c>
      <c r="Q97" s="12">
        <v>0</v>
      </c>
      <c r="R97" s="14">
        <f>Table32356789101112132343210111213724[[#This Row],[Hawaiian or Pacific Islander]]/Table32356789101112132343210111213724[[#This Row],[Total]]</f>
        <v>0</v>
      </c>
      <c r="S97" s="12">
        <v>11</v>
      </c>
      <c r="T97" s="14">
        <f>Table32356789101112132343210111213724[[#This Row],[White]]/Table32356789101112132343210111213724[[#This Row],[Total]]</f>
        <v>0.61111111111111116</v>
      </c>
      <c r="U97" s="12">
        <v>0</v>
      </c>
      <c r="V97" s="14">
        <f>Table32356789101112132343210111213724[[#This Row],[Multi-racial]]/Table32356789101112132343210111213724[[#This Row],[Total]]</f>
        <v>0</v>
      </c>
      <c r="W97" s="12">
        <v>0</v>
      </c>
      <c r="X97" s="14">
        <f>Table32356789101112132343210111213724[[#This Row],[International]]/Table32356789101112132343210111213724[[#This Row],[Total]]</f>
        <v>0</v>
      </c>
      <c r="Y9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0.3888888888888889</v>
      </c>
      <c r="Z9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0.3888888888888889</v>
      </c>
    </row>
    <row r="98" spans="1:26" ht="20" customHeight="1">
      <c r="A98" s="1">
        <v>458919</v>
      </c>
      <c r="B98" s="1" t="s">
        <v>1194</v>
      </c>
      <c r="C98" s="18">
        <v>61000</v>
      </c>
      <c r="D98" s="1">
        <v>18</v>
      </c>
      <c r="E98" s="1">
        <v>9</v>
      </c>
      <c r="F98" s="8">
        <f>Table32356789101112132343210111213724[[#This Row],[Men]]/Table32356789101112132343210111213724[[#This Row],[Total]]</f>
        <v>0.5</v>
      </c>
      <c r="G98" s="1">
        <v>9</v>
      </c>
      <c r="H98" s="8">
        <f>Table32356789101112132343210111213724[[#This Row],[Women]]/Table32356789101112132343210111213724[[#This Row],[Total]]</f>
        <v>0.5</v>
      </c>
      <c r="I98" s="1">
        <v>0</v>
      </c>
      <c r="J98" s="8">
        <f>Table32356789101112132343210111213724[[#This Row],[Alaskan Native or Native American]]/Table32356789101112132343210111213724[[#This Row],[Total]]</f>
        <v>0</v>
      </c>
      <c r="K98" s="1">
        <v>0</v>
      </c>
      <c r="L98" s="8">
        <f>Table32356789101112132343210111213724[[#This Row],[Asian American]]/Table32356789101112132343210111213724[[#This Row],[Total]]</f>
        <v>0</v>
      </c>
      <c r="M98" s="1">
        <v>12</v>
      </c>
      <c r="N98" s="8">
        <f>Table32356789101112132343210111213724[[#This Row],[African American]]/Table32356789101112132343210111213724[[#This Row],[Total]]</f>
        <v>0.66666666666666663</v>
      </c>
      <c r="O98" s="1">
        <v>1</v>
      </c>
      <c r="P98" s="8">
        <f>Table32356789101112132343210111213724[[#This Row],[Hispanic American]]/Table32356789101112132343210111213724[[#This Row],[Total]]</f>
        <v>5.5555555555555552E-2</v>
      </c>
      <c r="Q98" s="1">
        <v>0</v>
      </c>
      <c r="R98" s="8">
        <f>Table32356789101112132343210111213724[[#This Row],[Hawaiian or Pacific Islander]]/Table32356789101112132343210111213724[[#This Row],[Total]]</f>
        <v>0</v>
      </c>
      <c r="S98" s="1">
        <v>3</v>
      </c>
      <c r="T98" s="8">
        <f>Table32356789101112132343210111213724[[#This Row],[White]]/Table32356789101112132343210111213724[[#This Row],[Total]]</f>
        <v>0.16666666666666666</v>
      </c>
      <c r="U98" s="1">
        <v>2</v>
      </c>
      <c r="V98" s="8">
        <f>Table32356789101112132343210111213724[[#This Row],[Multi-racial]]/Table32356789101112132343210111213724[[#This Row],[Total]]</f>
        <v>0.1111111111111111</v>
      </c>
      <c r="W98" s="1">
        <v>0</v>
      </c>
      <c r="X98" s="8">
        <f>Table32356789101112132343210111213724[[#This Row],[International]]/Table32356789101112132343210111213724[[#This Row],[Total]]</f>
        <v>0</v>
      </c>
      <c r="Y9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0.83333333333333337</v>
      </c>
      <c r="Z9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0.83333333333333337</v>
      </c>
    </row>
    <row r="99" spans="1:26" ht="20" customHeight="1">
      <c r="A99" s="12">
        <v>159009</v>
      </c>
      <c r="B99" s="12" t="s">
        <v>658</v>
      </c>
      <c r="C99" s="16" t="s">
        <v>347</v>
      </c>
      <c r="D99" s="12">
        <v>17</v>
      </c>
      <c r="E99" s="12">
        <v>10</v>
      </c>
      <c r="F99" s="14">
        <f>Table32356789101112132343210111213724[[#This Row],[Men]]/Table32356789101112132343210111213724[[#This Row],[Total]]</f>
        <v>0.58823529411764708</v>
      </c>
      <c r="G99" s="12">
        <v>7</v>
      </c>
      <c r="H99" s="14">
        <f>Table32356789101112132343210111213724[[#This Row],[Women]]/Table32356789101112132343210111213724[[#This Row],[Total]]</f>
        <v>0.41176470588235292</v>
      </c>
      <c r="I99" s="12">
        <v>0</v>
      </c>
      <c r="J99" s="14">
        <f>Table32356789101112132343210111213724[[#This Row],[Alaskan Native or Native American]]/Table32356789101112132343210111213724[[#This Row],[Total]]</f>
        <v>0</v>
      </c>
      <c r="K99" s="12">
        <v>0</v>
      </c>
      <c r="L99" s="14">
        <f>Table32356789101112132343210111213724[[#This Row],[Asian American]]/Table32356789101112132343210111213724[[#This Row],[Total]]</f>
        <v>0</v>
      </c>
      <c r="M99" s="12">
        <v>10</v>
      </c>
      <c r="N99" s="14">
        <f>Table32356789101112132343210111213724[[#This Row],[African American]]/Table32356789101112132343210111213724[[#This Row],[Total]]</f>
        <v>0.58823529411764708</v>
      </c>
      <c r="O99" s="12">
        <v>0</v>
      </c>
      <c r="P99" s="14">
        <f>Table32356789101112132343210111213724[[#This Row],[Hispanic American]]/Table32356789101112132343210111213724[[#This Row],[Total]]</f>
        <v>0</v>
      </c>
      <c r="Q99" s="12">
        <v>0</v>
      </c>
      <c r="R99" s="14">
        <f>Table32356789101112132343210111213724[[#This Row],[Hawaiian or Pacific Islander]]/Table32356789101112132343210111213724[[#This Row],[Total]]</f>
        <v>0</v>
      </c>
      <c r="S99" s="12">
        <v>1</v>
      </c>
      <c r="T99" s="14">
        <f>Table32356789101112132343210111213724[[#This Row],[White]]/Table32356789101112132343210111213724[[#This Row],[Total]]</f>
        <v>5.8823529411764705E-2</v>
      </c>
      <c r="U99" s="12">
        <v>0</v>
      </c>
      <c r="V99" s="14">
        <f>Table32356789101112132343210111213724[[#This Row],[Multi-racial]]/Table32356789101112132343210111213724[[#This Row],[Total]]</f>
        <v>0</v>
      </c>
      <c r="W99" s="12">
        <v>6</v>
      </c>
      <c r="X99" s="14">
        <f>Table32356789101112132343210111213724[[#This Row],[International]]/Table32356789101112132343210111213724[[#This Row],[Total]]</f>
        <v>0.35294117647058826</v>
      </c>
      <c r="Y9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0.58823529411764708</v>
      </c>
      <c r="Z9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0.58823529411764708</v>
      </c>
    </row>
    <row r="100" spans="1:26" ht="20" customHeight="1">
      <c r="A100" s="1">
        <v>177940</v>
      </c>
      <c r="B100" s="1" t="s">
        <v>1071</v>
      </c>
      <c r="C100" s="15" t="s">
        <v>347</v>
      </c>
      <c r="D100" s="1">
        <v>17</v>
      </c>
      <c r="E100" s="1">
        <v>13</v>
      </c>
      <c r="F100" s="8">
        <f>Table32356789101112132343210111213724[[#This Row],[Men]]/Table32356789101112132343210111213724[[#This Row],[Total]]</f>
        <v>0.76470588235294112</v>
      </c>
      <c r="G100" s="1">
        <v>4</v>
      </c>
      <c r="H100" s="8">
        <f>Table32356789101112132343210111213724[[#This Row],[Women]]/Table32356789101112132343210111213724[[#This Row],[Total]]</f>
        <v>0.23529411764705882</v>
      </c>
      <c r="I100" s="1">
        <v>0</v>
      </c>
      <c r="J100" s="8">
        <f>Table32356789101112132343210111213724[[#This Row],[Alaskan Native or Native American]]/Table32356789101112132343210111213724[[#This Row],[Total]]</f>
        <v>0</v>
      </c>
      <c r="K100" s="1">
        <v>1</v>
      </c>
      <c r="L100" s="8">
        <f>Table32356789101112132343210111213724[[#This Row],[Asian American]]/Table32356789101112132343210111213724[[#This Row],[Total]]</f>
        <v>5.8823529411764705E-2</v>
      </c>
      <c r="M100" s="1">
        <v>10</v>
      </c>
      <c r="N100" s="8">
        <f>Table32356789101112132343210111213724[[#This Row],[African American]]/Table32356789101112132343210111213724[[#This Row],[Total]]</f>
        <v>0.58823529411764708</v>
      </c>
      <c r="O100" s="1">
        <v>0</v>
      </c>
      <c r="P100" s="8">
        <f>Table32356789101112132343210111213724[[#This Row],[Hispanic American]]/Table32356789101112132343210111213724[[#This Row],[Total]]</f>
        <v>0</v>
      </c>
      <c r="Q100" s="1">
        <v>0</v>
      </c>
      <c r="R100" s="8">
        <f>Table32356789101112132343210111213724[[#This Row],[Hawaiian or Pacific Islander]]/Table32356789101112132343210111213724[[#This Row],[Total]]</f>
        <v>0</v>
      </c>
      <c r="S100" s="1">
        <v>3</v>
      </c>
      <c r="T100" s="8">
        <f>Table32356789101112132343210111213724[[#This Row],[White]]/Table32356789101112132343210111213724[[#This Row],[Total]]</f>
        <v>0.17647058823529413</v>
      </c>
      <c r="U100" s="1">
        <v>1</v>
      </c>
      <c r="V100" s="8">
        <f>Table32356789101112132343210111213724[[#This Row],[Multi-racial]]/Table32356789101112132343210111213724[[#This Row],[Total]]</f>
        <v>5.8823529411764705E-2</v>
      </c>
      <c r="W100" s="1">
        <v>2</v>
      </c>
      <c r="X100" s="8">
        <f>Table32356789101112132343210111213724[[#This Row],[International]]/Table32356789101112132343210111213724[[#This Row],[Total]]</f>
        <v>0.11764705882352941</v>
      </c>
      <c r="Y10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0.70588235294117652</v>
      </c>
      <c r="Z10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0.6470588235294118</v>
      </c>
    </row>
    <row r="101" spans="1:26" ht="20" customHeight="1">
      <c r="A101" s="12">
        <v>186399</v>
      </c>
      <c r="B101" s="12" t="s">
        <v>983</v>
      </c>
      <c r="C101" s="16">
        <v>54800</v>
      </c>
      <c r="D101" s="12">
        <v>17</v>
      </c>
      <c r="E101" s="12">
        <v>15</v>
      </c>
      <c r="F101" s="14">
        <f>Table32356789101112132343210111213724[[#This Row],[Men]]/Table32356789101112132343210111213724[[#This Row],[Total]]</f>
        <v>0.88235294117647056</v>
      </c>
      <c r="G101" s="12">
        <v>2</v>
      </c>
      <c r="H101" s="14">
        <f>Table32356789101112132343210111213724[[#This Row],[Women]]/Table32356789101112132343210111213724[[#This Row],[Total]]</f>
        <v>0.11764705882352941</v>
      </c>
      <c r="I101" s="12">
        <v>0</v>
      </c>
      <c r="J101" s="14">
        <f>Table32356789101112132343210111213724[[#This Row],[Alaskan Native or Native American]]/Table32356789101112132343210111213724[[#This Row],[Total]]</f>
        <v>0</v>
      </c>
      <c r="K101" s="12">
        <v>7</v>
      </c>
      <c r="L101" s="14">
        <f>Table32356789101112132343210111213724[[#This Row],[Asian American]]/Table32356789101112132343210111213724[[#This Row],[Total]]</f>
        <v>0.41176470588235292</v>
      </c>
      <c r="M101" s="12">
        <v>3</v>
      </c>
      <c r="N101" s="14">
        <f>Table32356789101112132343210111213724[[#This Row],[African American]]/Table32356789101112132343210111213724[[#This Row],[Total]]</f>
        <v>0.17647058823529413</v>
      </c>
      <c r="O101" s="12">
        <v>3</v>
      </c>
      <c r="P101" s="14">
        <f>Table32356789101112132343210111213724[[#This Row],[Hispanic American]]/Table32356789101112132343210111213724[[#This Row],[Total]]</f>
        <v>0.17647058823529413</v>
      </c>
      <c r="Q101" s="12">
        <v>0</v>
      </c>
      <c r="R101" s="14">
        <f>Table32356789101112132343210111213724[[#This Row],[Hawaiian or Pacific Islander]]/Table32356789101112132343210111213724[[#This Row],[Total]]</f>
        <v>0</v>
      </c>
      <c r="S101" s="12">
        <v>3</v>
      </c>
      <c r="T101" s="14">
        <f>Table32356789101112132343210111213724[[#This Row],[White]]/Table32356789101112132343210111213724[[#This Row],[Total]]</f>
        <v>0.17647058823529413</v>
      </c>
      <c r="U101" s="12">
        <v>0</v>
      </c>
      <c r="V101" s="14">
        <f>Table32356789101112132343210111213724[[#This Row],[Multi-racial]]/Table32356789101112132343210111213724[[#This Row],[Total]]</f>
        <v>0</v>
      </c>
      <c r="W101" s="12">
        <v>0</v>
      </c>
      <c r="X101" s="14">
        <f>Table32356789101112132343210111213724[[#This Row],[International]]/Table32356789101112132343210111213724[[#This Row],[Total]]</f>
        <v>0</v>
      </c>
      <c r="Y10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0.76470588235294112</v>
      </c>
      <c r="Z10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0.35294117647058826</v>
      </c>
    </row>
    <row r="102" spans="1:26" ht="20" customHeight="1">
      <c r="A102" s="1">
        <v>143358</v>
      </c>
      <c r="B102" s="1" t="s">
        <v>134</v>
      </c>
      <c r="C102" s="15" t="s">
        <v>347</v>
      </c>
      <c r="D102" s="1">
        <v>16</v>
      </c>
      <c r="E102" s="1">
        <v>13</v>
      </c>
      <c r="F102" s="8">
        <f>Table32356789101112132343210111213724[[#This Row],[Men]]/Table32356789101112132343210111213724[[#This Row],[Total]]</f>
        <v>0.8125</v>
      </c>
      <c r="G102" s="1">
        <v>3</v>
      </c>
      <c r="H102" s="8">
        <f>Table32356789101112132343210111213724[[#This Row],[Women]]/Table32356789101112132343210111213724[[#This Row],[Total]]</f>
        <v>0.1875</v>
      </c>
      <c r="I102" s="1">
        <v>1</v>
      </c>
      <c r="J102" s="8">
        <f>Table32356789101112132343210111213724[[#This Row],[Alaskan Native or Native American]]/Table32356789101112132343210111213724[[#This Row],[Total]]</f>
        <v>6.25E-2</v>
      </c>
      <c r="K102" s="1">
        <v>0</v>
      </c>
      <c r="L102" s="8">
        <f>Table32356789101112132343210111213724[[#This Row],[Asian American]]/Table32356789101112132343210111213724[[#This Row],[Total]]</f>
        <v>0</v>
      </c>
      <c r="M102" s="1">
        <v>2</v>
      </c>
      <c r="N102" s="8">
        <f>Table32356789101112132343210111213724[[#This Row],[African American]]/Table32356789101112132343210111213724[[#This Row],[Total]]</f>
        <v>0.125</v>
      </c>
      <c r="O102" s="1">
        <v>1</v>
      </c>
      <c r="P102" s="8">
        <f>Table32356789101112132343210111213724[[#This Row],[Hispanic American]]/Table32356789101112132343210111213724[[#This Row],[Total]]</f>
        <v>6.25E-2</v>
      </c>
      <c r="Q102" s="1">
        <v>0</v>
      </c>
      <c r="R102" s="8">
        <f>Table32356789101112132343210111213724[[#This Row],[Hawaiian or Pacific Islander]]/Table32356789101112132343210111213724[[#This Row],[Total]]</f>
        <v>0</v>
      </c>
      <c r="S102" s="1">
        <v>11</v>
      </c>
      <c r="T102" s="8">
        <f>Table32356789101112132343210111213724[[#This Row],[White]]/Table32356789101112132343210111213724[[#This Row],[Total]]</f>
        <v>0.6875</v>
      </c>
      <c r="U102" s="1">
        <v>1</v>
      </c>
      <c r="V102" s="8">
        <f>Table32356789101112132343210111213724[[#This Row],[Multi-racial]]/Table32356789101112132343210111213724[[#This Row],[Total]]</f>
        <v>6.25E-2</v>
      </c>
      <c r="W102" s="1">
        <v>0</v>
      </c>
      <c r="X102" s="8">
        <f>Table32356789101112132343210111213724[[#This Row],[International]]/Table32356789101112132343210111213724[[#This Row],[Total]]</f>
        <v>0</v>
      </c>
      <c r="Y10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0.3125</v>
      </c>
      <c r="Z10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0.3125</v>
      </c>
    </row>
    <row r="103" spans="1:26" ht="20" customHeight="1">
      <c r="A103" s="12">
        <v>211644</v>
      </c>
      <c r="B103" s="12" t="s">
        <v>1062</v>
      </c>
      <c r="C103" s="16">
        <v>47400</v>
      </c>
      <c r="D103" s="12">
        <v>16</v>
      </c>
      <c r="E103" s="12">
        <v>11</v>
      </c>
      <c r="F103" s="14">
        <f>Table32356789101112132343210111213724[[#This Row],[Men]]/Table32356789101112132343210111213724[[#This Row],[Total]]</f>
        <v>0.6875</v>
      </c>
      <c r="G103" s="12">
        <v>5</v>
      </c>
      <c r="H103" s="14">
        <f>Table32356789101112132343210111213724[[#This Row],[Women]]/Table32356789101112132343210111213724[[#This Row],[Total]]</f>
        <v>0.3125</v>
      </c>
      <c r="I103" s="12">
        <v>0</v>
      </c>
      <c r="J103" s="14">
        <f>Table32356789101112132343210111213724[[#This Row],[Alaskan Native or Native American]]/Table32356789101112132343210111213724[[#This Row],[Total]]</f>
        <v>0</v>
      </c>
      <c r="K103" s="12">
        <v>0</v>
      </c>
      <c r="L103" s="14">
        <f>Table32356789101112132343210111213724[[#This Row],[Asian American]]/Table32356789101112132343210111213724[[#This Row],[Total]]</f>
        <v>0</v>
      </c>
      <c r="M103" s="12">
        <v>2</v>
      </c>
      <c r="N103" s="14">
        <f>Table32356789101112132343210111213724[[#This Row],[African American]]/Table32356789101112132343210111213724[[#This Row],[Total]]</f>
        <v>0.125</v>
      </c>
      <c r="O103" s="12">
        <v>0</v>
      </c>
      <c r="P103" s="14">
        <f>Table32356789101112132343210111213724[[#This Row],[Hispanic American]]/Table32356789101112132343210111213724[[#This Row],[Total]]</f>
        <v>0</v>
      </c>
      <c r="Q103" s="12">
        <v>0</v>
      </c>
      <c r="R103" s="14">
        <f>Table32356789101112132343210111213724[[#This Row],[Hawaiian or Pacific Islander]]/Table32356789101112132343210111213724[[#This Row],[Total]]</f>
        <v>0</v>
      </c>
      <c r="S103" s="12">
        <v>12</v>
      </c>
      <c r="T103" s="14">
        <f>Table32356789101112132343210111213724[[#This Row],[White]]/Table32356789101112132343210111213724[[#This Row],[Total]]</f>
        <v>0.75</v>
      </c>
      <c r="U103" s="12">
        <v>1</v>
      </c>
      <c r="V103" s="14">
        <f>Table32356789101112132343210111213724[[#This Row],[Multi-racial]]/Table32356789101112132343210111213724[[#This Row],[Total]]</f>
        <v>6.25E-2</v>
      </c>
      <c r="W103" s="12">
        <v>0</v>
      </c>
      <c r="X103" s="14">
        <f>Table32356789101112132343210111213724[[#This Row],[International]]/Table32356789101112132343210111213724[[#This Row],[Total]]</f>
        <v>0</v>
      </c>
      <c r="Y10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0.1875</v>
      </c>
      <c r="Z10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0.1875</v>
      </c>
    </row>
    <row r="104" spans="1:26" ht="20" customHeight="1">
      <c r="A104" s="1">
        <v>217882</v>
      </c>
      <c r="B104" s="1" t="s">
        <v>20</v>
      </c>
      <c r="C104" s="18" t="s">
        <v>347</v>
      </c>
      <c r="D104" s="1">
        <v>16</v>
      </c>
      <c r="E104" s="1">
        <v>13</v>
      </c>
      <c r="F104" s="8">
        <f>Table32356789101112132343210111213724[[#This Row],[Men]]/Table32356789101112132343210111213724[[#This Row],[Total]]</f>
        <v>0.8125</v>
      </c>
      <c r="G104" s="1">
        <v>3</v>
      </c>
      <c r="H104" s="8">
        <f>Table32356789101112132343210111213724[[#This Row],[Women]]/Table32356789101112132343210111213724[[#This Row],[Total]]</f>
        <v>0.1875</v>
      </c>
      <c r="I104" s="1">
        <v>0</v>
      </c>
      <c r="J104" s="8">
        <f>Table32356789101112132343210111213724[[#This Row],[Alaskan Native or Native American]]/Table32356789101112132343210111213724[[#This Row],[Total]]</f>
        <v>0</v>
      </c>
      <c r="K104" s="1">
        <v>0</v>
      </c>
      <c r="L104" s="8">
        <f>Table32356789101112132343210111213724[[#This Row],[Asian American]]/Table32356789101112132343210111213724[[#This Row],[Total]]</f>
        <v>0</v>
      </c>
      <c r="M104" s="1">
        <v>0</v>
      </c>
      <c r="N104" s="8">
        <f>Table32356789101112132343210111213724[[#This Row],[African American]]/Table32356789101112132343210111213724[[#This Row],[Total]]</f>
        <v>0</v>
      </c>
      <c r="O104" s="1">
        <v>1</v>
      </c>
      <c r="P104" s="8">
        <f>Table32356789101112132343210111213724[[#This Row],[Hispanic American]]/Table32356789101112132343210111213724[[#This Row],[Total]]</f>
        <v>6.25E-2</v>
      </c>
      <c r="Q104" s="1">
        <v>0</v>
      </c>
      <c r="R104" s="8">
        <f>Table32356789101112132343210111213724[[#This Row],[Hawaiian or Pacific Islander]]/Table32356789101112132343210111213724[[#This Row],[Total]]</f>
        <v>0</v>
      </c>
      <c r="S104" s="1">
        <v>14</v>
      </c>
      <c r="T104" s="8">
        <f>Table32356789101112132343210111213724[[#This Row],[White]]/Table32356789101112132343210111213724[[#This Row],[Total]]</f>
        <v>0.875</v>
      </c>
      <c r="U104" s="1">
        <v>1</v>
      </c>
      <c r="V104" s="8">
        <f>Table32356789101112132343210111213724[[#This Row],[Multi-racial]]/Table32356789101112132343210111213724[[#This Row],[Total]]</f>
        <v>6.25E-2</v>
      </c>
      <c r="W104" s="1">
        <v>0</v>
      </c>
      <c r="X104" s="8">
        <f>Table32356789101112132343210111213724[[#This Row],[International]]/Table32356789101112132343210111213724[[#This Row],[Total]]</f>
        <v>0</v>
      </c>
      <c r="Y10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0.125</v>
      </c>
      <c r="Z10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0.125</v>
      </c>
    </row>
    <row r="105" spans="1:26" ht="20" customHeight="1">
      <c r="A105" s="12">
        <v>129215</v>
      </c>
      <c r="B105" s="12" t="s">
        <v>840</v>
      </c>
      <c r="C105" s="16">
        <v>47900</v>
      </c>
      <c r="D105" s="12">
        <v>15</v>
      </c>
      <c r="E105" s="12">
        <v>13</v>
      </c>
      <c r="F105" s="14">
        <f>Table32356789101112132343210111213724[[#This Row],[Men]]/Table32356789101112132343210111213724[[#This Row],[Total]]</f>
        <v>0.8666666666666667</v>
      </c>
      <c r="G105" s="12">
        <v>2</v>
      </c>
      <c r="H105" s="14">
        <f>Table32356789101112132343210111213724[[#This Row],[Women]]/Table32356789101112132343210111213724[[#This Row],[Total]]</f>
        <v>0.13333333333333333</v>
      </c>
      <c r="I105" s="12">
        <v>0</v>
      </c>
      <c r="J105" s="14">
        <f>Table32356789101112132343210111213724[[#This Row],[Alaskan Native or Native American]]/Table32356789101112132343210111213724[[#This Row],[Total]]</f>
        <v>0</v>
      </c>
      <c r="K105" s="12">
        <v>0</v>
      </c>
      <c r="L105" s="14">
        <f>Table32356789101112132343210111213724[[#This Row],[Asian American]]/Table32356789101112132343210111213724[[#This Row],[Total]]</f>
        <v>0</v>
      </c>
      <c r="M105" s="12">
        <v>1</v>
      </c>
      <c r="N105" s="14">
        <f>Table32356789101112132343210111213724[[#This Row],[African American]]/Table32356789101112132343210111213724[[#This Row],[Total]]</f>
        <v>6.6666666666666666E-2</v>
      </c>
      <c r="O105" s="12">
        <v>2</v>
      </c>
      <c r="P105" s="14">
        <f>Table32356789101112132343210111213724[[#This Row],[Hispanic American]]/Table32356789101112132343210111213724[[#This Row],[Total]]</f>
        <v>0.13333333333333333</v>
      </c>
      <c r="Q105" s="12">
        <v>0</v>
      </c>
      <c r="R105" s="14">
        <f>Table32356789101112132343210111213724[[#This Row],[Hawaiian or Pacific Islander]]/Table32356789101112132343210111213724[[#This Row],[Total]]</f>
        <v>0</v>
      </c>
      <c r="S105" s="12">
        <v>11</v>
      </c>
      <c r="T105" s="14">
        <f>Table32356789101112132343210111213724[[#This Row],[White]]/Table32356789101112132343210111213724[[#This Row],[Total]]</f>
        <v>0.73333333333333328</v>
      </c>
      <c r="U105" s="12">
        <v>1</v>
      </c>
      <c r="V105" s="14">
        <f>Table32356789101112132343210111213724[[#This Row],[Multi-racial]]/Table32356789101112132343210111213724[[#This Row],[Total]]</f>
        <v>6.6666666666666666E-2</v>
      </c>
      <c r="W105" s="12">
        <v>0</v>
      </c>
      <c r="X105" s="14">
        <f>Table32356789101112132343210111213724[[#This Row],[International]]/Table32356789101112132343210111213724[[#This Row],[Total]]</f>
        <v>0</v>
      </c>
      <c r="Y10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0.26666666666666666</v>
      </c>
      <c r="Z10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0.26666666666666666</v>
      </c>
    </row>
    <row r="106" spans="1:26" ht="20" customHeight="1">
      <c r="A106" s="1">
        <v>131469</v>
      </c>
      <c r="B106" s="1" t="s">
        <v>116</v>
      </c>
      <c r="C106" s="15" t="s">
        <v>347</v>
      </c>
      <c r="D106" s="1">
        <v>15</v>
      </c>
      <c r="E106" s="1">
        <v>9</v>
      </c>
      <c r="F106" s="8">
        <f>Table32356789101112132343210111213724[[#This Row],[Men]]/Table32356789101112132343210111213724[[#This Row],[Total]]</f>
        <v>0.6</v>
      </c>
      <c r="G106" s="1">
        <v>6</v>
      </c>
      <c r="H106" s="8">
        <f>Table32356789101112132343210111213724[[#This Row],[Women]]/Table32356789101112132343210111213724[[#This Row],[Total]]</f>
        <v>0.4</v>
      </c>
      <c r="I106" s="1">
        <v>0</v>
      </c>
      <c r="J106" s="8">
        <f>Table32356789101112132343210111213724[[#This Row],[Alaskan Native or Native American]]/Table32356789101112132343210111213724[[#This Row],[Total]]</f>
        <v>0</v>
      </c>
      <c r="K106" s="1">
        <v>2</v>
      </c>
      <c r="L106" s="8">
        <f>Table32356789101112132343210111213724[[#This Row],[Asian American]]/Table32356789101112132343210111213724[[#This Row],[Total]]</f>
        <v>0.13333333333333333</v>
      </c>
      <c r="M106" s="1">
        <v>2</v>
      </c>
      <c r="N106" s="8">
        <f>Table32356789101112132343210111213724[[#This Row],[African American]]/Table32356789101112132343210111213724[[#This Row],[Total]]</f>
        <v>0.13333333333333333</v>
      </c>
      <c r="O106" s="1">
        <v>5</v>
      </c>
      <c r="P106" s="8">
        <f>Table32356789101112132343210111213724[[#This Row],[Hispanic American]]/Table32356789101112132343210111213724[[#This Row],[Total]]</f>
        <v>0.33333333333333331</v>
      </c>
      <c r="Q106" s="1">
        <v>0</v>
      </c>
      <c r="R106" s="8">
        <f>Table32356789101112132343210111213724[[#This Row],[Hawaiian or Pacific Islander]]/Table32356789101112132343210111213724[[#This Row],[Total]]</f>
        <v>0</v>
      </c>
      <c r="S106" s="1">
        <v>3</v>
      </c>
      <c r="T106" s="8">
        <f>Table32356789101112132343210111213724[[#This Row],[White]]/Table32356789101112132343210111213724[[#This Row],[Total]]</f>
        <v>0.2</v>
      </c>
      <c r="U106" s="1">
        <v>2</v>
      </c>
      <c r="V106" s="8">
        <f>Table32356789101112132343210111213724[[#This Row],[Multi-racial]]/Table32356789101112132343210111213724[[#This Row],[Total]]</f>
        <v>0.13333333333333333</v>
      </c>
      <c r="W106" s="1">
        <v>0</v>
      </c>
      <c r="X106" s="8">
        <f>Table32356789101112132343210111213724[[#This Row],[International]]/Table32356789101112132343210111213724[[#This Row],[Total]]</f>
        <v>0</v>
      </c>
      <c r="Y10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0.73333333333333328</v>
      </c>
      <c r="Z10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</v>
      </c>
    </row>
    <row r="107" spans="1:26" ht="20" customHeight="1">
      <c r="A107" s="12">
        <v>188429</v>
      </c>
      <c r="B107" s="12" t="s">
        <v>989</v>
      </c>
      <c r="C107" s="16" t="s">
        <v>347</v>
      </c>
      <c r="D107" s="12">
        <v>15</v>
      </c>
      <c r="E107" s="12">
        <v>12</v>
      </c>
      <c r="F107" s="14">
        <f>Table32356789101112132343210111213724[[#This Row],[Men]]/Table32356789101112132343210111213724[[#This Row],[Total]]</f>
        <v>0.8</v>
      </c>
      <c r="G107" s="12">
        <v>3</v>
      </c>
      <c r="H107" s="14">
        <f>Table32356789101112132343210111213724[[#This Row],[Women]]/Table32356789101112132343210111213724[[#This Row],[Total]]</f>
        <v>0.2</v>
      </c>
      <c r="I107" s="12">
        <v>0</v>
      </c>
      <c r="J107" s="14">
        <f>Table32356789101112132343210111213724[[#This Row],[Alaskan Native or Native American]]/Table32356789101112132343210111213724[[#This Row],[Total]]</f>
        <v>0</v>
      </c>
      <c r="K107" s="12">
        <v>0</v>
      </c>
      <c r="L107" s="14">
        <f>Table32356789101112132343210111213724[[#This Row],[Asian American]]/Table32356789101112132343210111213724[[#This Row],[Total]]</f>
        <v>0</v>
      </c>
      <c r="M107" s="12">
        <v>2</v>
      </c>
      <c r="N107" s="14">
        <f>Table32356789101112132343210111213724[[#This Row],[African American]]/Table32356789101112132343210111213724[[#This Row],[Total]]</f>
        <v>0.13333333333333333</v>
      </c>
      <c r="O107" s="12">
        <v>4</v>
      </c>
      <c r="P107" s="14">
        <f>Table32356789101112132343210111213724[[#This Row],[Hispanic American]]/Table32356789101112132343210111213724[[#This Row],[Total]]</f>
        <v>0.26666666666666666</v>
      </c>
      <c r="Q107" s="12">
        <v>0</v>
      </c>
      <c r="R107" s="14">
        <f>Table32356789101112132343210111213724[[#This Row],[Hawaiian or Pacific Islander]]/Table32356789101112132343210111213724[[#This Row],[Total]]</f>
        <v>0</v>
      </c>
      <c r="S107" s="12">
        <v>8</v>
      </c>
      <c r="T107" s="14">
        <f>Table32356789101112132343210111213724[[#This Row],[White]]/Table32356789101112132343210111213724[[#This Row],[Total]]</f>
        <v>0.53333333333333333</v>
      </c>
      <c r="U107" s="12">
        <v>0</v>
      </c>
      <c r="V107" s="14">
        <f>Table32356789101112132343210111213724[[#This Row],[Multi-racial]]/Table32356789101112132343210111213724[[#This Row],[Total]]</f>
        <v>0</v>
      </c>
      <c r="W107" s="12">
        <v>1</v>
      </c>
      <c r="X107" s="14">
        <f>Table32356789101112132343210111213724[[#This Row],[International]]/Table32356789101112132343210111213724[[#This Row],[Total]]</f>
        <v>6.6666666666666666E-2</v>
      </c>
      <c r="Y10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  <c r="Z10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</row>
    <row r="108" spans="1:26" ht="20" customHeight="1">
      <c r="A108" s="1">
        <v>190646</v>
      </c>
      <c r="B108" s="1" t="s">
        <v>660</v>
      </c>
      <c r="C108" s="15" t="s">
        <v>347</v>
      </c>
      <c r="D108" s="1">
        <v>15</v>
      </c>
      <c r="E108" s="1">
        <v>6</v>
      </c>
      <c r="F108" s="8">
        <f>Table32356789101112132343210111213724[[#This Row],[Men]]/Table32356789101112132343210111213724[[#This Row],[Total]]</f>
        <v>0.4</v>
      </c>
      <c r="G108" s="1">
        <v>9</v>
      </c>
      <c r="H108" s="8">
        <f>Table32356789101112132343210111213724[[#This Row],[Women]]/Table32356789101112132343210111213724[[#This Row],[Total]]</f>
        <v>0.6</v>
      </c>
      <c r="I108" s="1">
        <v>0</v>
      </c>
      <c r="J108" s="8">
        <f>Table32356789101112132343210111213724[[#This Row],[Alaskan Native or Native American]]/Table32356789101112132343210111213724[[#This Row],[Total]]</f>
        <v>0</v>
      </c>
      <c r="K108" s="1">
        <v>2</v>
      </c>
      <c r="L108" s="8">
        <f>Table32356789101112132343210111213724[[#This Row],[Asian American]]/Table32356789101112132343210111213724[[#This Row],[Total]]</f>
        <v>0.13333333333333333</v>
      </c>
      <c r="M108" s="1">
        <v>12</v>
      </c>
      <c r="N108" s="8">
        <f>Table32356789101112132343210111213724[[#This Row],[African American]]/Table32356789101112132343210111213724[[#This Row],[Total]]</f>
        <v>0.8</v>
      </c>
      <c r="O108" s="1">
        <v>0</v>
      </c>
      <c r="P108" s="8">
        <f>Table32356789101112132343210111213724[[#This Row],[Hispanic American]]/Table32356789101112132343210111213724[[#This Row],[Total]]</f>
        <v>0</v>
      </c>
      <c r="Q108" s="1">
        <v>0</v>
      </c>
      <c r="R108" s="8">
        <f>Table32356789101112132343210111213724[[#This Row],[Hawaiian or Pacific Islander]]/Table32356789101112132343210111213724[[#This Row],[Total]]</f>
        <v>0</v>
      </c>
      <c r="S108" s="1">
        <v>0</v>
      </c>
      <c r="T108" s="8">
        <f>Table32356789101112132343210111213724[[#This Row],[White]]/Table32356789101112132343210111213724[[#This Row],[Total]]</f>
        <v>0</v>
      </c>
      <c r="U108" s="1">
        <v>0</v>
      </c>
      <c r="V108" s="8">
        <f>Table32356789101112132343210111213724[[#This Row],[Multi-racial]]/Table32356789101112132343210111213724[[#This Row],[Total]]</f>
        <v>0</v>
      </c>
      <c r="W108" s="1">
        <v>1</v>
      </c>
      <c r="X108" s="8">
        <f>Table32356789101112132343210111213724[[#This Row],[International]]/Table32356789101112132343210111213724[[#This Row],[Total]]</f>
        <v>6.6666666666666666E-2</v>
      </c>
      <c r="Y10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0.93333333333333335</v>
      </c>
      <c r="Z10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</v>
      </c>
    </row>
    <row r="109" spans="1:26" ht="20" customHeight="1">
      <c r="A109" s="12">
        <v>196194</v>
      </c>
      <c r="B109" s="12" t="s">
        <v>421</v>
      </c>
      <c r="C109" s="16" t="s">
        <v>347</v>
      </c>
      <c r="D109" s="12">
        <v>15</v>
      </c>
      <c r="E109" s="12">
        <v>14</v>
      </c>
      <c r="F109" s="14">
        <f>Table32356789101112132343210111213724[[#This Row],[Men]]/Table32356789101112132343210111213724[[#This Row],[Total]]</f>
        <v>0.93333333333333335</v>
      </c>
      <c r="G109" s="12">
        <v>1</v>
      </c>
      <c r="H109" s="14">
        <f>Table32356789101112132343210111213724[[#This Row],[Women]]/Table32356789101112132343210111213724[[#This Row],[Total]]</f>
        <v>6.6666666666666666E-2</v>
      </c>
      <c r="I109" s="12">
        <v>0</v>
      </c>
      <c r="J109" s="14">
        <f>Table32356789101112132343210111213724[[#This Row],[Alaskan Native or Native American]]/Table32356789101112132343210111213724[[#This Row],[Total]]</f>
        <v>0</v>
      </c>
      <c r="K109" s="12">
        <v>1</v>
      </c>
      <c r="L109" s="14">
        <f>Table32356789101112132343210111213724[[#This Row],[Asian American]]/Table32356789101112132343210111213724[[#This Row],[Total]]</f>
        <v>6.6666666666666666E-2</v>
      </c>
      <c r="M109" s="12">
        <v>3</v>
      </c>
      <c r="N109" s="14">
        <f>Table32356789101112132343210111213724[[#This Row],[African American]]/Table32356789101112132343210111213724[[#This Row],[Total]]</f>
        <v>0.2</v>
      </c>
      <c r="O109" s="12">
        <v>1</v>
      </c>
      <c r="P109" s="14">
        <f>Table32356789101112132343210111213724[[#This Row],[Hispanic American]]/Table32356789101112132343210111213724[[#This Row],[Total]]</f>
        <v>6.6666666666666666E-2</v>
      </c>
      <c r="Q109" s="12">
        <v>0</v>
      </c>
      <c r="R109" s="14">
        <f>Table32356789101112132343210111213724[[#This Row],[Hawaiian or Pacific Islander]]/Table32356789101112132343210111213724[[#This Row],[Total]]</f>
        <v>0</v>
      </c>
      <c r="S109" s="12">
        <v>10</v>
      </c>
      <c r="T109" s="14">
        <f>Table32356789101112132343210111213724[[#This Row],[White]]/Table32356789101112132343210111213724[[#This Row],[Total]]</f>
        <v>0.66666666666666663</v>
      </c>
      <c r="U109" s="12">
        <v>0</v>
      </c>
      <c r="V109" s="14">
        <f>Table32356789101112132343210111213724[[#This Row],[Multi-racial]]/Table32356789101112132343210111213724[[#This Row],[Total]]</f>
        <v>0</v>
      </c>
      <c r="W109" s="12">
        <v>0</v>
      </c>
      <c r="X109" s="14">
        <f>Table32356789101112132343210111213724[[#This Row],[International]]/Table32356789101112132343210111213724[[#This Row],[Total]]</f>
        <v>0</v>
      </c>
      <c r="Y10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  <c r="Z10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0.26666666666666666</v>
      </c>
    </row>
    <row r="110" spans="1:26" ht="20" customHeight="1">
      <c r="A110" s="1">
        <v>225502</v>
      </c>
      <c r="B110" s="1" t="s">
        <v>1113</v>
      </c>
      <c r="C110" s="18" t="s">
        <v>347</v>
      </c>
      <c r="D110" s="1">
        <v>15</v>
      </c>
      <c r="E110" s="1">
        <v>12</v>
      </c>
      <c r="F110" s="8">
        <f>Table32356789101112132343210111213724[[#This Row],[Men]]/Table32356789101112132343210111213724[[#This Row],[Total]]</f>
        <v>0.8</v>
      </c>
      <c r="G110" s="1">
        <v>3</v>
      </c>
      <c r="H110" s="8">
        <f>Table32356789101112132343210111213724[[#This Row],[Women]]/Table32356789101112132343210111213724[[#This Row],[Total]]</f>
        <v>0.2</v>
      </c>
      <c r="I110" s="1">
        <v>0</v>
      </c>
      <c r="J110" s="8">
        <f>Table32356789101112132343210111213724[[#This Row],[Alaskan Native or Native American]]/Table32356789101112132343210111213724[[#This Row],[Total]]</f>
        <v>0</v>
      </c>
      <c r="K110" s="1">
        <v>6</v>
      </c>
      <c r="L110" s="8">
        <f>Table32356789101112132343210111213724[[#This Row],[Asian American]]/Table32356789101112132343210111213724[[#This Row],[Total]]</f>
        <v>0.4</v>
      </c>
      <c r="M110" s="1">
        <v>0</v>
      </c>
      <c r="N110" s="8">
        <f>Table32356789101112132343210111213724[[#This Row],[African American]]/Table32356789101112132343210111213724[[#This Row],[Total]]</f>
        <v>0</v>
      </c>
      <c r="O110" s="1">
        <v>4</v>
      </c>
      <c r="P110" s="8">
        <f>Table32356789101112132343210111213724[[#This Row],[Hispanic American]]/Table32356789101112132343210111213724[[#This Row],[Total]]</f>
        <v>0.26666666666666666</v>
      </c>
      <c r="Q110" s="1">
        <v>0</v>
      </c>
      <c r="R110" s="8">
        <f>Table32356789101112132343210111213724[[#This Row],[Hawaiian or Pacific Islander]]/Table32356789101112132343210111213724[[#This Row],[Total]]</f>
        <v>0</v>
      </c>
      <c r="S110" s="1">
        <v>3</v>
      </c>
      <c r="T110" s="8">
        <f>Table32356789101112132343210111213724[[#This Row],[White]]/Table32356789101112132343210111213724[[#This Row],[Total]]</f>
        <v>0.2</v>
      </c>
      <c r="U110" s="1">
        <v>1</v>
      </c>
      <c r="V110" s="8">
        <f>Table32356789101112132343210111213724[[#This Row],[Multi-racial]]/Table32356789101112132343210111213724[[#This Row],[Total]]</f>
        <v>6.6666666666666666E-2</v>
      </c>
      <c r="W110" s="1">
        <v>1</v>
      </c>
      <c r="X110" s="8">
        <f>Table32356789101112132343210111213724[[#This Row],[International]]/Table32356789101112132343210111213724[[#This Row],[Total]]</f>
        <v>6.6666666666666666E-2</v>
      </c>
      <c r="Y11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0.73333333333333328</v>
      </c>
      <c r="Z11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</row>
    <row r="111" spans="1:26" ht="20" customHeight="1">
      <c r="A111" s="12">
        <v>231712</v>
      </c>
      <c r="B111" s="12" t="s">
        <v>441</v>
      </c>
      <c r="C111" s="19" t="s">
        <v>347</v>
      </c>
      <c r="D111" s="12">
        <v>15</v>
      </c>
      <c r="E111" s="12">
        <v>15</v>
      </c>
      <c r="F111" s="14">
        <f>Table32356789101112132343210111213724[[#This Row],[Men]]/Table32356789101112132343210111213724[[#This Row],[Total]]</f>
        <v>1</v>
      </c>
      <c r="G111" s="12">
        <v>0</v>
      </c>
      <c r="H111" s="14">
        <f>Table32356789101112132343210111213724[[#This Row],[Women]]/Table32356789101112132343210111213724[[#This Row],[Total]]</f>
        <v>0</v>
      </c>
      <c r="I111" s="12">
        <v>0</v>
      </c>
      <c r="J111" s="14">
        <f>Table32356789101112132343210111213724[[#This Row],[Alaskan Native or Native American]]/Table32356789101112132343210111213724[[#This Row],[Total]]</f>
        <v>0</v>
      </c>
      <c r="K111" s="12">
        <v>0</v>
      </c>
      <c r="L111" s="14">
        <f>Table32356789101112132343210111213724[[#This Row],[Asian American]]/Table32356789101112132343210111213724[[#This Row],[Total]]</f>
        <v>0</v>
      </c>
      <c r="M111" s="12">
        <v>2</v>
      </c>
      <c r="N111" s="14">
        <f>Table32356789101112132343210111213724[[#This Row],[African American]]/Table32356789101112132343210111213724[[#This Row],[Total]]</f>
        <v>0.13333333333333333</v>
      </c>
      <c r="O111" s="12">
        <v>1</v>
      </c>
      <c r="P111" s="14">
        <f>Table32356789101112132343210111213724[[#This Row],[Hispanic American]]/Table32356789101112132343210111213724[[#This Row],[Total]]</f>
        <v>6.6666666666666666E-2</v>
      </c>
      <c r="Q111" s="12">
        <v>0</v>
      </c>
      <c r="R111" s="14">
        <f>Table32356789101112132343210111213724[[#This Row],[Hawaiian or Pacific Islander]]/Table32356789101112132343210111213724[[#This Row],[Total]]</f>
        <v>0</v>
      </c>
      <c r="S111" s="12">
        <v>10</v>
      </c>
      <c r="T111" s="14">
        <f>Table32356789101112132343210111213724[[#This Row],[White]]/Table32356789101112132343210111213724[[#This Row],[Total]]</f>
        <v>0.66666666666666663</v>
      </c>
      <c r="U111" s="12">
        <v>2</v>
      </c>
      <c r="V111" s="14">
        <f>Table32356789101112132343210111213724[[#This Row],[Multi-racial]]/Table32356789101112132343210111213724[[#This Row],[Total]]</f>
        <v>0.13333333333333333</v>
      </c>
      <c r="W111" s="12">
        <v>0</v>
      </c>
      <c r="X111" s="14">
        <f>Table32356789101112132343210111213724[[#This Row],[International]]/Table32356789101112132343210111213724[[#This Row],[Total]]</f>
        <v>0</v>
      </c>
      <c r="Y11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  <c r="Z11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</row>
    <row r="112" spans="1:26" ht="20" customHeight="1">
      <c r="A112" s="1">
        <v>140960</v>
      </c>
      <c r="B112" s="1" t="s">
        <v>1316</v>
      </c>
      <c r="C112" s="15" t="s">
        <v>347</v>
      </c>
      <c r="D112" s="1">
        <v>14</v>
      </c>
      <c r="E112" s="1">
        <v>9</v>
      </c>
      <c r="F112" s="8">
        <f>Table32356789101112132343210111213724[[#This Row],[Men]]/Table32356789101112132343210111213724[[#This Row],[Total]]</f>
        <v>0.6428571428571429</v>
      </c>
      <c r="G112" s="1">
        <v>5</v>
      </c>
      <c r="H112" s="8">
        <f>Table32356789101112132343210111213724[[#This Row],[Women]]/Table32356789101112132343210111213724[[#This Row],[Total]]</f>
        <v>0.35714285714285715</v>
      </c>
      <c r="I112" s="1">
        <v>0</v>
      </c>
      <c r="J112" s="8">
        <f>Table32356789101112132343210111213724[[#This Row],[Alaskan Native or Native American]]/Table32356789101112132343210111213724[[#This Row],[Total]]</f>
        <v>0</v>
      </c>
      <c r="K112" s="1">
        <v>0</v>
      </c>
      <c r="L112" s="8">
        <f>Table32356789101112132343210111213724[[#This Row],[Asian American]]/Table32356789101112132343210111213724[[#This Row],[Total]]</f>
        <v>0</v>
      </c>
      <c r="M112" s="1">
        <v>13</v>
      </c>
      <c r="N112" s="8">
        <f>Table32356789101112132343210111213724[[#This Row],[African American]]/Table32356789101112132343210111213724[[#This Row],[Total]]</f>
        <v>0.9285714285714286</v>
      </c>
      <c r="O112" s="1">
        <v>0</v>
      </c>
      <c r="P112" s="8">
        <f>Table32356789101112132343210111213724[[#This Row],[Hispanic American]]/Table32356789101112132343210111213724[[#This Row],[Total]]</f>
        <v>0</v>
      </c>
      <c r="Q112" s="1">
        <v>0</v>
      </c>
      <c r="R112" s="8">
        <f>Table32356789101112132343210111213724[[#This Row],[Hawaiian or Pacific Islander]]/Table32356789101112132343210111213724[[#This Row],[Total]]</f>
        <v>0</v>
      </c>
      <c r="S112" s="1">
        <v>0</v>
      </c>
      <c r="T112" s="8">
        <f>Table32356789101112132343210111213724[[#This Row],[White]]/Table32356789101112132343210111213724[[#This Row],[Total]]</f>
        <v>0</v>
      </c>
      <c r="U112" s="1">
        <v>0</v>
      </c>
      <c r="V112" s="8">
        <f>Table32356789101112132343210111213724[[#This Row],[Multi-racial]]/Table32356789101112132343210111213724[[#This Row],[Total]]</f>
        <v>0</v>
      </c>
      <c r="W112" s="1">
        <v>1</v>
      </c>
      <c r="X112" s="8">
        <f>Table32356789101112132343210111213724[[#This Row],[International]]/Table32356789101112132343210111213724[[#This Row],[Total]]</f>
        <v>7.1428571428571425E-2</v>
      </c>
      <c r="Y11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0.9285714285714286</v>
      </c>
      <c r="Z11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0.9285714285714286</v>
      </c>
    </row>
    <row r="113" spans="1:26" ht="20" customHeight="1">
      <c r="A113" s="12">
        <v>196112</v>
      </c>
      <c r="B113" s="12" t="s">
        <v>386</v>
      </c>
      <c r="C113" s="16">
        <v>32400</v>
      </c>
      <c r="D113" s="12">
        <v>14</v>
      </c>
      <c r="E113" s="12">
        <v>11</v>
      </c>
      <c r="F113" s="14">
        <f>Table32356789101112132343210111213724[[#This Row],[Men]]/Table32356789101112132343210111213724[[#This Row],[Total]]</f>
        <v>0.7857142857142857</v>
      </c>
      <c r="G113" s="12">
        <v>3</v>
      </c>
      <c r="H113" s="14">
        <f>Table32356789101112132343210111213724[[#This Row],[Women]]/Table32356789101112132343210111213724[[#This Row],[Total]]</f>
        <v>0.21428571428571427</v>
      </c>
      <c r="I113" s="12">
        <v>0</v>
      </c>
      <c r="J113" s="14">
        <f>Table32356789101112132343210111213724[[#This Row],[Alaskan Native or Native American]]/Table32356789101112132343210111213724[[#This Row],[Total]]</f>
        <v>0</v>
      </c>
      <c r="K113" s="12">
        <v>0</v>
      </c>
      <c r="L113" s="14">
        <f>Table32356789101112132343210111213724[[#This Row],[Asian American]]/Table32356789101112132343210111213724[[#This Row],[Total]]</f>
        <v>0</v>
      </c>
      <c r="M113" s="12">
        <v>2</v>
      </c>
      <c r="N113" s="14">
        <f>Table32356789101112132343210111213724[[#This Row],[African American]]/Table32356789101112132343210111213724[[#This Row],[Total]]</f>
        <v>0.14285714285714285</v>
      </c>
      <c r="O113" s="12">
        <v>2</v>
      </c>
      <c r="P113" s="14">
        <f>Table32356789101112132343210111213724[[#This Row],[Hispanic American]]/Table32356789101112132343210111213724[[#This Row],[Total]]</f>
        <v>0.14285714285714285</v>
      </c>
      <c r="Q113" s="12">
        <v>0</v>
      </c>
      <c r="R113" s="14">
        <f>Table32356789101112132343210111213724[[#This Row],[Hawaiian or Pacific Islander]]/Table32356789101112132343210111213724[[#This Row],[Total]]</f>
        <v>0</v>
      </c>
      <c r="S113" s="12">
        <v>9</v>
      </c>
      <c r="T113" s="14">
        <f>Table32356789101112132343210111213724[[#This Row],[White]]/Table32356789101112132343210111213724[[#This Row],[Total]]</f>
        <v>0.6428571428571429</v>
      </c>
      <c r="U113" s="12">
        <v>1</v>
      </c>
      <c r="V113" s="14">
        <f>Table32356789101112132343210111213724[[#This Row],[Multi-racial]]/Table32356789101112132343210111213724[[#This Row],[Total]]</f>
        <v>7.1428571428571425E-2</v>
      </c>
      <c r="W113" s="12">
        <v>0</v>
      </c>
      <c r="X113" s="14">
        <f>Table32356789101112132343210111213724[[#This Row],[International]]/Table32356789101112132343210111213724[[#This Row],[Total]]</f>
        <v>0</v>
      </c>
      <c r="Y11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0.35714285714285715</v>
      </c>
      <c r="Z11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0.35714285714285715</v>
      </c>
    </row>
    <row r="114" spans="1:26" ht="20" customHeight="1">
      <c r="A114" s="1">
        <v>214625</v>
      </c>
      <c r="B114" s="1" t="s">
        <v>1332</v>
      </c>
      <c r="C114" s="15">
        <v>59700</v>
      </c>
      <c r="D114" s="1">
        <v>14</v>
      </c>
      <c r="E114" s="1">
        <v>13</v>
      </c>
      <c r="F114" s="8">
        <f>Table32356789101112132343210111213724[[#This Row],[Men]]/Table32356789101112132343210111213724[[#This Row],[Total]]</f>
        <v>0.9285714285714286</v>
      </c>
      <c r="G114" s="1">
        <v>1</v>
      </c>
      <c r="H114" s="8">
        <f>Table32356789101112132343210111213724[[#This Row],[Women]]/Table32356789101112132343210111213724[[#This Row],[Total]]</f>
        <v>7.1428571428571425E-2</v>
      </c>
      <c r="I114" s="1">
        <v>0</v>
      </c>
      <c r="J114" s="8">
        <f>Table32356789101112132343210111213724[[#This Row],[Alaskan Native or Native American]]/Table32356789101112132343210111213724[[#This Row],[Total]]</f>
        <v>0</v>
      </c>
      <c r="K114" s="1">
        <v>0</v>
      </c>
      <c r="L114" s="8">
        <f>Table32356789101112132343210111213724[[#This Row],[Asian American]]/Table32356789101112132343210111213724[[#This Row],[Total]]</f>
        <v>0</v>
      </c>
      <c r="M114" s="1">
        <v>0</v>
      </c>
      <c r="N114" s="8">
        <f>Table32356789101112132343210111213724[[#This Row],[African American]]/Table32356789101112132343210111213724[[#This Row],[Total]]</f>
        <v>0</v>
      </c>
      <c r="O114" s="1">
        <v>0</v>
      </c>
      <c r="P114" s="8">
        <f>Table32356789101112132343210111213724[[#This Row],[Hispanic American]]/Table32356789101112132343210111213724[[#This Row],[Total]]</f>
        <v>0</v>
      </c>
      <c r="Q114" s="1">
        <v>0</v>
      </c>
      <c r="R114" s="8">
        <f>Table32356789101112132343210111213724[[#This Row],[Hawaiian or Pacific Islander]]/Table32356789101112132343210111213724[[#This Row],[Total]]</f>
        <v>0</v>
      </c>
      <c r="S114" s="1">
        <v>12</v>
      </c>
      <c r="T114" s="8">
        <f>Table32356789101112132343210111213724[[#This Row],[White]]/Table32356789101112132343210111213724[[#This Row],[Total]]</f>
        <v>0.8571428571428571</v>
      </c>
      <c r="U114" s="1">
        <v>1</v>
      </c>
      <c r="V114" s="8">
        <f>Table32356789101112132343210111213724[[#This Row],[Multi-racial]]/Table32356789101112132343210111213724[[#This Row],[Total]]</f>
        <v>7.1428571428571425E-2</v>
      </c>
      <c r="W114" s="1">
        <v>0</v>
      </c>
      <c r="X114" s="8">
        <f>Table32356789101112132343210111213724[[#This Row],[International]]/Table32356789101112132343210111213724[[#This Row],[Total]]</f>
        <v>0</v>
      </c>
      <c r="Y11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7.1428571428571425E-2</v>
      </c>
      <c r="Z11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7.1428571428571425E-2</v>
      </c>
    </row>
    <row r="115" spans="1:26" ht="20" customHeight="1">
      <c r="A115" s="12">
        <v>215284</v>
      </c>
      <c r="B115" s="12" t="s">
        <v>547</v>
      </c>
      <c r="C115" s="16">
        <v>56400</v>
      </c>
      <c r="D115" s="12">
        <v>14</v>
      </c>
      <c r="E115" s="12">
        <v>13</v>
      </c>
      <c r="F115" s="14">
        <f>Table32356789101112132343210111213724[[#This Row],[Men]]/Table32356789101112132343210111213724[[#This Row],[Total]]</f>
        <v>0.9285714285714286</v>
      </c>
      <c r="G115" s="12">
        <v>1</v>
      </c>
      <c r="H115" s="14">
        <f>Table32356789101112132343210111213724[[#This Row],[Women]]/Table32356789101112132343210111213724[[#This Row],[Total]]</f>
        <v>7.1428571428571425E-2</v>
      </c>
      <c r="I115" s="12">
        <v>0</v>
      </c>
      <c r="J115" s="14">
        <f>Table32356789101112132343210111213724[[#This Row],[Alaskan Native or Native American]]/Table32356789101112132343210111213724[[#This Row],[Total]]</f>
        <v>0</v>
      </c>
      <c r="K115" s="12">
        <v>0</v>
      </c>
      <c r="L115" s="14">
        <f>Table32356789101112132343210111213724[[#This Row],[Asian American]]/Table32356789101112132343210111213724[[#This Row],[Total]]</f>
        <v>0</v>
      </c>
      <c r="M115" s="12">
        <v>1</v>
      </c>
      <c r="N115" s="14">
        <f>Table32356789101112132343210111213724[[#This Row],[African American]]/Table32356789101112132343210111213724[[#This Row],[Total]]</f>
        <v>7.1428571428571425E-2</v>
      </c>
      <c r="O115" s="12">
        <v>0</v>
      </c>
      <c r="P115" s="14">
        <f>Table32356789101112132343210111213724[[#This Row],[Hispanic American]]/Table32356789101112132343210111213724[[#This Row],[Total]]</f>
        <v>0</v>
      </c>
      <c r="Q115" s="12">
        <v>0</v>
      </c>
      <c r="R115" s="14">
        <f>Table32356789101112132343210111213724[[#This Row],[Hawaiian or Pacific Islander]]/Table32356789101112132343210111213724[[#This Row],[Total]]</f>
        <v>0</v>
      </c>
      <c r="S115" s="12">
        <v>12</v>
      </c>
      <c r="T115" s="14">
        <f>Table32356789101112132343210111213724[[#This Row],[White]]/Table32356789101112132343210111213724[[#This Row],[Total]]</f>
        <v>0.8571428571428571</v>
      </c>
      <c r="U115" s="12">
        <v>0</v>
      </c>
      <c r="V115" s="14">
        <f>Table32356789101112132343210111213724[[#This Row],[Multi-racial]]/Table32356789101112132343210111213724[[#This Row],[Total]]</f>
        <v>0</v>
      </c>
      <c r="W115" s="12">
        <v>0</v>
      </c>
      <c r="X115" s="14">
        <f>Table32356789101112132343210111213724[[#This Row],[International]]/Table32356789101112132343210111213724[[#This Row],[Total]]</f>
        <v>0</v>
      </c>
      <c r="Y11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7.1428571428571425E-2</v>
      </c>
      <c r="Z11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7.1428571428571425E-2</v>
      </c>
    </row>
    <row r="116" spans="1:26" ht="20" customHeight="1">
      <c r="A116" s="1">
        <v>217819</v>
      </c>
      <c r="B116" s="1" t="s">
        <v>1091</v>
      </c>
      <c r="C116" s="18" t="s">
        <v>347</v>
      </c>
      <c r="D116" s="1">
        <v>14</v>
      </c>
      <c r="E116" s="1">
        <v>11</v>
      </c>
      <c r="F116" s="8">
        <f>Table32356789101112132343210111213724[[#This Row],[Men]]/Table32356789101112132343210111213724[[#This Row],[Total]]</f>
        <v>0.7857142857142857</v>
      </c>
      <c r="G116" s="1">
        <v>3</v>
      </c>
      <c r="H116" s="8">
        <f>Table32356789101112132343210111213724[[#This Row],[Women]]/Table32356789101112132343210111213724[[#This Row],[Total]]</f>
        <v>0.21428571428571427</v>
      </c>
      <c r="I116" s="1">
        <v>0</v>
      </c>
      <c r="J116" s="8">
        <f>Table32356789101112132343210111213724[[#This Row],[Alaskan Native or Native American]]/Table32356789101112132343210111213724[[#This Row],[Total]]</f>
        <v>0</v>
      </c>
      <c r="K116" s="1">
        <v>0</v>
      </c>
      <c r="L116" s="8">
        <f>Table32356789101112132343210111213724[[#This Row],[Asian American]]/Table32356789101112132343210111213724[[#This Row],[Total]]</f>
        <v>0</v>
      </c>
      <c r="M116" s="1">
        <v>2</v>
      </c>
      <c r="N116" s="8">
        <f>Table32356789101112132343210111213724[[#This Row],[African American]]/Table32356789101112132343210111213724[[#This Row],[Total]]</f>
        <v>0.14285714285714285</v>
      </c>
      <c r="O116" s="1">
        <v>0</v>
      </c>
      <c r="P116" s="8">
        <f>Table32356789101112132343210111213724[[#This Row],[Hispanic American]]/Table32356789101112132343210111213724[[#This Row],[Total]]</f>
        <v>0</v>
      </c>
      <c r="Q116" s="1">
        <v>0</v>
      </c>
      <c r="R116" s="8">
        <f>Table32356789101112132343210111213724[[#This Row],[Hawaiian or Pacific Islander]]/Table32356789101112132343210111213724[[#This Row],[Total]]</f>
        <v>0</v>
      </c>
      <c r="S116" s="1">
        <v>10</v>
      </c>
      <c r="T116" s="8">
        <f>Table32356789101112132343210111213724[[#This Row],[White]]/Table32356789101112132343210111213724[[#This Row],[Total]]</f>
        <v>0.7142857142857143</v>
      </c>
      <c r="U116" s="1">
        <v>0</v>
      </c>
      <c r="V116" s="8">
        <f>Table32356789101112132343210111213724[[#This Row],[Multi-racial]]/Table32356789101112132343210111213724[[#This Row],[Total]]</f>
        <v>0</v>
      </c>
      <c r="W116" s="1">
        <v>0</v>
      </c>
      <c r="X116" s="8">
        <f>Table32356789101112132343210111213724[[#This Row],[International]]/Table32356789101112132343210111213724[[#This Row],[Total]]</f>
        <v>0</v>
      </c>
      <c r="Y11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  <c r="Z11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</row>
    <row r="117" spans="1:26" ht="20" customHeight="1">
      <c r="A117" s="12">
        <v>225511</v>
      </c>
      <c r="B117" s="12" t="s">
        <v>261</v>
      </c>
      <c r="C117" s="19">
        <v>61500</v>
      </c>
      <c r="D117" s="12">
        <v>14</v>
      </c>
      <c r="E117" s="12">
        <v>10</v>
      </c>
      <c r="F117" s="14">
        <f>Table32356789101112132343210111213724[[#This Row],[Men]]/Table32356789101112132343210111213724[[#This Row],[Total]]</f>
        <v>0.7142857142857143</v>
      </c>
      <c r="G117" s="12">
        <v>4</v>
      </c>
      <c r="H117" s="14">
        <f>Table32356789101112132343210111213724[[#This Row],[Women]]/Table32356789101112132343210111213724[[#This Row],[Total]]</f>
        <v>0.2857142857142857</v>
      </c>
      <c r="I117" s="12">
        <v>0</v>
      </c>
      <c r="J117" s="14">
        <f>Table32356789101112132343210111213724[[#This Row],[Alaskan Native or Native American]]/Table32356789101112132343210111213724[[#This Row],[Total]]</f>
        <v>0</v>
      </c>
      <c r="K117" s="12">
        <v>4</v>
      </c>
      <c r="L117" s="14">
        <f>Table32356789101112132343210111213724[[#This Row],[Asian American]]/Table32356789101112132343210111213724[[#This Row],[Total]]</f>
        <v>0.2857142857142857</v>
      </c>
      <c r="M117" s="12">
        <v>0</v>
      </c>
      <c r="N117" s="14">
        <f>Table32356789101112132343210111213724[[#This Row],[African American]]/Table32356789101112132343210111213724[[#This Row],[Total]]</f>
        <v>0</v>
      </c>
      <c r="O117" s="12">
        <v>3</v>
      </c>
      <c r="P117" s="14">
        <f>Table32356789101112132343210111213724[[#This Row],[Hispanic American]]/Table32356789101112132343210111213724[[#This Row],[Total]]</f>
        <v>0.21428571428571427</v>
      </c>
      <c r="Q117" s="12">
        <v>0</v>
      </c>
      <c r="R117" s="14">
        <f>Table32356789101112132343210111213724[[#This Row],[Hawaiian or Pacific Islander]]/Table32356789101112132343210111213724[[#This Row],[Total]]</f>
        <v>0</v>
      </c>
      <c r="S117" s="12">
        <v>3</v>
      </c>
      <c r="T117" s="14">
        <f>Table32356789101112132343210111213724[[#This Row],[White]]/Table32356789101112132343210111213724[[#This Row],[Total]]</f>
        <v>0.21428571428571427</v>
      </c>
      <c r="U117" s="12">
        <v>1</v>
      </c>
      <c r="V117" s="14">
        <f>Table32356789101112132343210111213724[[#This Row],[Multi-racial]]/Table32356789101112132343210111213724[[#This Row],[Total]]</f>
        <v>7.1428571428571425E-2</v>
      </c>
      <c r="W117" s="12">
        <v>3</v>
      </c>
      <c r="X117" s="14">
        <f>Table32356789101112132343210111213724[[#This Row],[International]]/Table32356789101112132343210111213724[[#This Row],[Total]]</f>
        <v>0.21428571428571427</v>
      </c>
      <c r="Y11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0.5714285714285714</v>
      </c>
      <c r="Z11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0.2857142857142857</v>
      </c>
    </row>
    <row r="118" spans="1:26" ht="20" customHeight="1">
      <c r="A118" s="1">
        <v>144740</v>
      </c>
      <c r="B118" s="1" t="s">
        <v>495</v>
      </c>
      <c r="C118" s="15">
        <v>51800</v>
      </c>
      <c r="D118" s="1">
        <v>13</v>
      </c>
      <c r="E118" s="1">
        <v>9</v>
      </c>
      <c r="F118" s="8">
        <f>Table32356789101112132343210111213724[[#This Row],[Men]]/Table32356789101112132343210111213724[[#This Row],[Total]]</f>
        <v>0.69230769230769229</v>
      </c>
      <c r="G118" s="1">
        <v>4</v>
      </c>
      <c r="H118" s="8">
        <f>Table32356789101112132343210111213724[[#This Row],[Women]]/Table32356789101112132343210111213724[[#This Row],[Total]]</f>
        <v>0.30769230769230771</v>
      </c>
      <c r="I118" s="1">
        <v>0</v>
      </c>
      <c r="J118" s="8">
        <f>Table32356789101112132343210111213724[[#This Row],[Alaskan Native or Native American]]/Table32356789101112132343210111213724[[#This Row],[Total]]</f>
        <v>0</v>
      </c>
      <c r="K118" s="1">
        <v>2</v>
      </c>
      <c r="L118" s="8">
        <f>Table32356789101112132343210111213724[[#This Row],[Asian American]]/Table32356789101112132343210111213724[[#This Row],[Total]]</f>
        <v>0.15384615384615385</v>
      </c>
      <c r="M118" s="1">
        <v>1</v>
      </c>
      <c r="N118" s="8">
        <f>Table32356789101112132343210111213724[[#This Row],[African American]]/Table32356789101112132343210111213724[[#This Row],[Total]]</f>
        <v>7.6923076923076927E-2</v>
      </c>
      <c r="O118" s="1">
        <v>4</v>
      </c>
      <c r="P118" s="8">
        <f>Table32356789101112132343210111213724[[#This Row],[Hispanic American]]/Table32356789101112132343210111213724[[#This Row],[Total]]</f>
        <v>0.30769230769230771</v>
      </c>
      <c r="Q118" s="1">
        <v>0</v>
      </c>
      <c r="R118" s="8">
        <f>Table32356789101112132343210111213724[[#This Row],[Hawaiian or Pacific Islander]]/Table32356789101112132343210111213724[[#This Row],[Total]]</f>
        <v>0</v>
      </c>
      <c r="S118" s="1">
        <v>5</v>
      </c>
      <c r="T118" s="8">
        <f>Table32356789101112132343210111213724[[#This Row],[White]]/Table32356789101112132343210111213724[[#This Row],[Total]]</f>
        <v>0.38461538461538464</v>
      </c>
      <c r="U118" s="1">
        <v>0</v>
      </c>
      <c r="V118" s="8">
        <f>Table32356789101112132343210111213724[[#This Row],[Multi-racial]]/Table32356789101112132343210111213724[[#This Row],[Total]]</f>
        <v>0</v>
      </c>
      <c r="W118" s="1">
        <v>0</v>
      </c>
      <c r="X118" s="8">
        <f>Table32356789101112132343210111213724[[#This Row],[International]]/Table32356789101112132343210111213724[[#This Row],[Total]]</f>
        <v>0</v>
      </c>
      <c r="Y11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0.53846153846153844</v>
      </c>
      <c r="Z11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0.38461538461538464</v>
      </c>
    </row>
    <row r="119" spans="1:26" ht="20" customHeight="1">
      <c r="A119" s="12">
        <v>155399</v>
      </c>
      <c r="B119" s="12" t="s">
        <v>152</v>
      </c>
      <c r="C119" s="16" t="s">
        <v>347</v>
      </c>
      <c r="D119" s="12">
        <v>13</v>
      </c>
      <c r="E119" s="12">
        <v>11</v>
      </c>
      <c r="F119" s="14">
        <f>Table32356789101112132343210111213724[[#This Row],[Men]]/Table32356789101112132343210111213724[[#This Row],[Total]]</f>
        <v>0.84615384615384615</v>
      </c>
      <c r="G119" s="12">
        <v>2</v>
      </c>
      <c r="H119" s="14">
        <f>Table32356789101112132343210111213724[[#This Row],[Women]]/Table32356789101112132343210111213724[[#This Row],[Total]]</f>
        <v>0.15384615384615385</v>
      </c>
      <c r="I119" s="12">
        <v>0</v>
      </c>
      <c r="J119" s="14">
        <f>Table32356789101112132343210111213724[[#This Row],[Alaskan Native or Native American]]/Table32356789101112132343210111213724[[#This Row],[Total]]</f>
        <v>0</v>
      </c>
      <c r="K119" s="12">
        <v>0</v>
      </c>
      <c r="L119" s="14">
        <f>Table32356789101112132343210111213724[[#This Row],[Asian American]]/Table32356789101112132343210111213724[[#This Row],[Total]]</f>
        <v>0</v>
      </c>
      <c r="M119" s="12">
        <v>0</v>
      </c>
      <c r="N119" s="14">
        <f>Table32356789101112132343210111213724[[#This Row],[African American]]/Table32356789101112132343210111213724[[#This Row],[Total]]</f>
        <v>0</v>
      </c>
      <c r="O119" s="12">
        <v>1</v>
      </c>
      <c r="P119" s="14">
        <f>Table32356789101112132343210111213724[[#This Row],[Hispanic American]]/Table32356789101112132343210111213724[[#This Row],[Total]]</f>
        <v>7.6923076923076927E-2</v>
      </c>
      <c r="Q119" s="12">
        <v>0</v>
      </c>
      <c r="R119" s="14">
        <f>Table32356789101112132343210111213724[[#This Row],[Hawaiian or Pacific Islander]]/Table32356789101112132343210111213724[[#This Row],[Total]]</f>
        <v>0</v>
      </c>
      <c r="S119" s="12">
        <v>12</v>
      </c>
      <c r="T119" s="14">
        <f>Table32356789101112132343210111213724[[#This Row],[White]]/Table32356789101112132343210111213724[[#This Row],[Total]]</f>
        <v>0.92307692307692313</v>
      </c>
      <c r="U119" s="12">
        <v>0</v>
      </c>
      <c r="V119" s="14">
        <f>Table32356789101112132343210111213724[[#This Row],[Multi-racial]]/Table32356789101112132343210111213724[[#This Row],[Total]]</f>
        <v>0</v>
      </c>
      <c r="W119" s="12">
        <v>0</v>
      </c>
      <c r="X119" s="14">
        <f>Table32356789101112132343210111213724[[#This Row],[International]]/Table32356789101112132343210111213724[[#This Row],[Total]]</f>
        <v>0</v>
      </c>
      <c r="Y11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7.6923076923076927E-2</v>
      </c>
      <c r="Z11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7.6923076923076927E-2</v>
      </c>
    </row>
    <row r="120" spans="1:26" ht="20" customHeight="1">
      <c r="A120" s="1">
        <v>161873</v>
      </c>
      <c r="B120" s="1" t="s">
        <v>1323</v>
      </c>
      <c r="C120" s="15" t="s">
        <v>347</v>
      </c>
      <c r="D120" s="1">
        <v>13</v>
      </c>
      <c r="E120" s="1">
        <v>10</v>
      </c>
      <c r="F120" s="8">
        <f>Table32356789101112132343210111213724[[#This Row],[Men]]/Table32356789101112132343210111213724[[#This Row],[Total]]</f>
        <v>0.76923076923076927</v>
      </c>
      <c r="G120" s="1">
        <v>3</v>
      </c>
      <c r="H120" s="8">
        <f>Table32356789101112132343210111213724[[#This Row],[Women]]/Table32356789101112132343210111213724[[#This Row],[Total]]</f>
        <v>0.23076923076923078</v>
      </c>
      <c r="I120" s="1">
        <v>0</v>
      </c>
      <c r="J120" s="8">
        <f>Table32356789101112132343210111213724[[#This Row],[Alaskan Native or Native American]]/Table32356789101112132343210111213724[[#This Row],[Total]]</f>
        <v>0</v>
      </c>
      <c r="K120" s="1">
        <v>0</v>
      </c>
      <c r="L120" s="8">
        <f>Table32356789101112132343210111213724[[#This Row],[Asian American]]/Table32356789101112132343210111213724[[#This Row],[Total]]</f>
        <v>0</v>
      </c>
      <c r="M120" s="1">
        <v>7</v>
      </c>
      <c r="N120" s="8">
        <f>Table32356789101112132343210111213724[[#This Row],[African American]]/Table32356789101112132343210111213724[[#This Row],[Total]]</f>
        <v>0.53846153846153844</v>
      </c>
      <c r="O120" s="1">
        <v>0</v>
      </c>
      <c r="P120" s="8">
        <f>Table32356789101112132343210111213724[[#This Row],[Hispanic American]]/Table32356789101112132343210111213724[[#This Row],[Total]]</f>
        <v>0</v>
      </c>
      <c r="Q120" s="1">
        <v>0</v>
      </c>
      <c r="R120" s="8">
        <f>Table32356789101112132343210111213724[[#This Row],[Hawaiian or Pacific Islander]]/Table32356789101112132343210111213724[[#This Row],[Total]]</f>
        <v>0</v>
      </c>
      <c r="S120" s="1">
        <v>3</v>
      </c>
      <c r="T120" s="8">
        <f>Table32356789101112132343210111213724[[#This Row],[White]]/Table32356789101112132343210111213724[[#This Row],[Total]]</f>
        <v>0.23076923076923078</v>
      </c>
      <c r="U120" s="1">
        <v>1</v>
      </c>
      <c r="V120" s="8">
        <f>Table32356789101112132343210111213724[[#This Row],[Multi-racial]]/Table32356789101112132343210111213724[[#This Row],[Total]]</f>
        <v>7.6923076923076927E-2</v>
      </c>
      <c r="W120" s="1">
        <v>2</v>
      </c>
      <c r="X120" s="8">
        <f>Table32356789101112132343210111213724[[#This Row],[International]]/Table32356789101112132343210111213724[[#This Row],[Total]]</f>
        <v>0.15384615384615385</v>
      </c>
      <c r="Y12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0.61538461538461542</v>
      </c>
      <c r="Z12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0.61538461538461542</v>
      </c>
    </row>
    <row r="121" spans="1:26" ht="20" customHeight="1">
      <c r="A121" s="12">
        <v>164173</v>
      </c>
      <c r="B121" s="12" t="s">
        <v>1324</v>
      </c>
      <c r="C121" s="16" t="s">
        <v>347</v>
      </c>
      <c r="D121" s="12">
        <v>13</v>
      </c>
      <c r="E121" s="12">
        <v>9</v>
      </c>
      <c r="F121" s="14">
        <f>Table32356789101112132343210111213724[[#This Row],[Men]]/Table32356789101112132343210111213724[[#This Row],[Total]]</f>
        <v>0.69230769230769229</v>
      </c>
      <c r="G121" s="12">
        <v>4</v>
      </c>
      <c r="H121" s="14">
        <f>Table32356789101112132343210111213724[[#This Row],[Women]]/Table32356789101112132343210111213724[[#This Row],[Total]]</f>
        <v>0.30769230769230771</v>
      </c>
      <c r="I121" s="12">
        <v>0</v>
      </c>
      <c r="J121" s="14">
        <f>Table32356789101112132343210111213724[[#This Row],[Alaskan Native or Native American]]/Table32356789101112132343210111213724[[#This Row],[Total]]</f>
        <v>0</v>
      </c>
      <c r="K121" s="12">
        <v>0</v>
      </c>
      <c r="L121" s="14">
        <f>Table32356789101112132343210111213724[[#This Row],[Asian American]]/Table32356789101112132343210111213724[[#This Row],[Total]]</f>
        <v>0</v>
      </c>
      <c r="M121" s="12">
        <v>6</v>
      </c>
      <c r="N121" s="14">
        <f>Table32356789101112132343210111213724[[#This Row],[African American]]/Table32356789101112132343210111213724[[#This Row],[Total]]</f>
        <v>0.46153846153846156</v>
      </c>
      <c r="O121" s="12">
        <v>1</v>
      </c>
      <c r="P121" s="14">
        <f>Table32356789101112132343210111213724[[#This Row],[Hispanic American]]/Table32356789101112132343210111213724[[#This Row],[Total]]</f>
        <v>7.6923076923076927E-2</v>
      </c>
      <c r="Q121" s="12">
        <v>0</v>
      </c>
      <c r="R121" s="14">
        <f>Table32356789101112132343210111213724[[#This Row],[Hawaiian or Pacific Islander]]/Table32356789101112132343210111213724[[#This Row],[Total]]</f>
        <v>0</v>
      </c>
      <c r="S121" s="12">
        <v>5</v>
      </c>
      <c r="T121" s="14">
        <f>Table32356789101112132343210111213724[[#This Row],[White]]/Table32356789101112132343210111213724[[#This Row],[Total]]</f>
        <v>0.38461538461538464</v>
      </c>
      <c r="U121" s="12">
        <v>0</v>
      </c>
      <c r="V121" s="14">
        <f>Table32356789101112132343210111213724[[#This Row],[Multi-racial]]/Table32356789101112132343210111213724[[#This Row],[Total]]</f>
        <v>0</v>
      </c>
      <c r="W121" s="12">
        <v>0</v>
      </c>
      <c r="X121" s="14">
        <f>Table32356789101112132343210111213724[[#This Row],[International]]/Table32356789101112132343210111213724[[#This Row],[Total]]</f>
        <v>0</v>
      </c>
      <c r="Y12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0.53846153846153844</v>
      </c>
      <c r="Z12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0.53846153846153844</v>
      </c>
    </row>
    <row r="122" spans="1:26" ht="20" customHeight="1">
      <c r="A122" s="1">
        <v>191241</v>
      </c>
      <c r="B122" s="1" t="s">
        <v>992</v>
      </c>
      <c r="C122" s="15" t="s">
        <v>347</v>
      </c>
      <c r="D122" s="1">
        <v>13</v>
      </c>
      <c r="E122" s="1">
        <v>10</v>
      </c>
      <c r="F122" s="8">
        <f>Table32356789101112132343210111213724[[#This Row],[Men]]/Table32356789101112132343210111213724[[#This Row],[Total]]</f>
        <v>0.76923076923076927</v>
      </c>
      <c r="G122" s="1">
        <v>3</v>
      </c>
      <c r="H122" s="8">
        <f>Table32356789101112132343210111213724[[#This Row],[Women]]/Table32356789101112132343210111213724[[#This Row],[Total]]</f>
        <v>0.23076923076923078</v>
      </c>
      <c r="I122" s="1">
        <v>0</v>
      </c>
      <c r="J122" s="8">
        <f>Table32356789101112132343210111213724[[#This Row],[Alaskan Native or Native American]]/Table32356789101112132343210111213724[[#This Row],[Total]]</f>
        <v>0</v>
      </c>
      <c r="K122" s="1">
        <v>4</v>
      </c>
      <c r="L122" s="8">
        <f>Table32356789101112132343210111213724[[#This Row],[Asian American]]/Table32356789101112132343210111213724[[#This Row],[Total]]</f>
        <v>0.30769230769230771</v>
      </c>
      <c r="M122" s="1">
        <v>0</v>
      </c>
      <c r="N122" s="8">
        <f>Table32356789101112132343210111213724[[#This Row],[African American]]/Table32356789101112132343210111213724[[#This Row],[Total]]</f>
        <v>0</v>
      </c>
      <c r="O122" s="1">
        <v>1</v>
      </c>
      <c r="P122" s="8">
        <f>Table32356789101112132343210111213724[[#This Row],[Hispanic American]]/Table32356789101112132343210111213724[[#This Row],[Total]]</f>
        <v>7.6923076923076927E-2</v>
      </c>
      <c r="Q122" s="1">
        <v>0</v>
      </c>
      <c r="R122" s="8">
        <f>Table32356789101112132343210111213724[[#This Row],[Hawaiian or Pacific Islander]]/Table32356789101112132343210111213724[[#This Row],[Total]]</f>
        <v>0</v>
      </c>
      <c r="S122" s="1">
        <v>4</v>
      </c>
      <c r="T122" s="8">
        <f>Table32356789101112132343210111213724[[#This Row],[White]]/Table32356789101112132343210111213724[[#This Row],[Total]]</f>
        <v>0.30769230769230771</v>
      </c>
      <c r="U122" s="1">
        <v>0</v>
      </c>
      <c r="V122" s="8">
        <f>Table32356789101112132343210111213724[[#This Row],[Multi-racial]]/Table32356789101112132343210111213724[[#This Row],[Total]]</f>
        <v>0</v>
      </c>
      <c r="W122" s="1">
        <v>4</v>
      </c>
      <c r="X122" s="8">
        <f>Table32356789101112132343210111213724[[#This Row],[International]]/Table32356789101112132343210111213724[[#This Row],[Total]]</f>
        <v>0.30769230769230771</v>
      </c>
      <c r="Y12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0.38461538461538464</v>
      </c>
      <c r="Z12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7.6923076923076927E-2</v>
      </c>
    </row>
    <row r="123" spans="1:26" ht="20" customHeight="1">
      <c r="A123" s="12">
        <v>207500</v>
      </c>
      <c r="B123" s="12" t="s">
        <v>228</v>
      </c>
      <c r="C123" s="16" t="s">
        <v>347</v>
      </c>
      <c r="D123" s="12">
        <v>13</v>
      </c>
      <c r="E123" s="12">
        <v>8</v>
      </c>
      <c r="F123" s="14">
        <f>Table32356789101112132343210111213724[[#This Row],[Men]]/Table32356789101112132343210111213724[[#This Row],[Total]]</f>
        <v>0.61538461538461542</v>
      </c>
      <c r="G123" s="12">
        <v>5</v>
      </c>
      <c r="H123" s="14">
        <f>Table32356789101112132343210111213724[[#This Row],[Women]]/Table32356789101112132343210111213724[[#This Row],[Total]]</f>
        <v>0.38461538461538464</v>
      </c>
      <c r="I123" s="12">
        <v>1</v>
      </c>
      <c r="J123" s="14">
        <f>Table32356789101112132343210111213724[[#This Row],[Alaskan Native or Native American]]/Table32356789101112132343210111213724[[#This Row],[Total]]</f>
        <v>7.6923076923076927E-2</v>
      </c>
      <c r="K123" s="12">
        <v>1</v>
      </c>
      <c r="L123" s="14">
        <f>Table32356789101112132343210111213724[[#This Row],[Asian American]]/Table32356789101112132343210111213724[[#This Row],[Total]]</f>
        <v>7.6923076923076927E-2</v>
      </c>
      <c r="M123" s="12">
        <v>2</v>
      </c>
      <c r="N123" s="14">
        <f>Table32356789101112132343210111213724[[#This Row],[African American]]/Table32356789101112132343210111213724[[#This Row],[Total]]</f>
        <v>0.15384615384615385</v>
      </c>
      <c r="O123" s="12">
        <v>2</v>
      </c>
      <c r="P123" s="14">
        <f>Table32356789101112132343210111213724[[#This Row],[Hispanic American]]/Table32356789101112132343210111213724[[#This Row],[Total]]</f>
        <v>0.15384615384615385</v>
      </c>
      <c r="Q123" s="12">
        <v>0</v>
      </c>
      <c r="R123" s="14">
        <f>Table32356789101112132343210111213724[[#This Row],[Hawaiian or Pacific Islander]]/Table32356789101112132343210111213724[[#This Row],[Total]]</f>
        <v>0</v>
      </c>
      <c r="S123" s="12">
        <v>6</v>
      </c>
      <c r="T123" s="14">
        <f>Table32356789101112132343210111213724[[#This Row],[White]]/Table32356789101112132343210111213724[[#This Row],[Total]]</f>
        <v>0.46153846153846156</v>
      </c>
      <c r="U123" s="12">
        <v>1</v>
      </c>
      <c r="V123" s="14">
        <f>Table32356789101112132343210111213724[[#This Row],[Multi-racial]]/Table32356789101112132343210111213724[[#This Row],[Total]]</f>
        <v>7.6923076923076927E-2</v>
      </c>
      <c r="W123" s="12">
        <v>0</v>
      </c>
      <c r="X123" s="14">
        <f>Table32356789101112132343210111213724[[#This Row],[International]]/Table32356789101112132343210111213724[[#This Row],[Total]]</f>
        <v>0</v>
      </c>
      <c r="Y12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0.53846153846153844</v>
      </c>
      <c r="Z12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0.46153846153846156</v>
      </c>
    </row>
    <row r="124" spans="1:26" ht="20" customHeight="1">
      <c r="A124" s="1">
        <v>214652</v>
      </c>
      <c r="B124" s="1" t="s">
        <v>1334</v>
      </c>
      <c r="C124" s="15">
        <v>59700</v>
      </c>
      <c r="D124" s="1">
        <v>13</v>
      </c>
      <c r="E124" s="1">
        <v>12</v>
      </c>
      <c r="F124" s="8">
        <f>Table32356789101112132343210111213724[[#This Row],[Men]]/Table32356789101112132343210111213724[[#This Row],[Total]]</f>
        <v>0.92307692307692313</v>
      </c>
      <c r="G124" s="1">
        <v>1</v>
      </c>
      <c r="H124" s="8">
        <f>Table32356789101112132343210111213724[[#This Row],[Women]]/Table32356789101112132343210111213724[[#This Row],[Total]]</f>
        <v>7.6923076923076927E-2</v>
      </c>
      <c r="I124" s="1">
        <v>0</v>
      </c>
      <c r="J124" s="8">
        <f>Table32356789101112132343210111213724[[#This Row],[Alaskan Native or Native American]]/Table32356789101112132343210111213724[[#This Row],[Total]]</f>
        <v>0</v>
      </c>
      <c r="K124" s="1">
        <v>3</v>
      </c>
      <c r="L124" s="8">
        <f>Table32356789101112132343210111213724[[#This Row],[Asian American]]/Table32356789101112132343210111213724[[#This Row],[Total]]</f>
        <v>0.23076923076923078</v>
      </c>
      <c r="M124" s="1">
        <v>0</v>
      </c>
      <c r="N124" s="8">
        <f>Table32356789101112132343210111213724[[#This Row],[African American]]/Table32356789101112132343210111213724[[#This Row],[Total]]</f>
        <v>0</v>
      </c>
      <c r="O124" s="1">
        <v>0</v>
      </c>
      <c r="P124" s="8">
        <f>Table32356789101112132343210111213724[[#This Row],[Hispanic American]]/Table32356789101112132343210111213724[[#This Row],[Total]]</f>
        <v>0</v>
      </c>
      <c r="Q124" s="1">
        <v>0</v>
      </c>
      <c r="R124" s="8">
        <f>Table32356789101112132343210111213724[[#This Row],[Hawaiian or Pacific Islander]]/Table32356789101112132343210111213724[[#This Row],[Total]]</f>
        <v>0</v>
      </c>
      <c r="S124" s="1">
        <v>9</v>
      </c>
      <c r="T124" s="8">
        <f>Table32356789101112132343210111213724[[#This Row],[White]]/Table32356789101112132343210111213724[[#This Row],[Total]]</f>
        <v>0.69230769230769229</v>
      </c>
      <c r="U124" s="1">
        <v>0</v>
      </c>
      <c r="V124" s="8">
        <f>Table32356789101112132343210111213724[[#This Row],[Multi-racial]]/Table32356789101112132343210111213724[[#This Row],[Total]]</f>
        <v>0</v>
      </c>
      <c r="W124" s="1">
        <v>0</v>
      </c>
      <c r="X124" s="8">
        <f>Table32356789101112132343210111213724[[#This Row],[International]]/Table32356789101112132343210111213724[[#This Row],[Total]]</f>
        <v>0</v>
      </c>
      <c r="Y12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0.23076923076923078</v>
      </c>
      <c r="Z12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25" spans="1:26" ht="20" customHeight="1">
      <c r="A125" s="12">
        <v>216038</v>
      </c>
      <c r="B125" s="12" t="s">
        <v>1084</v>
      </c>
      <c r="C125" s="16">
        <v>43200</v>
      </c>
      <c r="D125" s="12">
        <v>13</v>
      </c>
      <c r="E125" s="12">
        <v>10</v>
      </c>
      <c r="F125" s="14">
        <f>Table32356789101112132343210111213724[[#This Row],[Men]]/Table32356789101112132343210111213724[[#This Row],[Total]]</f>
        <v>0.76923076923076927</v>
      </c>
      <c r="G125" s="12">
        <v>3</v>
      </c>
      <c r="H125" s="14">
        <f>Table32356789101112132343210111213724[[#This Row],[Women]]/Table32356789101112132343210111213724[[#This Row],[Total]]</f>
        <v>0.23076923076923078</v>
      </c>
      <c r="I125" s="12">
        <v>0</v>
      </c>
      <c r="J125" s="14">
        <f>Table32356789101112132343210111213724[[#This Row],[Alaskan Native or Native American]]/Table32356789101112132343210111213724[[#This Row],[Total]]</f>
        <v>0</v>
      </c>
      <c r="K125" s="12">
        <v>0</v>
      </c>
      <c r="L125" s="14">
        <f>Table32356789101112132343210111213724[[#This Row],[Asian American]]/Table32356789101112132343210111213724[[#This Row],[Total]]</f>
        <v>0</v>
      </c>
      <c r="M125" s="12">
        <v>0</v>
      </c>
      <c r="N125" s="14">
        <f>Table32356789101112132343210111213724[[#This Row],[African American]]/Table32356789101112132343210111213724[[#This Row],[Total]]</f>
        <v>0</v>
      </c>
      <c r="O125" s="12">
        <v>0</v>
      </c>
      <c r="P125" s="14">
        <f>Table32356789101112132343210111213724[[#This Row],[Hispanic American]]/Table32356789101112132343210111213724[[#This Row],[Total]]</f>
        <v>0</v>
      </c>
      <c r="Q125" s="12">
        <v>0</v>
      </c>
      <c r="R125" s="14">
        <f>Table32356789101112132343210111213724[[#This Row],[Hawaiian or Pacific Islander]]/Table32356789101112132343210111213724[[#This Row],[Total]]</f>
        <v>0</v>
      </c>
      <c r="S125" s="12">
        <v>13</v>
      </c>
      <c r="T125" s="14">
        <f>Table32356789101112132343210111213724[[#This Row],[White]]/Table32356789101112132343210111213724[[#This Row],[Total]]</f>
        <v>1</v>
      </c>
      <c r="U125" s="12">
        <v>0</v>
      </c>
      <c r="V125" s="14">
        <f>Table32356789101112132343210111213724[[#This Row],[Multi-racial]]/Table32356789101112132343210111213724[[#This Row],[Total]]</f>
        <v>0</v>
      </c>
      <c r="W125" s="12">
        <v>0</v>
      </c>
      <c r="X125" s="14">
        <f>Table32356789101112132343210111213724[[#This Row],[International]]/Table32356789101112132343210111213724[[#This Row],[Total]]</f>
        <v>0</v>
      </c>
      <c r="Y12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2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26" spans="1:26" ht="20" customHeight="1">
      <c r="A126" s="1">
        <v>218742</v>
      </c>
      <c r="B126" s="1" t="s">
        <v>1097</v>
      </c>
      <c r="C126" s="18" t="s">
        <v>347</v>
      </c>
      <c r="D126" s="1">
        <v>13</v>
      </c>
      <c r="E126" s="1">
        <v>12</v>
      </c>
      <c r="F126" s="8">
        <f>Table32356789101112132343210111213724[[#This Row],[Men]]/Table32356789101112132343210111213724[[#This Row],[Total]]</f>
        <v>0.92307692307692313</v>
      </c>
      <c r="G126" s="1">
        <v>1</v>
      </c>
      <c r="H126" s="8">
        <f>Table32356789101112132343210111213724[[#This Row],[Women]]/Table32356789101112132343210111213724[[#This Row],[Total]]</f>
        <v>7.6923076923076927E-2</v>
      </c>
      <c r="I126" s="1">
        <v>0</v>
      </c>
      <c r="J126" s="8">
        <f>Table32356789101112132343210111213724[[#This Row],[Alaskan Native or Native American]]/Table32356789101112132343210111213724[[#This Row],[Total]]</f>
        <v>0</v>
      </c>
      <c r="K126" s="1">
        <v>3</v>
      </c>
      <c r="L126" s="8">
        <f>Table32356789101112132343210111213724[[#This Row],[Asian American]]/Table32356789101112132343210111213724[[#This Row],[Total]]</f>
        <v>0.23076923076923078</v>
      </c>
      <c r="M126" s="1">
        <v>2</v>
      </c>
      <c r="N126" s="8">
        <f>Table32356789101112132343210111213724[[#This Row],[African American]]/Table32356789101112132343210111213724[[#This Row],[Total]]</f>
        <v>0.15384615384615385</v>
      </c>
      <c r="O126" s="1">
        <v>1</v>
      </c>
      <c r="P126" s="8">
        <f>Table32356789101112132343210111213724[[#This Row],[Hispanic American]]/Table32356789101112132343210111213724[[#This Row],[Total]]</f>
        <v>7.6923076923076927E-2</v>
      </c>
      <c r="Q126" s="1">
        <v>0</v>
      </c>
      <c r="R126" s="8">
        <f>Table32356789101112132343210111213724[[#This Row],[Hawaiian or Pacific Islander]]/Table32356789101112132343210111213724[[#This Row],[Total]]</f>
        <v>0</v>
      </c>
      <c r="S126" s="1">
        <v>7</v>
      </c>
      <c r="T126" s="8">
        <f>Table32356789101112132343210111213724[[#This Row],[White]]/Table32356789101112132343210111213724[[#This Row],[Total]]</f>
        <v>0.53846153846153844</v>
      </c>
      <c r="U126" s="1">
        <v>0</v>
      </c>
      <c r="V126" s="8">
        <f>Table32356789101112132343210111213724[[#This Row],[Multi-racial]]/Table32356789101112132343210111213724[[#This Row],[Total]]</f>
        <v>0</v>
      </c>
      <c r="W126" s="1">
        <v>0</v>
      </c>
      <c r="X126" s="8">
        <f>Table32356789101112132343210111213724[[#This Row],[International]]/Table32356789101112132343210111213724[[#This Row],[Total]]</f>
        <v>0</v>
      </c>
      <c r="Y12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0.46153846153846156</v>
      </c>
      <c r="Z12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0.23076923076923078</v>
      </c>
    </row>
    <row r="127" spans="1:26" ht="20" customHeight="1">
      <c r="A127" s="12">
        <v>214670</v>
      </c>
      <c r="B127" s="12" t="s">
        <v>1335</v>
      </c>
      <c r="C127" s="16">
        <v>59700</v>
      </c>
      <c r="D127" s="12">
        <v>12</v>
      </c>
      <c r="E127" s="12">
        <v>10</v>
      </c>
      <c r="F127" s="14">
        <f>Table32356789101112132343210111213724[[#This Row],[Men]]/Table32356789101112132343210111213724[[#This Row],[Total]]</f>
        <v>0.83333333333333337</v>
      </c>
      <c r="G127" s="12">
        <v>2</v>
      </c>
      <c r="H127" s="14">
        <f>Table32356789101112132343210111213724[[#This Row],[Women]]/Table32356789101112132343210111213724[[#This Row],[Total]]</f>
        <v>0.16666666666666666</v>
      </c>
      <c r="I127" s="12">
        <v>0</v>
      </c>
      <c r="J127" s="14">
        <f>Table32356789101112132343210111213724[[#This Row],[Alaskan Native or Native American]]/Table32356789101112132343210111213724[[#This Row],[Total]]</f>
        <v>0</v>
      </c>
      <c r="K127" s="12">
        <v>3</v>
      </c>
      <c r="L127" s="14">
        <f>Table32356789101112132343210111213724[[#This Row],[Asian American]]/Table32356789101112132343210111213724[[#This Row],[Total]]</f>
        <v>0.25</v>
      </c>
      <c r="M127" s="12">
        <v>0</v>
      </c>
      <c r="N127" s="14">
        <f>Table32356789101112132343210111213724[[#This Row],[African American]]/Table32356789101112132343210111213724[[#This Row],[Total]]</f>
        <v>0</v>
      </c>
      <c r="O127" s="12">
        <v>3</v>
      </c>
      <c r="P127" s="14">
        <f>Table32356789101112132343210111213724[[#This Row],[Hispanic American]]/Table32356789101112132343210111213724[[#This Row],[Total]]</f>
        <v>0.25</v>
      </c>
      <c r="Q127" s="12">
        <v>0</v>
      </c>
      <c r="R127" s="14">
        <f>Table32356789101112132343210111213724[[#This Row],[Hawaiian or Pacific Islander]]/Table32356789101112132343210111213724[[#This Row],[Total]]</f>
        <v>0</v>
      </c>
      <c r="S127" s="12">
        <v>6</v>
      </c>
      <c r="T127" s="14">
        <f>Table32356789101112132343210111213724[[#This Row],[White]]/Table32356789101112132343210111213724[[#This Row],[Total]]</f>
        <v>0.5</v>
      </c>
      <c r="U127" s="12">
        <v>0</v>
      </c>
      <c r="V127" s="14">
        <f>Table32356789101112132343210111213724[[#This Row],[Multi-racial]]/Table32356789101112132343210111213724[[#This Row],[Total]]</f>
        <v>0</v>
      </c>
      <c r="W127" s="12">
        <v>0</v>
      </c>
      <c r="X127" s="14">
        <f>Table32356789101112132343210111213724[[#This Row],[International]]/Table32356789101112132343210111213724[[#This Row],[Total]]</f>
        <v>0</v>
      </c>
      <c r="Y12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2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</row>
    <row r="128" spans="1:26" ht="20" customHeight="1">
      <c r="A128" s="1">
        <v>139579</v>
      </c>
      <c r="B128" s="1" t="s">
        <v>1315</v>
      </c>
      <c r="C128" s="15">
        <v>45900</v>
      </c>
      <c r="D128" s="1">
        <v>11</v>
      </c>
      <c r="E128" s="1">
        <v>8</v>
      </c>
      <c r="F128" s="8">
        <f>Table32356789101112132343210111213724[[#This Row],[Men]]/Table32356789101112132343210111213724[[#This Row],[Total]]</f>
        <v>0.72727272727272729</v>
      </c>
      <c r="G128" s="1">
        <v>3</v>
      </c>
      <c r="H128" s="8">
        <f>Table32356789101112132343210111213724[[#This Row],[Women]]/Table32356789101112132343210111213724[[#This Row],[Total]]</f>
        <v>0.27272727272727271</v>
      </c>
      <c r="I128" s="1">
        <v>0</v>
      </c>
      <c r="J128" s="8">
        <f>Table32356789101112132343210111213724[[#This Row],[Alaskan Native or Native American]]/Table32356789101112132343210111213724[[#This Row],[Total]]</f>
        <v>0</v>
      </c>
      <c r="K128" s="1">
        <v>1</v>
      </c>
      <c r="L128" s="8">
        <f>Table32356789101112132343210111213724[[#This Row],[Asian American]]/Table32356789101112132343210111213724[[#This Row],[Total]]</f>
        <v>9.0909090909090912E-2</v>
      </c>
      <c r="M128" s="1">
        <v>5</v>
      </c>
      <c r="N128" s="8">
        <f>Table32356789101112132343210111213724[[#This Row],[African American]]/Table32356789101112132343210111213724[[#This Row],[Total]]</f>
        <v>0.45454545454545453</v>
      </c>
      <c r="O128" s="1">
        <v>0</v>
      </c>
      <c r="P128" s="8">
        <f>Table32356789101112132343210111213724[[#This Row],[Hispanic American]]/Table32356789101112132343210111213724[[#This Row],[Total]]</f>
        <v>0</v>
      </c>
      <c r="Q128" s="1">
        <v>0</v>
      </c>
      <c r="R128" s="8">
        <f>Table32356789101112132343210111213724[[#This Row],[Hawaiian or Pacific Islander]]/Table32356789101112132343210111213724[[#This Row],[Total]]</f>
        <v>0</v>
      </c>
      <c r="S128" s="1">
        <v>5</v>
      </c>
      <c r="T128" s="8">
        <f>Table32356789101112132343210111213724[[#This Row],[White]]/Table32356789101112132343210111213724[[#This Row],[Total]]</f>
        <v>0.45454545454545453</v>
      </c>
      <c r="U128" s="1">
        <v>0</v>
      </c>
      <c r="V128" s="8">
        <f>Table32356789101112132343210111213724[[#This Row],[Multi-racial]]/Table32356789101112132343210111213724[[#This Row],[Total]]</f>
        <v>0</v>
      </c>
      <c r="W128" s="1">
        <v>0</v>
      </c>
      <c r="X128" s="8">
        <f>Table32356789101112132343210111213724[[#This Row],[International]]/Table32356789101112132343210111213724[[#This Row],[Total]]</f>
        <v>0</v>
      </c>
      <c r="Y12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0.54545454545454541</v>
      </c>
      <c r="Z12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0.45454545454545453</v>
      </c>
    </row>
    <row r="129" spans="1:26" ht="20" customHeight="1">
      <c r="A129" s="12">
        <v>207847</v>
      </c>
      <c r="B129" s="12" t="s">
        <v>1047</v>
      </c>
      <c r="C129" s="16" t="s">
        <v>347</v>
      </c>
      <c r="D129" s="12">
        <v>11</v>
      </c>
      <c r="E129" s="12">
        <v>9</v>
      </c>
      <c r="F129" s="14">
        <f>Table32356789101112132343210111213724[[#This Row],[Men]]/Table32356789101112132343210111213724[[#This Row],[Total]]</f>
        <v>0.81818181818181823</v>
      </c>
      <c r="G129" s="12">
        <v>2</v>
      </c>
      <c r="H129" s="14">
        <f>Table32356789101112132343210111213724[[#This Row],[Women]]/Table32356789101112132343210111213724[[#This Row],[Total]]</f>
        <v>0.18181818181818182</v>
      </c>
      <c r="I129" s="12">
        <v>4</v>
      </c>
      <c r="J129" s="14">
        <f>Table32356789101112132343210111213724[[#This Row],[Alaskan Native or Native American]]/Table32356789101112132343210111213724[[#This Row],[Total]]</f>
        <v>0.36363636363636365</v>
      </c>
      <c r="K129" s="12">
        <v>1</v>
      </c>
      <c r="L129" s="14">
        <f>Table32356789101112132343210111213724[[#This Row],[Asian American]]/Table32356789101112132343210111213724[[#This Row],[Total]]</f>
        <v>9.0909090909090912E-2</v>
      </c>
      <c r="M129" s="12">
        <v>1</v>
      </c>
      <c r="N129" s="14">
        <f>Table32356789101112132343210111213724[[#This Row],[African American]]/Table32356789101112132343210111213724[[#This Row],[Total]]</f>
        <v>9.0909090909090912E-2</v>
      </c>
      <c r="O129" s="12">
        <v>0</v>
      </c>
      <c r="P129" s="14">
        <f>Table32356789101112132343210111213724[[#This Row],[Hispanic American]]/Table32356789101112132343210111213724[[#This Row],[Total]]</f>
        <v>0</v>
      </c>
      <c r="Q129" s="12">
        <v>0</v>
      </c>
      <c r="R129" s="14">
        <f>Table32356789101112132343210111213724[[#This Row],[Hawaiian or Pacific Islander]]/Table32356789101112132343210111213724[[#This Row],[Total]]</f>
        <v>0</v>
      </c>
      <c r="S129" s="12">
        <v>2</v>
      </c>
      <c r="T129" s="14">
        <f>Table32356789101112132343210111213724[[#This Row],[White]]/Table32356789101112132343210111213724[[#This Row],[Total]]</f>
        <v>0.18181818181818182</v>
      </c>
      <c r="U129" s="12">
        <v>0</v>
      </c>
      <c r="V129" s="14">
        <f>Table32356789101112132343210111213724[[#This Row],[Multi-racial]]/Table32356789101112132343210111213724[[#This Row],[Total]]</f>
        <v>0</v>
      </c>
      <c r="W129" s="12">
        <v>3</v>
      </c>
      <c r="X129" s="14">
        <f>Table32356789101112132343210111213724[[#This Row],[International]]/Table32356789101112132343210111213724[[#This Row],[Total]]</f>
        <v>0.27272727272727271</v>
      </c>
      <c r="Y12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0.54545454545454541</v>
      </c>
      <c r="Z12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0.45454545454545453</v>
      </c>
    </row>
    <row r="130" spans="1:26" ht="20" customHeight="1">
      <c r="A130" s="1">
        <v>214643</v>
      </c>
      <c r="B130" s="1" t="s">
        <v>1333</v>
      </c>
      <c r="C130" s="15">
        <v>59700</v>
      </c>
      <c r="D130" s="1">
        <v>11</v>
      </c>
      <c r="E130" s="1">
        <v>9</v>
      </c>
      <c r="F130" s="8">
        <f>Table32356789101112132343210111213724[[#This Row],[Men]]/Table32356789101112132343210111213724[[#This Row],[Total]]</f>
        <v>0.81818181818181823</v>
      </c>
      <c r="G130" s="1">
        <v>2</v>
      </c>
      <c r="H130" s="8">
        <f>Table32356789101112132343210111213724[[#This Row],[Women]]/Table32356789101112132343210111213724[[#This Row],[Total]]</f>
        <v>0.18181818181818182</v>
      </c>
      <c r="I130" s="1">
        <v>0</v>
      </c>
      <c r="J130" s="8">
        <f>Table32356789101112132343210111213724[[#This Row],[Alaskan Native or Native American]]/Table32356789101112132343210111213724[[#This Row],[Total]]</f>
        <v>0</v>
      </c>
      <c r="K130" s="1">
        <v>0</v>
      </c>
      <c r="L130" s="8">
        <f>Table32356789101112132343210111213724[[#This Row],[Asian American]]/Table32356789101112132343210111213724[[#This Row],[Total]]</f>
        <v>0</v>
      </c>
      <c r="M130" s="1">
        <v>0</v>
      </c>
      <c r="N130" s="8">
        <f>Table32356789101112132343210111213724[[#This Row],[African American]]/Table32356789101112132343210111213724[[#This Row],[Total]]</f>
        <v>0</v>
      </c>
      <c r="O130" s="1">
        <v>0</v>
      </c>
      <c r="P130" s="8">
        <f>Table32356789101112132343210111213724[[#This Row],[Hispanic American]]/Table32356789101112132343210111213724[[#This Row],[Total]]</f>
        <v>0</v>
      </c>
      <c r="Q130" s="1">
        <v>0</v>
      </c>
      <c r="R130" s="8">
        <f>Table32356789101112132343210111213724[[#This Row],[Hawaiian or Pacific Islander]]/Table32356789101112132343210111213724[[#This Row],[Total]]</f>
        <v>0</v>
      </c>
      <c r="S130" s="1">
        <v>10</v>
      </c>
      <c r="T130" s="8">
        <f>Table32356789101112132343210111213724[[#This Row],[White]]/Table32356789101112132343210111213724[[#This Row],[Total]]</f>
        <v>0.90909090909090906</v>
      </c>
      <c r="U130" s="1">
        <v>1</v>
      </c>
      <c r="V130" s="8">
        <f>Table32356789101112132343210111213724[[#This Row],[Multi-racial]]/Table32356789101112132343210111213724[[#This Row],[Total]]</f>
        <v>9.0909090909090912E-2</v>
      </c>
      <c r="W130" s="1">
        <v>0</v>
      </c>
      <c r="X130" s="8">
        <f>Table32356789101112132343210111213724[[#This Row],[International]]/Table32356789101112132343210111213724[[#This Row],[Total]]</f>
        <v>0</v>
      </c>
      <c r="Y13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9.0909090909090912E-2</v>
      </c>
      <c r="Z13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9.0909090909090912E-2</v>
      </c>
    </row>
    <row r="131" spans="1:26" ht="20" customHeight="1">
      <c r="A131" s="12">
        <v>230995</v>
      </c>
      <c r="B131" s="12" t="s">
        <v>390</v>
      </c>
      <c r="C131" s="19" t="s">
        <v>347</v>
      </c>
      <c r="D131" s="12">
        <v>11</v>
      </c>
      <c r="E131" s="12">
        <v>10</v>
      </c>
      <c r="F131" s="14">
        <f>Table32356789101112132343210111213724[[#This Row],[Men]]/Table32356789101112132343210111213724[[#This Row],[Total]]</f>
        <v>0.90909090909090906</v>
      </c>
      <c r="G131" s="12">
        <v>1</v>
      </c>
      <c r="H131" s="14">
        <f>Table32356789101112132343210111213724[[#This Row],[Women]]/Table32356789101112132343210111213724[[#This Row],[Total]]</f>
        <v>9.0909090909090912E-2</v>
      </c>
      <c r="I131" s="12">
        <v>0</v>
      </c>
      <c r="J131" s="14">
        <f>Table32356789101112132343210111213724[[#This Row],[Alaskan Native or Native American]]/Table32356789101112132343210111213724[[#This Row],[Total]]</f>
        <v>0</v>
      </c>
      <c r="K131" s="12">
        <v>0</v>
      </c>
      <c r="L131" s="14">
        <f>Table32356789101112132343210111213724[[#This Row],[Asian American]]/Table32356789101112132343210111213724[[#This Row],[Total]]</f>
        <v>0</v>
      </c>
      <c r="M131" s="12">
        <v>0</v>
      </c>
      <c r="N131" s="14">
        <f>Table32356789101112132343210111213724[[#This Row],[African American]]/Table32356789101112132343210111213724[[#This Row],[Total]]</f>
        <v>0</v>
      </c>
      <c r="O131" s="12">
        <v>0</v>
      </c>
      <c r="P131" s="14">
        <f>Table32356789101112132343210111213724[[#This Row],[Hispanic American]]/Table32356789101112132343210111213724[[#This Row],[Total]]</f>
        <v>0</v>
      </c>
      <c r="Q131" s="12">
        <v>0</v>
      </c>
      <c r="R131" s="14">
        <f>Table32356789101112132343210111213724[[#This Row],[Hawaiian or Pacific Islander]]/Table32356789101112132343210111213724[[#This Row],[Total]]</f>
        <v>0</v>
      </c>
      <c r="S131" s="12">
        <v>10</v>
      </c>
      <c r="T131" s="14">
        <f>Table32356789101112132343210111213724[[#This Row],[White]]/Table32356789101112132343210111213724[[#This Row],[Total]]</f>
        <v>0.90909090909090906</v>
      </c>
      <c r="U131" s="12">
        <v>0</v>
      </c>
      <c r="V131" s="14">
        <f>Table32356789101112132343210111213724[[#This Row],[Multi-racial]]/Table32356789101112132343210111213724[[#This Row],[Total]]</f>
        <v>0</v>
      </c>
      <c r="W131" s="12">
        <v>0</v>
      </c>
      <c r="X131" s="14">
        <f>Table32356789101112132343210111213724[[#This Row],[International]]/Table32356789101112132343210111213724[[#This Row],[Total]]</f>
        <v>0</v>
      </c>
      <c r="Y13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3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32" spans="1:26" ht="20" customHeight="1">
      <c r="A132" s="1">
        <v>449038</v>
      </c>
      <c r="B132" s="1" t="s">
        <v>1185</v>
      </c>
      <c r="C132" s="18">
        <v>61000</v>
      </c>
      <c r="D132" s="1">
        <v>11</v>
      </c>
      <c r="E132" s="1">
        <v>10</v>
      </c>
      <c r="F132" s="8">
        <f>Table32356789101112132343210111213724[[#This Row],[Men]]/Table32356789101112132343210111213724[[#This Row],[Total]]</f>
        <v>0.90909090909090906</v>
      </c>
      <c r="G132" s="1">
        <v>1</v>
      </c>
      <c r="H132" s="8">
        <f>Table32356789101112132343210111213724[[#This Row],[Women]]/Table32356789101112132343210111213724[[#This Row],[Total]]</f>
        <v>9.0909090909090912E-2</v>
      </c>
      <c r="I132" s="1">
        <v>0</v>
      </c>
      <c r="J132" s="8">
        <f>Table32356789101112132343210111213724[[#This Row],[Alaskan Native or Native American]]/Table32356789101112132343210111213724[[#This Row],[Total]]</f>
        <v>0</v>
      </c>
      <c r="K132" s="1">
        <v>0</v>
      </c>
      <c r="L132" s="8">
        <f>Table32356789101112132343210111213724[[#This Row],[Asian American]]/Table32356789101112132343210111213724[[#This Row],[Total]]</f>
        <v>0</v>
      </c>
      <c r="M132" s="1">
        <v>5</v>
      </c>
      <c r="N132" s="8">
        <f>Table32356789101112132343210111213724[[#This Row],[African American]]/Table32356789101112132343210111213724[[#This Row],[Total]]</f>
        <v>0.45454545454545453</v>
      </c>
      <c r="O132" s="1">
        <v>2</v>
      </c>
      <c r="P132" s="8">
        <f>Table32356789101112132343210111213724[[#This Row],[Hispanic American]]/Table32356789101112132343210111213724[[#This Row],[Total]]</f>
        <v>0.18181818181818182</v>
      </c>
      <c r="Q132" s="1">
        <v>0</v>
      </c>
      <c r="R132" s="8">
        <f>Table32356789101112132343210111213724[[#This Row],[Hawaiian or Pacific Islander]]/Table32356789101112132343210111213724[[#This Row],[Total]]</f>
        <v>0</v>
      </c>
      <c r="S132" s="1">
        <v>3</v>
      </c>
      <c r="T132" s="8">
        <f>Table32356789101112132343210111213724[[#This Row],[White]]/Table32356789101112132343210111213724[[#This Row],[Total]]</f>
        <v>0.27272727272727271</v>
      </c>
      <c r="U132" s="1">
        <v>1</v>
      </c>
      <c r="V132" s="8">
        <f>Table32356789101112132343210111213724[[#This Row],[Multi-racial]]/Table32356789101112132343210111213724[[#This Row],[Total]]</f>
        <v>9.0909090909090912E-2</v>
      </c>
      <c r="W132" s="1">
        <v>0</v>
      </c>
      <c r="X132" s="8">
        <f>Table32356789101112132343210111213724[[#This Row],[International]]/Table32356789101112132343210111213724[[#This Row],[Total]]</f>
        <v>0</v>
      </c>
      <c r="Y13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0.72727272727272729</v>
      </c>
      <c r="Z13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0.72727272727272729</v>
      </c>
    </row>
    <row r="133" spans="1:26" ht="20" customHeight="1">
      <c r="A133" s="12">
        <v>131803</v>
      </c>
      <c r="B133" s="12" t="s">
        <v>846</v>
      </c>
      <c r="C133" s="16">
        <v>61000</v>
      </c>
      <c r="D133" s="12">
        <v>10</v>
      </c>
      <c r="E133" s="12">
        <v>7</v>
      </c>
      <c r="F133" s="14">
        <f>Table32356789101112132343210111213724[[#This Row],[Men]]/Table32356789101112132343210111213724[[#This Row],[Total]]</f>
        <v>0.7</v>
      </c>
      <c r="G133" s="12">
        <v>3</v>
      </c>
      <c r="H133" s="14">
        <f>Table32356789101112132343210111213724[[#This Row],[Women]]/Table32356789101112132343210111213724[[#This Row],[Total]]</f>
        <v>0.3</v>
      </c>
      <c r="I133" s="12">
        <v>0</v>
      </c>
      <c r="J133" s="14">
        <f>Table32356789101112132343210111213724[[#This Row],[Alaskan Native or Native American]]/Table32356789101112132343210111213724[[#This Row],[Total]]</f>
        <v>0</v>
      </c>
      <c r="K133" s="12">
        <v>1</v>
      </c>
      <c r="L133" s="14">
        <f>Table32356789101112132343210111213724[[#This Row],[Asian American]]/Table32356789101112132343210111213724[[#This Row],[Total]]</f>
        <v>0.1</v>
      </c>
      <c r="M133" s="12">
        <v>6</v>
      </c>
      <c r="N133" s="14">
        <f>Table32356789101112132343210111213724[[#This Row],[African American]]/Table32356789101112132343210111213724[[#This Row],[Total]]</f>
        <v>0.6</v>
      </c>
      <c r="O133" s="12">
        <v>0</v>
      </c>
      <c r="P133" s="14">
        <f>Table32356789101112132343210111213724[[#This Row],[Hispanic American]]/Table32356789101112132343210111213724[[#This Row],[Total]]</f>
        <v>0</v>
      </c>
      <c r="Q133" s="12">
        <v>0</v>
      </c>
      <c r="R133" s="14">
        <f>Table32356789101112132343210111213724[[#This Row],[Hawaiian or Pacific Islander]]/Table32356789101112132343210111213724[[#This Row],[Total]]</f>
        <v>0</v>
      </c>
      <c r="S133" s="12">
        <v>2</v>
      </c>
      <c r="T133" s="14">
        <f>Table32356789101112132343210111213724[[#This Row],[White]]/Table32356789101112132343210111213724[[#This Row],[Total]]</f>
        <v>0.2</v>
      </c>
      <c r="U133" s="12">
        <v>1</v>
      </c>
      <c r="V133" s="14">
        <f>Table32356789101112132343210111213724[[#This Row],[Multi-racial]]/Table32356789101112132343210111213724[[#This Row],[Total]]</f>
        <v>0.1</v>
      </c>
      <c r="W133" s="12">
        <v>0</v>
      </c>
      <c r="X133" s="14">
        <f>Table32356789101112132343210111213724[[#This Row],[International]]/Table32356789101112132343210111213724[[#This Row],[Total]]</f>
        <v>0</v>
      </c>
      <c r="Y13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</v>
      </c>
      <c r="Z13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</v>
      </c>
    </row>
    <row r="134" spans="1:26" ht="20" customHeight="1">
      <c r="A134" s="1">
        <v>140447</v>
      </c>
      <c r="B134" s="1" t="s">
        <v>128</v>
      </c>
      <c r="C134" s="15" t="s">
        <v>347</v>
      </c>
      <c r="D134" s="1">
        <v>10</v>
      </c>
      <c r="E134" s="1">
        <v>9</v>
      </c>
      <c r="F134" s="8">
        <f>Table32356789101112132343210111213724[[#This Row],[Men]]/Table32356789101112132343210111213724[[#This Row],[Total]]</f>
        <v>0.9</v>
      </c>
      <c r="G134" s="1">
        <v>1</v>
      </c>
      <c r="H134" s="8">
        <f>Table32356789101112132343210111213724[[#This Row],[Women]]/Table32356789101112132343210111213724[[#This Row],[Total]]</f>
        <v>0.1</v>
      </c>
      <c r="I134" s="1">
        <v>0</v>
      </c>
      <c r="J134" s="8">
        <f>Table32356789101112132343210111213724[[#This Row],[Alaskan Native or Native American]]/Table32356789101112132343210111213724[[#This Row],[Total]]</f>
        <v>0</v>
      </c>
      <c r="K134" s="1">
        <v>0</v>
      </c>
      <c r="L134" s="8">
        <f>Table32356789101112132343210111213724[[#This Row],[Asian American]]/Table32356789101112132343210111213724[[#This Row],[Total]]</f>
        <v>0</v>
      </c>
      <c r="M134" s="1">
        <v>4</v>
      </c>
      <c r="N134" s="8">
        <f>Table32356789101112132343210111213724[[#This Row],[African American]]/Table32356789101112132343210111213724[[#This Row],[Total]]</f>
        <v>0.4</v>
      </c>
      <c r="O134" s="1">
        <v>1</v>
      </c>
      <c r="P134" s="8">
        <f>Table32356789101112132343210111213724[[#This Row],[Hispanic American]]/Table32356789101112132343210111213724[[#This Row],[Total]]</f>
        <v>0.1</v>
      </c>
      <c r="Q134" s="1">
        <v>0</v>
      </c>
      <c r="R134" s="8">
        <f>Table32356789101112132343210111213724[[#This Row],[Hawaiian or Pacific Islander]]/Table32356789101112132343210111213724[[#This Row],[Total]]</f>
        <v>0</v>
      </c>
      <c r="S134" s="1">
        <v>4</v>
      </c>
      <c r="T134" s="8">
        <f>Table32356789101112132343210111213724[[#This Row],[White]]/Table32356789101112132343210111213724[[#This Row],[Total]]</f>
        <v>0.4</v>
      </c>
      <c r="U134" s="1">
        <v>0</v>
      </c>
      <c r="V134" s="8">
        <f>Table32356789101112132343210111213724[[#This Row],[Multi-racial]]/Table32356789101112132343210111213724[[#This Row],[Total]]</f>
        <v>0</v>
      </c>
      <c r="W134" s="1">
        <v>0</v>
      </c>
      <c r="X134" s="8">
        <f>Table32356789101112132343210111213724[[#This Row],[International]]/Table32356789101112132343210111213724[[#This Row],[Total]]</f>
        <v>0</v>
      </c>
      <c r="Y13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3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135" spans="1:26" ht="20" customHeight="1">
      <c r="A135" s="12">
        <v>162584</v>
      </c>
      <c r="B135" s="12" t="s">
        <v>165</v>
      </c>
      <c r="C135" s="16" t="s">
        <v>347</v>
      </c>
      <c r="D135" s="12">
        <v>10</v>
      </c>
      <c r="E135" s="12">
        <v>9</v>
      </c>
      <c r="F135" s="14">
        <f>Table32356789101112132343210111213724[[#This Row],[Men]]/Table32356789101112132343210111213724[[#This Row],[Total]]</f>
        <v>0.9</v>
      </c>
      <c r="G135" s="12">
        <v>1</v>
      </c>
      <c r="H135" s="14">
        <f>Table32356789101112132343210111213724[[#This Row],[Women]]/Table32356789101112132343210111213724[[#This Row],[Total]]</f>
        <v>0.1</v>
      </c>
      <c r="I135" s="12">
        <v>0</v>
      </c>
      <c r="J135" s="14">
        <f>Table32356789101112132343210111213724[[#This Row],[Alaskan Native or Native American]]/Table32356789101112132343210111213724[[#This Row],[Total]]</f>
        <v>0</v>
      </c>
      <c r="K135" s="12">
        <v>0</v>
      </c>
      <c r="L135" s="14">
        <f>Table32356789101112132343210111213724[[#This Row],[Asian American]]/Table32356789101112132343210111213724[[#This Row],[Total]]</f>
        <v>0</v>
      </c>
      <c r="M135" s="12">
        <v>3</v>
      </c>
      <c r="N135" s="14">
        <f>Table32356789101112132343210111213724[[#This Row],[African American]]/Table32356789101112132343210111213724[[#This Row],[Total]]</f>
        <v>0.3</v>
      </c>
      <c r="O135" s="12">
        <v>1</v>
      </c>
      <c r="P135" s="14">
        <f>Table32356789101112132343210111213724[[#This Row],[Hispanic American]]/Table32356789101112132343210111213724[[#This Row],[Total]]</f>
        <v>0.1</v>
      </c>
      <c r="Q135" s="12">
        <v>0</v>
      </c>
      <c r="R135" s="14">
        <f>Table32356789101112132343210111213724[[#This Row],[Hawaiian or Pacific Islander]]/Table32356789101112132343210111213724[[#This Row],[Total]]</f>
        <v>0</v>
      </c>
      <c r="S135" s="12">
        <v>6</v>
      </c>
      <c r="T135" s="14">
        <f>Table32356789101112132343210111213724[[#This Row],[White]]/Table32356789101112132343210111213724[[#This Row],[Total]]</f>
        <v>0.6</v>
      </c>
      <c r="U135" s="12">
        <v>0</v>
      </c>
      <c r="V135" s="14">
        <f>Table32356789101112132343210111213724[[#This Row],[Multi-racial]]/Table32356789101112132343210111213724[[#This Row],[Total]]</f>
        <v>0</v>
      </c>
      <c r="W135" s="12">
        <v>0</v>
      </c>
      <c r="X135" s="14">
        <f>Table32356789101112132343210111213724[[#This Row],[International]]/Table32356789101112132343210111213724[[#This Row],[Total]]</f>
        <v>0</v>
      </c>
      <c r="Y13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  <c r="Z13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</row>
    <row r="136" spans="1:26" ht="20" customHeight="1">
      <c r="A136" s="1">
        <v>190558</v>
      </c>
      <c r="B136" s="1" t="s">
        <v>200</v>
      </c>
      <c r="C136" s="15" t="s">
        <v>347</v>
      </c>
      <c r="D136" s="1">
        <v>10</v>
      </c>
      <c r="E136" s="1">
        <v>9</v>
      </c>
      <c r="F136" s="8">
        <f>Table32356789101112132343210111213724[[#This Row],[Men]]/Table32356789101112132343210111213724[[#This Row],[Total]]</f>
        <v>0.9</v>
      </c>
      <c r="G136" s="1">
        <v>1</v>
      </c>
      <c r="H136" s="8">
        <f>Table32356789101112132343210111213724[[#This Row],[Women]]/Table32356789101112132343210111213724[[#This Row],[Total]]</f>
        <v>0.1</v>
      </c>
      <c r="I136" s="1">
        <v>0</v>
      </c>
      <c r="J136" s="8">
        <f>Table32356789101112132343210111213724[[#This Row],[Alaskan Native or Native American]]/Table32356789101112132343210111213724[[#This Row],[Total]]</f>
        <v>0</v>
      </c>
      <c r="K136" s="1">
        <v>4</v>
      </c>
      <c r="L136" s="8">
        <f>Table32356789101112132343210111213724[[#This Row],[Asian American]]/Table32356789101112132343210111213724[[#This Row],[Total]]</f>
        <v>0.4</v>
      </c>
      <c r="M136" s="1">
        <v>2</v>
      </c>
      <c r="N136" s="8">
        <f>Table32356789101112132343210111213724[[#This Row],[African American]]/Table32356789101112132343210111213724[[#This Row],[Total]]</f>
        <v>0.2</v>
      </c>
      <c r="O136" s="1">
        <v>0</v>
      </c>
      <c r="P136" s="8">
        <f>Table32356789101112132343210111213724[[#This Row],[Hispanic American]]/Table32356789101112132343210111213724[[#This Row],[Total]]</f>
        <v>0</v>
      </c>
      <c r="Q136" s="1">
        <v>0</v>
      </c>
      <c r="R136" s="8">
        <f>Table32356789101112132343210111213724[[#This Row],[Hawaiian or Pacific Islander]]/Table32356789101112132343210111213724[[#This Row],[Total]]</f>
        <v>0</v>
      </c>
      <c r="S136" s="1">
        <v>4</v>
      </c>
      <c r="T136" s="8">
        <f>Table32356789101112132343210111213724[[#This Row],[White]]/Table32356789101112132343210111213724[[#This Row],[Total]]</f>
        <v>0.4</v>
      </c>
      <c r="U136" s="1">
        <v>0</v>
      </c>
      <c r="V136" s="8">
        <f>Table32356789101112132343210111213724[[#This Row],[Multi-racial]]/Table32356789101112132343210111213724[[#This Row],[Total]]</f>
        <v>0</v>
      </c>
      <c r="W136" s="1">
        <v>0</v>
      </c>
      <c r="X136" s="8">
        <f>Table32356789101112132343210111213724[[#This Row],[International]]/Table32356789101112132343210111213724[[#This Row],[Total]]</f>
        <v>0</v>
      </c>
      <c r="Y13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</v>
      </c>
      <c r="Z13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</row>
    <row r="137" spans="1:26" ht="20" customHeight="1">
      <c r="A137" s="12">
        <v>214786</v>
      </c>
      <c r="B137" s="12" t="s">
        <v>1339</v>
      </c>
      <c r="C137" s="16">
        <v>59700</v>
      </c>
      <c r="D137" s="12">
        <v>10</v>
      </c>
      <c r="E137" s="12">
        <v>10</v>
      </c>
      <c r="F137" s="14">
        <f>Table32356789101112132343210111213724[[#This Row],[Men]]/Table32356789101112132343210111213724[[#This Row],[Total]]</f>
        <v>1</v>
      </c>
      <c r="G137" s="12">
        <v>0</v>
      </c>
      <c r="H137" s="14">
        <f>Table32356789101112132343210111213724[[#This Row],[Women]]/Table32356789101112132343210111213724[[#This Row],[Total]]</f>
        <v>0</v>
      </c>
      <c r="I137" s="12">
        <v>0</v>
      </c>
      <c r="J137" s="14">
        <f>Table32356789101112132343210111213724[[#This Row],[Alaskan Native or Native American]]/Table32356789101112132343210111213724[[#This Row],[Total]]</f>
        <v>0</v>
      </c>
      <c r="K137" s="12">
        <v>4</v>
      </c>
      <c r="L137" s="14">
        <f>Table32356789101112132343210111213724[[#This Row],[Asian American]]/Table32356789101112132343210111213724[[#This Row],[Total]]</f>
        <v>0.4</v>
      </c>
      <c r="M137" s="12">
        <v>1</v>
      </c>
      <c r="N137" s="14">
        <f>Table32356789101112132343210111213724[[#This Row],[African American]]/Table32356789101112132343210111213724[[#This Row],[Total]]</f>
        <v>0.1</v>
      </c>
      <c r="O137" s="12">
        <v>0</v>
      </c>
      <c r="P137" s="14">
        <f>Table32356789101112132343210111213724[[#This Row],[Hispanic American]]/Table32356789101112132343210111213724[[#This Row],[Total]]</f>
        <v>0</v>
      </c>
      <c r="Q137" s="12">
        <v>0</v>
      </c>
      <c r="R137" s="14">
        <f>Table32356789101112132343210111213724[[#This Row],[Hawaiian or Pacific Islander]]/Table32356789101112132343210111213724[[#This Row],[Total]]</f>
        <v>0</v>
      </c>
      <c r="S137" s="12">
        <v>4</v>
      </c>
      <c r="T137" s="14">
        <f>Table32356789101112132343210111213724[[#This Row],[White]]/Table32356789101112132343210111213724[[#This Row],[Total]]</f>
        <v>0.4</v>
      </c>
      <c r="U137" s="12">
        <v>0</v>
      </c>
      <c r="V137" s="14">
        <f>Table32356789101112132343210111213724[[#This Row],[Multi-racial]]/Table32356789101112132343210111213724[[#This Row],[Total]]</f>
        <v>0</v>
      </c>
      <c r="W137" s="12">
        <v>0</v>
      </c>
      <c r="X137" s="14">
        <f>Table32356789101112132343210111213724[[#This Row],[International]]/Table32356789101112132343210111213724[[#This Row],[Total]]</f>
        <v>0</v>
      </c>
      <c r="Y13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3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</v>
      </c>
    </row>
    <row r="138" spans="1:26" ht="20" customHeight="1">
      <c r="A138" s="1">
        <v>218663</v>
      </c>
      <c r="B138" s="1" t="s">
        <v>248</v>
      </c>
      <c r="C138" s="18" t="s">
        <v>347</v>
      </c>
      <c r="D138" s="1">
        <v>10</v>
      </c>
      <c r="E138" s="1">
        <v>7</v>
      </c>
      <c r="F138" s="8">
        <f>Table32356789101112132343210111213724[[#This Row],[Men]]/Table32356789101112132343210111213724[[#This Row],[Total]]</f>
        <v>0.7</v>
      </c>
      <c r="G138" s="1">
        <v>3</v>
      </c>
      <c r="H138" s="8">
        <f>Table32356789101112132343210111213724[[#This Row],[Women]]/Table32356789101112132343210111213724[[#This Row],[Total]]</f>
        <v>0.3</v>
      </c>
      <c r="I138" s="1">
        <v>0</v>
      </c>
      <c r="J138" s="8">
        <f>Table32356789101112132343210111213724[[#This Row],[Alaskan Native or Native American]]/Table32356789101112132343210111213724[[#This Row],[Total]]</f>
        <v>0</v>
      </c>
      <c r="K138" s="1">
        <v>0</v>
      </c>
      <c r="L138" s="8">
        <f>Table32356789101112132343210111213724[[#This Row],[Asian American]]/Table32356789101112132343210111213724[[#This Row],[Total]]</f>
        <v>0</v>
      </c>
      <c r="M138" s="1">
        <v>1</v>
      </c>
      <c r="N138" s="8">
        <f>Table32356789101112132343210111213724[[#This Row],[African American]]/Table32356789101112132343210111213724[[#This Row],[Total]]</f>
        <v>0.1</v>
      </c>
      <c r="O138" s="1">
        <v>1</v>
      </c>
      <c r="P138" s="8">
        <f>Table32356789101112132343210111213724[[#This Row],[Hispanic American]]/Table32356789101112132343210111213724[[#This Row],[Total]]</f>
        <v>0.1</v>
      </c>
      <c r="Q138" s="1">
        <v>0</v>
      </c>
      <c r="R138" s="8">
        <f>Table32356789101112132343210111213724[[#This Row],[Hawaiian or Pacific Islander]]/Table32356789101112132343210111213724[[#This Row],[Total]]</f>
        <v>0</v>
      </c>
      <c r="S138" s="1">
        <v>8</v>
      </c>
      <c r="T138" s="8">
        <f>Table32356789101112132343210111213724[[#This Row],[White]]/Table32356789101112132343210111213724[[#This Row],[Total]]</f>
        <v>0.8</v>
      </c>
      <c r="U138" s="1">
        <v>0</v>
      </c>
      <c r="V138" s="8">
        <f>Table32356789101112132343210111213724[[#This Row],[Multi-racial]]/Table32356789101112132343210111213724[[#This Row],[Total]]</f>
        <v>0</v>
      </c>
      <c r="W138" s="1">
        <v>0</v>
      </c>
      <c r="X138" s="8">
        <f>Table32356789101112132343210111213724[[#This Row],[International]]/Table32356789101112132343210111213724[[#This Row],[Total]]</f>
        <v>0</v>
      </c>
      <c r="Y13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  <c r="Z13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</row>
    <row r="139" spans="1:26" ht="20" customHeight="1">
      <c r="A139" s="12">
        <v>110671</v>
      </c>
      <c r="B139" s="12" t="s">
        <v>95</v>
      </c>
      <c r="C139" s="16" t="s">
        <v>347</v>
      </c>
      <c r="D139" s="12">
        <v>9</v>
      </c>
      <c r="E139" s="12">
        <v>4</v>
      </c>
      <c r="F139" s="14">
        <f>Table32356789101112132343210111213724[[#This Row],[Men]]/Table32356789101112132343210111213724[[#This Row],[Total]]</f>
        <v>0.44444444444444442</v>
      </c>
      <c r="G139" s="12">
        <v>5</v>
      </c>
      <c r="H139" s="14">
        <f>Table32356789101112132343210111213724[[#This Row],[Women]]/Table32356789101112132343210111213724[[#This Row],[Total]]</f>
        <v>0.55555555555555558</v>
      </c>
      <c r="I139" s="12">
        <v>0</v>
      </c>
      <c r="J139" s="14">
        <f>Table32356789101112132343210111213724[[#This Row],[Alaskan Native or Native American]]/Table32356789101112132343210111213724[[#This Row],[Total]]</f>
        <v>0</v>
      </c>
      <c r="K139" s="12">
        <v>7</v>
      </c>
      <c r="L139" s="14">
        <f>Table32356789101112132343210111213724[[#This Row],[Asian American]]/Table32356789101112132343210111213724[[#This Row],[Total]]</f>
        <v>0.77777777777777779</v>
      </c>
      <c r="M139" s="12">
        <v>0</v>
      </c>
      <c r="N139" s="14">
        <f>Table32356789101112132343210111213724[[#This Row],[African American]]/Table32356789101112132343210111213724[[#This Row],[Total]]</f>
        <v>0</v>
      </c>
      <c r="O139" s="12">
        <v>1</v>
      </c>
      <c r="P139" s="14">
        <f>Table32356789101112132343210111213724[[#This Row],[Hispanic American]]/Table32356789101112132343210111213724[[#This Row],[Total]]</f>
        <v>0.1111111111111111</v>
      </c>
      <c r="Q139" s="12">
        <v>0</v>
      </c>
      <c r="R139" s="14">
        <f>Table32356789101112132343210111213724[[#This Row],[Hawaiian or Pacific Islander]]/Table32356789101112132343210111213724[[#This Row],[Total]]</f>
        <v>0</v>
      </c>
      <c r="S139" s="12">
        <v>1</v>
      </c>
      <c r="T139" s="14">
        <f>Table32356789101112132343210111213724[[#This Row],[White]]/Table32356789101112132343210111213724[[#This Row],[Total]]</f>
        <v>0.1111111111111111</v>
      </c>
      <c r="U139" s="12">
        <v>0</v>
      </c>
      <c r="V139" s="14">
        <f>Table32356789101112132343210111213724[[#This Row],[Multi-racial]]/Table32356789101112132343210111213724[[#This Row],[Total]]</f>
        <v>0</v>
      </c>
      <c r="W139" s="12">
        <v>0</v>
      </c>
      <c r="X139" s="14">
        <f>Table32356789101112132343210111213724[[#This Row],[International]]/Table32356789101112132343210111213724[[#This Row],[Total]]</f>
        <v>0</v>
      </c>
      <c r="Y13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0.88888888888888884</v>
      </c>
      <c r="Z13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0.1111111111111111</v>
      </c>
    </row>
    <row r="140" spans="1:26" ht="20" customHeight="1">
      <c r="A140" s="1">
        <v>199999</v>
      </c>
      <c r="B140" s="1" t="s">
        <v>649</v>
      </c>
      <c r="C140" s="15" t="s">
        <v>347</v>
      </c>
      <c r="D140" s="1">
        <v>9</v>
      </c>
      <c r="E140" s="1">
        <v>5</v>
      </c>
      <c r="F140" s="8">
        <f>Table32356789101112132343210111213724[[#This Row],[Men]]/Table32356789101112132343210111213724[[#This Row],[Total]]</f>
        <v>0.55555555555555558</v>
      </c>
      <c r="G140" s="1">
        <v>4</v>
      </c>
      <c r="H140" s="8">
        <f>Table32356789101112132343210111213724[[#This Row],[Women]]/Table32356789101112132343210111213724[[#This Row],[Total]]</f>
        <v>0.44444444444444442</v>
      </c>
      <c r="I140" s="1">
        <v>0</v>
      </c>
      <c r="J140" s="8">
        <f>Table32356789101112132343210111213724[[#This Row],[Alaskan Native or Native American]]/Table32356789101112132343210111213724[[#This Row],[Total]]</f>
        <v>0</v>
      </c>
      <c r="K140" s="1">
        <v>0</v>
      </c>
      <c r="L140" s="8">
        <f>Table32356789101112132343210111213724[[#This Row],[Asian American]]/Table32356789101112132343210111213724[[#This Row],[Total]]</f>
        <v>0</v>
      </c>
      <c r="M140" s="1">
        <v>5</v>
      </c>
      <c r="N140" s="8">
        <f>Table32356789101112132343210111213724[[#This Row],[African American]]/Table32356789101112132343210111213724[[#This Row],[Total]]</f>
        <v>0.55555555555555558</v>
      </c>
      <c r="O140" s="1">
        <v>1</v>
      </c>
      <c r="P140" s="8">
        <f>Table32356789101112132343210111213724[[#This Row],[Hispanic American]]/Table32356789101112132343210111213724[[#This Row],[Total]]</f>
        <v>0.1111111111111111</v>
      </c>
      <c r="Q140" s="1">
        <v>0</v>
      </c>
      <c r="R140" s="8">
        <f>Table32356789101112132343210111213724[[#This Row],[Hawaiian or Pacific Islander]]/Table32356789101112132343210111213724[[#This Row],[Total]]</f>
        <v>0</v>
      </c>
      <c r="S140" s="1">
        <v>1</v>
      </c>
      <c r="T140" s="8">
        <f>Table32356789101112132343210111213724[[#This Row],[White]]/Table32356789101112132343210111213724[[#This Row],[Total]]</f>
        <v>0.1111111111111111</v>
      </c>
      <c r="U140" s="1">
        <v>2</v>
      </c>
      <c r="V140" s="8">
        <f>Table32356789101112132343210111213724[[#This Row],[Multi-racial]]/Table32356789101112132343210111213724[[#This Row],[Total]]</f>
        <v>0.22222222222222221</v>
      </c>
      <c r="W140" s="1">
        <v>0</v>
      </c>
      <c r="X140" s="8">
        <f>Table32356789101112132343210111213724[[#This Row],[International]]/Table32356789101112132343210111213724[[#This Row],[Total]]</f>
        <v>0</v>
      </c>
      <c r="Y14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0.88888888888888884</v>
      </c>
      <c r="Z14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0.88888888888888884</v>
      </c>
    </row>
    <row r="141" spans="1:26" ht="20" customHeight="1">
      <c r="A141" s="12">
        <v>219082</v>
      </c>
      <c r="B141" s="12" t="s">
        <v>1100</v>
      </c>
      <c r="C141" s="19" t="s">
        <v>347</v>
      </c>
      <c r="D141" s="12">
        <v>9</v>
      </c>
      <c r="E141" s="12">
        <v>3</v>
      </c>
      <c r="F141" s="14">
        <f>Table32356789101112132343210111213724[[#This Row],[Men]]/Table32356789101112132343210111213724[[#This Row],[Total]]</f>
        <v>0.33333333333333331</v>
      </c>
      <c r="G141" s="12">
        <v>6</v>
      </c>
      <c r="H141" s="14">
        <f>Table32356789101112132343210111213724[[#This Row],[Women]]/Table32356789101112132343210111213724[[#This Row],[Total]]</f>
        <v>0.66666666666666663</v>
      </c>
      <c r="I141" s="12">
        <v>0</v>
      </c>
      <c r="J141" s="14">
        <f>Table32356789101112132343210111213724[[#This Row],[Alaskan Native or Native American]]/Table32356789101112132343210111213724[[#This Row],[Total]]</f>
        <v>0</v>
      </c>
      <c r="K141" s="12">
        <v>0</v>
      </c>
      <c r="L141" s="14">
        <f>Table32356789101112132343210111213724[[#This Row],[Asian American]]/Table32356789101112132343210111213724[[#This Row],[Total]]</f>
        <v>0</v>
      </c>
      <c r="M141" s="12">
        <v>0</v>
      </c>
      <c r="N141" s="14">
        <f>Table32356789101112132343210111213724[[#This Row],[African American]]/Table32356789101112132343210111213724[[#This Row],[Total]]</f>
        <v>0</v>
      </c>
      <c r="O141" s="12">
        <v>1</v>
      </c>
      <c r="P141" s="14">
        <f>Table32356789101112132343210111213724[[#This Row],[Hispanic American]]/Table32356789101112132343210111213724[[#This Row],[Total]]</f>
        <v>0.1111111111111111</v>
      </c>
      <c r="Q141" s="12">
        <v>0</v>
      </c>
      <c r="R141" s="14">
        <f>Table32356789101112132343210111213724[[#This Row],[Hawaiian or Pacific Islander]]/Table32356789101112132343210111213724[[#This Row],[Total]]</f>
        <v>0</v>
      </c>
      <c r="S141" s="12">
        <v>8</v>
      </c>
      <c r="T141" s="14">
        <f>Table32356789101112132343210111213724[[#This Row],[White]]/Table32356789101112132343210111213724[[#This Row],[Total]]</f>
        <v>0.88888888888888884</v>
      </c>
      <c r="U141" s="12">
        <v>0</v>
      </c>
      <c r="V141" s="14">
        <f>Table32356789101112132343210111213724[[#This Row],[Multi-racial]]/Table32356789101112132343210111213724[[#This Row],[Total]]</f>
        <v>0</v>
      </c>
      <c r="W141" s="12">
        <v>0</v>
      </c>
      <c r="X141" s="14">
        <f>Table32356789101112132343210111213724[[#This Row],[International]]/Table32356789101112132343210111213724[[#This Row],[Total]]</f>
        <v>0</v>
      </c>
      <c r="Y14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0.1111111111111111</v>
      </c>
      <c r="Z14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0.1111111111111111</v>
      </c>
    </row>
    <row r="142" spans="1:26" ht="20" customHeight="1">
      <c r="A142" s="1">
        <v>144962</v>
      </c>
      <c r="B142" s="1" t="s">
        <v>609</v>
      </c>
      <c r="C142" s="15" t="s">
        <v>347</v>
      </c>
      <c r="D142" s="1">
        <v>8</v>
      </c>
      <c r="E142" s="1">
        <v>6</v>
      </c>
      <c r="F142" s="8">
        <f>Table32356789101112132343210111213724[[#This Row],[Men]]/Table32356789101112132343210111213724[[#This Row],[Total]]</f>
        <v>0.75</v>
      </c>
      <c r="G142" s="1">
        <v>2</v>
      </c>
      <c r="H142" s="8">
        <f>Table32356789101112132343210111213724[[#This Row],[Women]]/Table32356789101112132343210111213724[[#This Row],[Total]]</f>
        <v>0.25</v>
      </c>
      <c r="I142" s="1">
        <v>0</v>
      </c>
      <c r="J142" s="8">
        <f>Table32356789101112132343210111213724[[#This Row],[Alaskan Native or Native American]]/Table32356789101112132343210111213724[[#This Row],[Total]]</f>
        <v>0</v>
      </c>
      <c r="K142" s="1">
        <v>3</v>
      </c>
      <c r="L142" s="8">
        <f>Table32356789101112132343210111213724[[#This Row],[Asian American]]/Table32356789101112132343210111213724[[#This Row],[Total]]</f>
        <v>0.375</v>
      </c>
      <c r="M142" s="1">
        <v>1</v>
      </c>
      <c r="N142" s="8">
        <f>Table32356789101112132343210111213724[[#This Row],[African American]]/Table32356789101112132343210111213724[[#This Row],[Total]]</f>
        <v>0.125</v>
      </c>
      <c r="O142" s="1">
        <v>0</v>
      </c>
      <c r="P142" s="8">
        <f>Table32356789101112132343210111213724[[#This Row],[Hispanic American]]/Table32356789101112132343210111213724[[#This Row],[Total]]</f>
        <v>0</v>
      </c>
      <c r="Q142" s="1">
        <v>0</v>
      </c>
      <c r="R142" s="8">
        <f>Table32356789101112132343210111213724[[#This Row],[Hawaiian or Pacific Islander]]/Table32356789101112132343210111213724[[#This Row],[Total]]</f>
        <v>0</v>
      </c>
      <c r="S142" s="1">
        <v>4</v>
      </c>
      <c r="T142" s="8">
        <f>Table32356789101112132343210111213724[[#This Row],[White]]/Table32356789101112132343210111213724[[#This Row],[Total]]</f>
        <v>0.5</v>
      </c>
      <c r="U142" s="1">
        <v>0</v>
      </c>
      <c r="V142" s="8">
        <f>Table32356789101112132343210111213724[[#This Row],[Multi-racial]]/Table32356789101112132343210111213724[[#This Row],[Total]]</f>
        <v>0</v>
      </c>
      <c r="W142" s="1">
        <v>0</v>
      </c>
      <c r="X142" s="8">
        <f>Table32356789101112132343210111213724[[#This Row],[International]]/Table32356789101112132343210111213724[[#This Row],[Total]]</f>
        <v>0</v>
      </c>
      <c r="Y14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4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0.125</v>
      </c>
    </row>
    <row r="143" spans="1:26" ht="20" customHeight="1">
      <c r="A143" s="12">
        <v>160630</v>
      </c>
      <c r="B143" s="12" t="s">
        <v>1322</v>
      </c>
      <c r="C143" s="16" t="s">
        <v>347</v>
      </c>
      <c r="D143" s="12">
        <v>8</v>
      </c>
      <c r="E143" s="12">
        <v>6</v>
      </c>
      <c r="F143" s="14">
        <f>Table32356789101112132343210111213724[[#This Row],[Men]]/Table32356789101112132343210111213724[[#This Row],[Total]]</f>
        <v>0.75</v>
      </c>
      <c r="G143" s="12">
        <v>2</v>
      </c>
      <c r="H143" s="14">
        <f>Table32356789101112132343210111213724[[#This Row],[Women]]/Table32356789101112132343210111213724[[#This Row],[Total]]</f>
        <v>0.25</v>
      </c>
      <c r="I143" s="12">
        <v>0</v>
      </c>
      <c r="J143" s="14">
        <f>Table32356789101112132343210111213724[[#This Row],[Alaskan Native or Native American]]/Table32356789101112132343210111213724[[#This Row],[Total]]</f>
        <v>0</v>
      </c>
      <c r="K143" s="12">
        <v>1</v>
      </c>
      <c r="L143" s="14">
        <f>Table32356789101112132343210111213724[[#This Row],[Asian American]]/Table32356789101112132343210111213724[[#This Row],[Total]]</f>
        <v>0.125</v>
      </c>
      <c r="M143" s="12">
        <v>7</v>
      </c>
      <c r="N143" s="14">
        <f>Table32356789101112132343210111213724[[#This Row],[African American]]/Table32356789101112132343210111213724[[#This Row],[Total]]</f>
        <v>0.875</v>
      </c>
      <c r="O143" s="12">
        <v>0</v>
      </c>
      <c r="P143" s="14">
        <f>Table32356789101112132343210111213724[[#This Row],[Hispanic American]]/Table32356789101112132343210111213724[[#This Row],[Total]]</f>
        <v>0</v>
      </c>
      <c r="Q143" s="12">
        <v>0</v>
      </c>
      <c r="R143" s="14">
        <f>Table32356789101112132343210111213724[[#This Row],[Hawaiian or Pacific Islander]]/Table32356789101112132343210111213724[[#This Row],[Total]]</f>
        <v>0</v>
      </c>
      <c r="S143" s="12">
        <v>0</v>
      </c>
      <c r="T143" s="14">
        <f>Table32356789101112132343210111213724[[#This Row],[White]]/Table32356789101112132343210111213724[[#This Row],[Total]]</f>
        <v>0</v>
      </c>
      <c r="U143" s="12">
        <v>0</v>
      </c>
      <c r="V143" s="14">
        <f>Table32356789101112132343210111213724[[#This Row],[Multi-racial]]/Table32356789101112132343210111213724[[#This Row],[Total]]</f>
        <v>0</v>
      </c>
      <c r="W143" s="12">
        <v>0</v>
      </c>
      <c r="X143" s="14">
        <f>Table32356789101112132343210111213724[[#This Row],[International]]/Table32356789101112132343210111213724[[#This Row],[Total]]</f>
        <v>0</v>
      </c>
      <c r="Y14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14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0.875</v>
      </c>
    </row>
    <row r="144" spans="1:26" ht="20" customHeight="1">
      <c r="A144" s="1">
        <v>193016</v>
      </c>
      <c r="B144" s="1" t="s">
        <v>999</v>
      </c>
      <c r="C144" s="15" t="s">
        <v>347</v>
      </c>
      <c r="D144" s="1">
        <v>8</v>
      </c>
      <c r="E144" s="1">
        <v>6</v>
      </c>
      <c r="F144" s="8">
        <f>Table32356789101112132343210111213724[[#This Row],[Men]]/Table32356789101112132343210111213724[[#This Row],[Total]]</f>
        <v>0.75</v>
      </c>
      <c r="G144" s="1">
        <v>2</v>
      </c>
      <c r="H144" s="8">
        <f>Table32356789101112132343210111213724[[#This Row],[Women]]/Table32356789101112132343210111213724[[#This Row],[Total]]</f>
        <v>0.25</v>
      </c>
      <c r="I144" s="1">
        <v>0</v>
      </c>
      <c r="J144" s="8">
        <f>Table32356789101112132343210111213724[[#This Row],[Alaskan Native or Native American]]/Table32356789101112132343210111213724[[#This Row],[Total]]</f>
        <v>0</v>
      </c>
      <c r="K144" s="1">
        <v>1</v>
      </c>
      <c r="L144" s="8">
        <f>Table32356789101112132343210111213724[[#This Row],[Asian American]]/Table32356789101112132343210111213724[[#This Row],[Total]]</f>
        <v>0.125</v>
      </c>
      <c r="M144" s="1">
        <v>1</v>
      </c>
      <c r="N144" s="8">
        <f>Table32356789101112132343210111213724[[#This Row],[African American]]/Table32356789101112132343210111213724[[#This Row],[Total]]</f>
        <v>0.125</v>
      </c>
      <c r="O144" s="1">
        <v>5</v>
      </c>
      <c r="P144" s="8">
        <f>Table32356789101112132343210111213724[[#This Row],[Hispanic American]]/Table32356789101112132343210111213724[[#This Row],[Total]]</f>
        <v>0.625</v>
      </c>
      <c r="Q144" s="1">
        <v>0</v>
      </c>
      <c r="R144" s="8">
        <f>Table32356789101112132343210111213724[[#This Row],[Hawaiian or Pacific Islander]]/Table32356789101112132343210111213724[[#This Row],[Total]]</f>
        <v>0</v>
      </c>
      <c r="S144" s="1">
        <v>1</v>
      </c>
      <c r="T144" s="8">
        <f>Table32356789101112132343210111213724[[#This Row],[White]]/Table32356789101112132343210111213724[[#This Row],[Total]]</f>
        <v>0.125</v>
      </c>
      <c r="U144" s="1">
        <v>0</v>
      </c>
      <c r="V144" s="8">
        <f>Table32356789101112132343210111213724[[#This Row],[Multi-racial]]/Table32356789101112132343210111213724[[#This Row],[Total]]</f>
        <v>0</v>
      </c>
      <c r="W144" s="1">
        <v>0</v>
      </c>
      <c r="X144" s="8">
        <f>Table32356789101112132343210111213724[[#This Row],[International]]/Table32356789101112132343210111213724[[#This Row],[Total]]</f>
        <v>0</v>
      </c>
      <c r="Y14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0.875</v>
      </c>
      <c r="Z14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0.75</v>
      </c>
    </row>
    <row r="145" spans="1:26" ht="20" customHeight="1">
      <c r="A145" s="12">
        <v>194310</v>
      </c>
      <c r="B145" s="12" t="s">
        <v>543</v>
      </c>
      <c r="C145" s="16" t="s">
        <v>347</v>
      </c>
      <c r="D145" s="12">
        <v>8</v>
      </c>
      <c r="E145" s="12">
        <v>4</v>
      </c>
      <c r="F145" s="14">
        <f>Table32356789101112132343210111213724[[#This Row],[Men]]/Table32356789101112132343210111213724[[#This Row],[Total]]</f>
        <v>0.5</v>
      </c>
      <c r="G145" s="12">
        <v>4</v>
      </c>
      <c r="H145" s="14">
        <f>Table32356789101112132343210111213724[[#This Row],[Women]]/Table32356789101112132343210111213724[[#This Row],[Total]]</f>
        <v>0.5</v>
      </c>
      <c r="I145" s="12">
        <v>0</v>
      </c>
      <c r="J145" s="14">
        <f>Table32356789101112132343210111213724[[#This Row],[Alaskan Native or Native American]]/Table32356789101112132343210111213724[[#This Row],[Total]]</f>
        <v>0</v>
      </c>
      <c r="K145" s="12">
        <v>1</v>
      </c>
      <c r="L145" s="14">
        <f>Table32356789101112132343210111213724[[#This Row],[Asian American]]/Table32356789101112132343210111213724[[#This Row],[Total]]</f>
        <v>0.125</v>
      </c>
      <c r="M145" s="12">
        <v>1</v>
      </c>
      <c r="N145" s="14">
        <f>Table32356789101112132343210111213724[[#This Row],[African American]]/Table32356789101112132343210111213724[[#This Row],[Total]]</f>
        <v>0.125</v>
      </c>
      <c r="O145" s="12">
        <v>3</v>
      </c>
      <c r="P145" s="14">
        <f>Table32356789101112132343210111213724[[#This Row],[Hispanic American]]/Table32356789101112132343210111213724[[#This Row],[Total]]</f>
        <v>0.375</v>
      </c>
      <c r="Q145" s="12">
        <v>0</v>
      </c>
      <c r="R145" s="14">
        <f>Table32356789101112132343210111213724[[#This Row],[Hawaiian or Pacific Islander]]/Table32356789101112132343210111213724[[#This Row],[Total]]</f>
        <v>0</v>
      </c>
      <c r="S145" s="12">
        <v>2</v>
      </c>
      <c r="T145" s="14">
        <f>Table32356789101112132343210111213724[[#This Row],[White]]/Table32356789101112132343210111213724[[#This Row],[Total]]</f>
        <v>0.25</v>
      </c>
      <c r="U145" s="12">
        <v>0</v>
      </c>
      <c r="V145" s="14">
        <f>Table32356789101112132343210111213724[[#This Row],[Multi-racial]]/Table32356789101112132343210111213724[[#This Row],[Total]]</f>
        <v>0</v>
      </c>
      <c r="W145" s="12">
        <v>1</v>
      </c>
      <c r="X145" s="14">
        <f>Table32356789101112132343210111213724[[#This Row],[International]]/Table32356789101112132343210111213724[[#This Row],[Total]]</f>
        <v>0.125</v>
      </c>
      <c r="Y14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0.625</v>
      </c>
      <c r="Z14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146" spans="1:26" ht="20" customHeight="1">
      <c r="A146" s="1">
        <v>206622</v>
      </c>
      <c r="B146" s="1" t="s">
        <v>224</v>
      </c>
      <c r="C146" s="15" t="s">
        <v>347</v>
      </c>
      <c r="D146" s="1">
        <v>8</v>
      </c>
      <c r="E146" s="1">
        <v>3</v>
      </c>
      <c r="F146" s="8">
        <f>Table32356789101112132343210111213724[[#This Row],[Men]]/Table32356789101112132343210111213724[[#This Row],[Total]]</f>
        <v>0.375</v>
      </c>
      <c r="G146" s="1">
        <v>5</v>
      </c>
      <c r="H146" s="8">
        <f>Table32356789101112132343210111213724[[#This Row],[Women]]/Table32356789101112132343210111213724[[#This Row],[Total]]</f>
        <v>0.625</v>
      </c>
      <c r="I146" s="1">
        <v>0</v>
      </c>
      <c r="J146" s="8">
        <f>Table32356789101112132343210111213724[[#This Row],[Alaskan Native or Native American]]/Table32356789101112132343210111213724[[#This Row],[Total]]</f>
        <v>0</v>
      </c>
      <c r="K146" s="1">
        <v>0</v>
      </c>
      <c r="L146" s="8">
        <f>Table32356789101112132343210111213724[[#This Row],[Asian American]]/Table32356789101112132343210111213724[[#This Row],[Total]]</f>
        <v>0</v>
      </c>
      <c r="M146" s="1">
        <v>0</v>
      </c>
      <c r="N146" s="8">
        <f>Table32356789101112132343210111213724[[#This Row],[African American]]/Table32356789101112132343210111213724[[#This Row],[Total]]</f>
        <v>0</v>
      </c>
      <c r="O146" s="1">
        <v>0</v>
      </c>
      <c r="P146" s="8">
        <f>Table32356789101112132343210111213724[[#This Row],[Hispanic American]]/Table32356789101112132343210111213724[[#This Row],[Total]]</f>
        <v>0</v>
      </c>
      <c r="Q146" s="1">
        <v>0</v>
      </c>
      <c r="R146" s="8">
        <f>Table32356789101112132343210111213724[[#This Row],[Hawaiian or Pacific Islander]]/Table32356789101112132343210111213724[[#This Row],[Total]]</f>
        <v>0</v>
      </c>
      <c r="S146" s="1">
        <v>7</v>
      </c>
      <c r="T146" s="8">
        <f>Table32356789101112132343210111213724[[#This Row],[White]]/Table32356789101112132343210111213724[[#This Row],[Total]]</f>
        <v>0.875</v>
      </c>
      <c r="U146" s="1">
        <v>1</v>
      </c>
      <c r="V146" s="8">
        <f>Table32356789101112132343210111213724[[#This Row],[Multi-racial]]/Table32356789101112132343210111213724[[#This Row],[Total]]</f>
        <v>0.125</v>
      </c>
      <c r="W146" s="1">
        <v>0</v>
      </c>
      <c r="X146" s="8">
        <f>Table32356789101112132343210111213724[[#This Row],[International]]/Table32356789101112132343210111213724[[#This Row],[Total]]</f>
        <v>0</v>
      </c>
      <c r="Y14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0.125</v>
      </c>
      <c r="Z14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0.125</v>
      </c>
    </row>
    <row r="147" spans="1:26" ht="20" customHeight="1">
      <c r="A147" s="12">
        <v>480073</v>
      </c>
      <c r="B147" s="12" t="s">
        <v>1358</v>
      </c>
      <c r="C147" s="19">
        <v>45900</v>
      </c>
      <c r="D147" s="12">
        <v>8</v>
      </c>
      <c r="E147" s="12">
        <v>8</v>
      </c>
      <c r="F147" s="14">
        <f>Table32356789101112132343210111213724[[#This Row],[Men]]/Table32356789101112132343210111213724[[#This Row],[Total]]</f>
        <v>1</v>
      </c>
      <c r="G147" s="12">
        <v>0</v>
      </c>
      <c r="H147" s="14">
        <f>Table32356789101112132343210111213724[[#This Row],[Women]]/Table32356789101112132343210111213724[[#This Row],[Total]]</f>
        <v>0</v>
      </c>
      <c r="I147" s="12">
        <v>0</v>
      </c>
      <c r="J147" s="14">
        <f>Table32356789101112132343210111213724[[#This Row],[Alaskan Native or Native American]]/Table32356789101112132343210111213724[[#This Row],[Total]]</f>
        <v>0</v>
      </c>
      <c r="K147" s="12">
        <v>0</v>
      </c>
      <c r="L147" s="14">
        <f>Table32356789101112132343210111213724[[#This Row],[Asian American]]/Table32356789101112132343210111213724[[#This Row],[Total]]</f>
        <v>0</v>
      </c>
      <c r="M147" s="12">
        <v>0</v>
      </c>
      <c r="N147" s="14">
        <f>Table32356789101112132343210111213724[[#This Row],[African American]]/Table32356789101112132343210111213724[[#This Row],[Total]]</f>
        <v>0</v>
      </c>
      <c r="O147" s="12">
        <v>2</v>
      </c>
      <c r="P147" s="14">
        <f>Table32356789101112132343210111213724[[#This Row],[Hispanic American]]/Table32356789101112132343210111213724[[#This Row],[Total]]</f>
        <v>0.25</v>
      </c>
      <c r="Q147" s="12">
        <v>0</v>
      </c>
      <c r="R147" s="14">
        <f>Table32356789101112132343210111213724[[#This Row],[Hawaiian or Pacific Islander]]/Table32356789101112132343210111213724[[#This Row],[Total]]</f>
        <v>0</v>
      </c>
      <c r="S147" s="12">
        <v>5</v>
      </c>
      <c r="T147" s="14">
        <f>Table32356789101112132343210111213724[[#This Row],[White]]/Table32356789101112132343210111213724[[#This Row],[Total]]</f>
        <v>0.625</v>
      </c>
      <c r="U147" s="12">
        <v>0</v>
      </c>
      <c r="V147" s="14">
        <f>Table32356789101112132343210111213724[[#This Row],[Multi-racial]]/Table32356789101112132343210111213724[[#This Row],[Total]]</f>
        <v>0</v>
      </c>
      <c r="W147" s="12">
        <v>0</v>
      </c>
      <c r="X147" s="14">
        <f>Table32356789101112132343210111213724[[#This Row],[International]]/Table32356789101112132343210111213724[[#This Row],[Total]]</f>
        <v>0</v>
      </c>
      <c r="Y14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  <c r="Z14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</row>
    <row r="148" spans="1:26" ht="20" customHeight="1">
      <c r="A148" s="1">
        <v>480134</v>
      </c>
      <c r="B148" s="1" t="s">
        <v>1360</v>
      </c>
      <c r="C148" s="18" t="s">
        <v>347</v>
      </c>
      <c r="D148" s="1">
        <v>8</v>
      </c>
      <c r="E148" s="1">
        <v>8</v>
      </c>
      <c r="F148" s="8">
        <f>Table32356789101112132343210111213724[[#This Row],[Men]]/Table32356789101112132343210111213724[[#This Row],[Total]]</f>
        <v>1</v>
      </c>
      <c r="G148" s="1">
        <v>0</v>
      </c>
      <c r="H148" s="8">
        <f>Table32356789101112132343210111213724[[#This Row],[Women]]/Table32356789101112132343210111213724[[#This Row],[Total]]</f>
        <v>0</v>
      </c>
      <c r="I148" s="1">
        <v>0</v>
      </c>
      <c r="J148" s="8">
        <f>Table32356789101112132343210111213724[[#This Row],[Alaskan Native or Native American]]/Table32356789101112132343210111213724[[#This Row],[Total]]</f>
        <v>0</v>
      </c>
      <c r="K148" s="1">
        <v>0</v>
      </c>
      <c r="L148" s="8">
        <f>Table32356789101112132343210111213724[[#This Row],[Asian American]]/Table32356789101112132343210111213724[[#This Row],[Total]]</f>
        <v>0</v>
      </c>
      <c r="M148" s="1">
        <v>0</v>
      </c>
      <c r="N148" s="8">
        <f>Table32356789101112132343210111213724[[#This Row],[African American]]/Table32356789101112132343210111213724[[#This Row],[Total]]</f>
        <v>0</v>
      </c>
      <c r="O148" s="1">
        <v>0</v>
      </c>
      <c r="P148" s="8">
        <f>Table32356789101112132343210111213724[[#This Row],[Hispanic American]]/Table32356789101112132343210111213724[[#This Row],[Total]]</f>
        <v>0</v>
      </c>
      <c r="Q148" s="1">
        <v>0</v>
      </c>
      <c r="R148" s="8">
        <f>Table32356789101112132343210111213724[[#This Row],[Hawaiian or Pacific Islander]]/Table32356789101112132343210111213724[[#This Row],[Total]]</f>
        <v>0</v>
      </c>
      <c r="S148" s="1">
        <v>8</v>
      </c>
      <c r="T148" s="8">
        <f>Table32356789101112132343210111213724[[#This Row],[White]]/Table32356789101112132343210111213724[[#This Row],[Total]]</f>
        <v>1</v>
      </c>
      <c r="U148" s="1">
        <v>0</v>
      </c>
      <c r="V148" s="8">
        <f>Table32356789101112132343210111213724[[#This Row],[Multi-racial]]/Table32356789101112132343210111213724[[#This Row],[Total]]</f>
        <v>0</v>
      </c>
      <c r="W148" s="1">
        <v>0</v>
      </c>
      <c r="X148" s="8">
        <f>Table32356789101112132343210111213724[[#This Row],[International]]/Table32356789101112132343210111213724[[#This Row],[Total]]</f>
        <v>0</v>
      </c>
      <c r="Y14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4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49" spans="1:26" ht="20" customHeight="1">
      <c r="A149" s="12">
        <v>139311</v>
      </c>
      <c r="B149" s="12" t="s">
        <v>574</v>
      </c>
      <c r="C149" s="16" t="s">
        <v>347</v>
      </c>
      <c r="D149" s="12">
        <v>7</v>
      </c>
      <c r="E149" s="12">
        <v>5</v>
      </c>
      <c r="F149" s="14">
        <f>Table32356789101112132343210111213724[[#This Row],[Men]]/Table32356789101112132343210111213724[[#This Row],[Total]]</f>
        <v>0.7142857142857143</v>
      </c>
      <c r="G149" s="12">
        <v>2</v>
      </c>
      <c r="H149" s="14">
        <f>Table32356789101112132343210111213724[[#This Row],[Women]]/Table32356789101112132343210111213724[[#This Row],[Total]]</f>
        <v>0.2857142857142857</v>
      </c>
      <c r="I149" s="12">
        <v>0</v>
      </c>
      <c r="J149" s="14">
        <f>Table32356789101112132343210111213724[[#This Row],[Alaskan Native or Native American]]/Table32356789101112132343210111213724[[#This Row],[Total]]</f>
        <v>0</v>
      </c>
      <c r="K149" s="12">
        <v>0</v>
      </c>
      <c r="L149" s="14">
        <f>Table32356789101112132343210111213724[[#This Row],[Asian American]]/Table32356789101112132343210111213724[[#This Row],[Total]]</f>
        <v>0</v>
      </c>
      <c r="M149" s="12">
        <v>3</v>
      </c>
      <c r="N149" s="14">
        <f>Table32356789101112132343210111213724[[#This Row],[African American]]/Table32356789101112132343210111213724[[#This Row],[Total]]</f>
        <v>0.42857142857142855</v>
      </c>
      <c r="O149" s="12">
        <v>1</v>
      </c>
      <c r="P149" s="14">
        <f>Table32356789101112132343210111213724[[#This Row],[Hispanic American]]/Table32356789101112132343210111213724[[#This Row],[Total]]</f>
        <v>0.14285714285714285</v>
      </c>
      <c r="Q149" s="12">
        <v>0</v>
      </c>
      <c r="R149" s="14">
        <f>Table32356789101112132343210111213724[[#This Row],[Hawaiian or Pacific Islander]]/Table32356789101112132343210111213724[[#This Row],[Total]]</f>
        <v>0</v>
      </c>
      <c r="S149" s="12">
        <v>2</v>
      </c>
      <c r="T149" s="14">
        <f>Table32356789101112132343210111213724[[#This Row],[White]]/Table32356789101112132343210111213724[[#This Row],[Total]]</f>
        <v>0.2857142857142857</v>
      </c>
      <c r="U149" s="12">
        <v>1</v>
      </c>
      <c r="V149" s="14">
        <f>Table32356789101112132343210111213724[[#This Row],[Multi-racial]]/Table32356789101112132343210111213724[[#This Row],[Total]]</f>
        <v>0.14285714285714285</v>
      </c>
      <c r="W149" s="12">
        <v>0</v>
      </c>
      <c r="X149" s="14">
        <f>Table32356789101112132343210111213724[[#This Row],[International]]/Table32356789101112132343210111213724[[#This Row],[Total]]</f>
        <v>0</v>
      </c>
      <c r="Y14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0.7142857142857143</v>
      </c>
      <c r="Z14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0.7142857142857143</v>
      </c>
    </row>
    <row r="150" spans="1:26" ht="20" customHeight="1">
      <c r="A150" s="1">
        <v>141264</v>
      </c>
      <c r="B150" s="1" t="s">
        <v>865</v>
      </c>
      <c r="C150" s="15" t="s">
        <v>347</v>
      </c>
      <c r="D150" s="1">
        <v>7</v>
      </c>
      <c r="E150" s="1">
        <v>6</v>
      </c>
      <c r="F150" s="8">
        <f>Table32356789101112132343210111213724[[#This Row],[Men]]/Table32356789101112132343210111213724[[#This Row],[Total]]</f>
        <v>0.8571428571428571</v>
      </c>
      <c r="G150" s="1">
        <v>1</v>
      </c>
      <c r="H150" s="8">
        <f>Table32356789101112132343210111213724[[#This Row],[Women]]/Table32356789101112132343210111213724[[#This Row],[Total]]</f>
        <v>0.14285714285714285</v>
      </c>
      <c r="I150" s="1">
        <v>0</v>
      </c>
      <c r="J150" s="8">
        <f>Table32356789101112132343210111213724[[#This Row],[Alaskan Native or Native American]]/Table32356789101112132343210111213724[[#This Row],[Total]]</f>
        <v>0</v>
      </c>
      <c r="K150" s="1">
        <v>0</v>
      </c>
      <c r="L150" s="8">
        <f>Table32356789101112132343210111213724[[#This Row],[Asian American]]/Table32356789101112132343210111213724[[#This Row],[Total]]</f>
        <v>0</v>
      </c>
      <c r="M150" s="1">
        <v>4</v>
      </c>
      <c r="N150" s="8">
        <f>Table32356789101112132343210111213724[[#This Row],[African American]]/Table32356789101112132343210111213724[[#This Row],[Total]]</f>
        <v>0.5714285714285714</v>
      </c>
      <c r="O150" s="1">
        <v>0</v>
      </c>
      <c r="P150" s="8">
        <f>Table32356789101112132343210111213724[[#This Row],[Hispanic American]]/Table32356789101112132343210111213724[[#This Row],[Total]]</f>
        <v>0</v>
      </c>
      <c r="Q150" s="1">
        <v>0</v>
      </c>
      <c r="R150" s="8">
        <f>Table32356789101112132343210111213724[[#This Row],[Hawaiian or Pacific Islander]]/Table32356789101112132343210111213724[[#This Row],[Total]]</f>
        <v>0</v>
      </c>
      <c r="S150" s="1">
        <v>3</v>
      </c>
      <c r="T150" s="8">
        <f>Table32356789101112132343210111213724[[#This Row],[White]]/Table32356789101112132343210111213724[[#This Row],[Total]]</f>
        <v>0.42857142857142855</v>
      </c>
      <c r="U150" s="1">
        <v>0</v>
      </c>
      <c r="V150" s="8">
        <f>Table32356789101112132343210111213724[[#This Row],[Multi-racial]]/Table32356789101112132343210111213724[[#This Row],[Total]]</f>
        <v>0</v>
      </c>
      <c r="W150" s="1">
        <v>0</v>
      </c>
      <c r="X150" s="8">
        <f>Table32356789101112132343210111213724[[#This Row],[International]]/Table32356789101112132343210111213724[[#This Row],[Total]]</f>
        <v>0</v>
      </c>
      <c r="Y15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0.5714285714285714</v>
      </c>
      <c r="Z15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0.5714285714285714</v>
      </c>
    </row>
    <row r="151" spans="1:26" ht="20" customHeight="1">
      <c r="A151" s="12">
        <v>198464</v>
      </c>
      <c r="B151" s="12" t="s">
        <v>206</v>
      </c>
      <c r="C151" s="16" t="s">
        <v>347</v>
      </c>
      <c r="D151" s="12">
        <v>7</v>
      </c>
      <c r="E151" s="12">
        <v>6</v>
      </c>
      <c r="F151" s="14">
        <f>Table32356789101112132343210111213724[[#This Row],[Men]]/Table32356789101112132343210111213724[[#This Row],[Total]]</f>
        <v>0.8571428571428571</v>
      </c>
      <c r="G151" s="12">
        <v>1</v>
      </c>
      <c r="H151" s="14">
        <f>Table32356789101112132343210111213724[[#This Row],[Women]]/Table32356789101112132343210111213724[[#This Row],[Total]]</f>
        <v>0.14285714285714285</v>
      </c>
      <c r="I151" s="12">
        <v>0</v>
      </c>
      <c r="J151" s="14">
        <f>Table32356789101112132343210111213724[[#This Row],[Alaskan Native or Native American]]/Table32356789101112132343210111213724[[#This Row],[Total]]</f>
        <v>0</v>
      </c>
      <c r="K151" s="12">
        <v>0</v>
      </c>
      <c r="L151" s="14">
        <f>Table32356789101112132343210111213724[[#This Row],[Asian American]]/Table32356789101112132343210111213724[[#This Row],[Total]]</f>
        <v>0</v>
      </c>
      <c r="M151" s="12">
        <v>1</v>
      </c>
      <c r="N151" s="14">
        <f>Table32356789101112132343210111213724[[#This Row],[African American]]/Table32356789101112132343210111213724[[#This Row],[Total]]</f>
        <v>0.14285714285714285</v>
      </c>
      <c r="O151" s="12">
        <v>0</v>
      </c>
      <c r="P151" s="14">
        <f>Table32356789101112132343210111213724[[#This Row],[Hispanic American]]/Table32356789101112132343210111213724[[#This Row],[Total]]</f>
        <v>0</v>
      </c>
      <c r="Q151" s="12">
        <v>0</v>
      </c>
      <c r="R151" s="14">
        <f>Table32356789101112132343210111213724[[#This Row],[Hawaiian or Pacific Islander]]/Table32356789101112132343210111213724[[#This Row],[Total]]</f>
        <v>0</v>
      </c>
      <c r="S151" s="12">
        <v>6</v>
      </c>
      <c r="T151" s="14">
        <f>Table32356789101112132343210111213724[[#This Row],[White]]/Table32356789101112132343210111213724[[#This Row],[Total]]</f>
        <v>0.8571428571428571</v>
      </c>
      <c r="U151" s="12">
        <v>0</v>
      </c>
      <c r="V151" s="14">
        <f>Table32356789101112132343210111213724[[#This Row],[Multi-racial]]/Table32356789101112132343210111213724[[#This Row],[Total]]</f>
        <v>0</v>
      </c>
      <c r="W151" s="12">
        <v>0</v>
      </c>
      <c r="X151" s="14">
        <f>Table32356789101112132343210111213724[[#This Row],[International]]/Table32356789101112132343210111213724[[#This Row],[Total]]</f>
        <v>0</v>
      </c>
      <c r="Y15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  <c r="Z15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</row>
    <row r="152" spans="1:26" ht="20" customHeight="1">
      <c r="A152" s="1">
        <v>214829</v>
      </c>
      <c r="B152" s="1" t="s">
        <v>1343</v>
      </c>
      <c r="C152" s="15">
        <v>59700</v>
      </c>
      <c r="D152" s="1">
        <v>7</v>
      </c>
      <c r="E152" s="1">
        <v>7</v>
      </c>
      <c r="F152" s="8">
        <f>Table32356789101112132343210111213724[[#This Row],[Men]]/Table32356789101112132343210111213724[[#This Row],[Total]]</f>
        <v>1</v>
      </c>
      <c r="G152" s="1">
        <v>0</v>
      </c>
      <c r="H152" s="8">
        <f>Table32356789101112132343210111213724[[#This Row],[Women]]/Table32356789101112132343210111213724[[#This Row],[Total]]</f>
        <v>0</v>
      </c>
      <c r="I152" s="1">
        <v>0</v>
      </c>
      <c r="J152" s="8">
        <f>Table32356789101112132343210111213724[[#This Row],[Alaskan Native or Native American]]/Table32356789101112132343210111213724[[#This Row],[Total]]</f>
        <v>0</v>
      </c>
      <c r="K152" s="1">
        <v>0</v>
      </c>
      <c r="L152" s="8">
        <f>Table32356789101112132343210111213724[[#This Row],[Asian American]]/Table32356789101112132343210111213724[[#This Row],[Total]]</f>
        <v>0</v>
      </c>
      <c r="M152" s="1">
        <v>0</v>
      </c>
      <c r="N152" s="8">
        <f>Table32356789101112132343210111213724[[#This Row],[African American]]/Table32356789101112132343210111213724[[#This Row],[Total]]</f>
        <v>0</v>
      </c>
      <c r="O152" s="1">
        <v>1</v>
      </c>
      <c r="P152" s="8">
        <f>Table32356789101112132343210111213724[[#This Row],[Hispanic American]]/Table32356789101112132343210111213724[[#This Row],[Total]]</f>
        <v>0.14285714285714285</v>
      </c>
      <c r="Q152" s="1">
        <v>0</v>
      </c>
      <c r="R152" s="8">
        <f>Table32356789101112132343210111213724[[#This Row],[Hawaiian or Pacific Islander]]/Table32356789101112132343210111213724[[#This Row],[Total]]</f>
        <v>0</v>
      </c>
      <c r="S152" s="1">
        <v>3</v>
      </c>
      <c r="T152" s="8">
        <f>Table32356789101112132343210111213724[[#This Row],[White]]/Table32356789101112132343210111213724[[#This Row],[Total]]</f>
        <v>0.42857142857142855</v>
      </c>
      <c r="U152" s="1">
        <v>0</v>
      </c>
      <c r="V152" s="8">
        <f>Table32356789101112132343210111213724[[#This Row],[Multi-racial]]/Table32356789101112132343210111213724[[#This Row],[Total]]</f>
        <v>0</v>
      </c>
      <c r="W152" s="1">
        <v>3</v>
      </c>
      <c r="X152" s="8">
        <f>Table32356789101112132343210111213724[[#This Row],[International]]/Table32356789101112132343210111213724[[#This Row],[Total]]</f>
        <v>0.42857142857142855</v>
      </c>
      <c r="Y15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  <c r="Z15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0.14285714285714285</v>
      </c>
    </row>
    <row r="153" spans="1:26" ht="20" customHeight="1">
      <c r="A153" s="12">
        <v>216366</v>
      </c>
      <c r="B153" s="12" t="s">
        <v>1345</v>
      </c>
      <c r="C153" s="16" t="s">
        <v>347</v>
      </c>
      <c r="D153" s="12">
        <v>7</v>
      </c>
      <c r="E153" s="12">
        <v>5</v>
      </c>
      <c r="F153" s="14">
        <f>Table32356789101112132343210111213724[[#This Row],[Men]]/Table32356789101112132343210111213724[[#This Row],[Total]]</f>
        <v>0.7142857142857143</v>
      </c>
      <c r="G153" s="12">
        <v>2</v>
      </c>
      <c r="H153" s="14">
        <f>Table32356789101112132343210111213724[[#This Row],[Women]]/Table32356789101112132343210111213724[[#This Row],[Total]]</f>
        <v>0.2857142857142857</v>
      </c>
      <c r="I153" s="12">
        <v>0</v>
      </c>
      <c r="J153" s="14">
        <f>Table32356789101112132343210111213724[[#This Row],[Alaskan Native or Native American]]/Table32356789101112132343210111213724[[#This Row],[Total]]</f>
        <v>0</v>
      </c>
      <c r="K153" s="12">
        <v>1</v>
      </c>
      <c r="L153" s="14">
        <f>Table32356789101112132343210111213724[[#This Row],[Asian American]]/Table32356789101112132343210111213724[[#This Row],[Total]]</f>
        <v>0.14285714285714285</v>
      </c>
      <c r="M153" s="12">
        <v>3</v>
      </c>
      <c r="N153" s="14">
        <f>Table32356789101112132343210111213724[[#This Row],[African American]]/Table32356789101112132343210111213724[[#This Row],[Total]]</f>
        <v>0.42857142857142855</v>
      </c>
      <c r="O153" s="12">
        <v>0</v>
      </c>
      <c r="P153" s="14">
        <f>Table32356789101112132343210111213724[[#This Row],[Hispanic American]]/Table32356789101112132343210111213724[[#This Row],[Total]]</f>
        <v>0</v>
      </c>
      <c r="Q153" s="12">
        <v>0</v>
      </c>
      <c r="R153" s="14">
        <f>Table32356789101112132343210111213724[[#This Row],[Hawaiian or Pacific Islander]]/Table32356789101112132343210111213724[[#This Row],[Total]]</f>
        <v>0</v>
      </c>
      <c r="S153" s="12">
        <v>2</v>
      </c>
      <c r="T153" s="14">
        <f>Table32356789101112132343210111213724[[#This Row],[White]]/Table32356789101112132343210111213724[[#This Row],[Total]]</f>
        <v>0.2857142857142857</v>
      </c>
      <c r="U153" s="12">
        <v>0</v>
      </c>
      <c r="V153" s="14">
        <f>Table32356789101112132343210111213724[[#This Row],[Multi-racial]]/Table32356789101112132343210111213724[[#This Row],[Total]]</f>
        <v>0</v>
      </c>
      <c r="W153" s="12">
        <v>0</v>
      </c>
      <c r="X153" s="14">
        <f>Table32356789101112132343210111213724[[#This Row],[International]]/Table32356789101112132343210111213724[[#This Row],[Total]]</f>
        <v>0</v>
      </c>
      <c r="Y15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0.5714285714285714</v>
      </c>
      <c r="Z15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0.42857142857142855</v>
      </c>
    </row>
    <row r="154" spans="1:26" ht="20" customHeight="1">
      <c r="A154" s="1">
        <v>167358</v>
      </c>
      <c r="B154" s="1" t="s">
        <v>367</v>
      </c>
      <c r="C154" s="15" t="s">
        <v>347</v>
      </c>
      <c r="D154" s="1">
        <v>6</v>
      </c>
      <c r="E154" s="1">
        <v>2</v>
      </c>
      <c r="F154" s="8">
        <f>Table32356789101112132343210111213724[[#This Row],[Men]]/Table32356789101112132343210111213724[[#This Row],[Total]]</f>
        <v>0.33333333333333331</v>
      </c>
      <c r="G154" s="1">
        <v>4</v>
      </c>
      <c r="H154" s="8">
        <f>Table32356789101112132343210111213724[[#This Row],[Women]]/Table32356789101112132343210111213724[[#This Row],[Total]]</f>
        <v>0.66666666666666663</v>
      </c>
      <c r="I154" s="1">
        <v>0</v>
      </c>
      <c r="J154" s="8">
        <f>Table32356789101112132343210111213724[[#This Row],[Alaskan Native or Native American]]/Table32356789101112132343210111213724[[#This Row],[Total]]</f>
        <v>0</v>
      </c>
      <c r="K154" s="1">
        <v>2</v>
      </c>
      <c r="L154" s="8">
        <f>Table32356789101112132343210111213724[[#This Row],[Asian American]]/Table32356789101112132343210111213724[[#This Row],[Total]]</f>
        <v>0.33333333333333331</v>
      </c>
      <c r="M154" s="1">
        <v>0</v>
      </c>
      <c r="N154" s="8">
        <f>Table32356789101112132343210111213724[[#This Row],[African American]]/Table32356789101112132343210111213724[[#This Row],[Total]]</f>
        <v>0</v>
      </c>
      <c r="O154" s="1">
        <v>0</v>
      </c>
      <c r="P154" s="8">
        <f>Table32356789101112132343210111213724[[#This Row],[Hispanic American]]/Table32356789101112132343210111213724[[#This Row],[Total]]</f>
        <v>0</v>
      </c>
      <c r="Q154" s="1">
        <v>0</v>
      </c>
      <c r="R154" s="8">
        <f>Table32356789101112132343210111213724[[#This Row],[Hawaiian or Pacific Islander]]/Table32356789101112132343210111213724[[#This Row],[Total]]</f>
        <v>0</v>
      </c>
      <c r="S154" s="1">
        <v>3</v>
      </c>
      <c r="T154" s="8">
        <f>Table32356789101112132343210111213724[[#This Row],[White]]/Table32356789101112132343210111213724[[#This Row],[Total]]</f>
        <v>0.5</v>
      </c>
      <c r="U154" s="1">
        <v>0</v>
      </c>
      <c r="V154" s="8">
        <f>Table32356789101112132343210111213724[[#This Row],[Multi-racial]]/Table32356789101112132343210111213724[[#This Row],[Total]]</f>
        <v>0</v>
      </c>
      <c r="W154" s="1">
        <v>1</v>
      </c>
      <c r="X154" s="8">
        <f>Table32356789101112132343210111213724[[#This Row],[International]]/Table32356789101112132343210111213724[[#This Row],[Total]]</f>
        <v>0.16666666666666666</v>
      </c>
      <c r="Y15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  <c r="Z15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55" spans="1:26" ht="20" customHeight="1">
      <c r="A155" s="12">
        <v>214768</v>
      </c>
      <c r="B155" s="12" t="s">
        <v>1338</v>
      </c>
      <c r="C155" s="16">
        <v>59700</v>
      </c>
      <c r="D155" s="12">
        <v>6</v>
      </c>
      <c r="E155" s="12">
        <v>4</v>
      </c>
      <c r="F155" s="14">
        <f>Table32356789101112132343210111213724[[#This Row],[Men]]/Table32356789101112132343210111213724[[#This Row],[Total]]</f>
        <v>0.66666666666666663</v>
      </c>
      <c r="G155" s="12">
        <v>2</v>
      </c>
      <c r="H155" s="14">
        <f>Table32356789101112132343210111213724[[#This Row],[Women]]/Table32356789101112132343210111213724[[#This Row],[Total]]</f>
        <v>0.33333333333333331</v>
      </c>
      <c r="I155" s="12">
        <v>0</v>
      </c>
      <c r="J155" s="14">
        <f>Table32356789101112132343210111213724[[#This Row],[Alaskan Native or Native American]]/Table32356789101112132343210111213724[[#This Row],[Total]]</f>
        <v>0</v>
      </c>
      <c r="K155" s="12">
        <v>0</v>
      </c>
      <c r="L155" s="14">
        <f>Table32356789101112132343210111213724[[#This Row],[Asian American]]/Table32356789101112132343210111213724[[#This Row],[Total]]</f>
        <v>0</v>
      </c>
      <c r="M155" s="12">
        <v>0</v>
      </c>
      <c r="N155" s="14">
        <f>Table32356789101112132343210111213724[[#This Row],[African American]]/Table32356789101112132343210111213724[[#This Row],[Total]]</f>
        <v>0</v>
      </c>
      <c r="O155" s="12">
        <v>1</v>
      </c>
      <c r="P155" s="14">
        <f>Table32356789101112132343210111213724[[#This Row],[Hispanic American]]/Table32356789101112132343210111213724[[#This Row],[Total]]</f>
        <v>0.16666666666666666</v>
      </c>
      <c r="Q155" s="12">
        <v>0</v>
      </c>
      <c r="R155" s="14">
        <f>Table32356789101112132343210111213724[[#This Row],[Hawaiian or Pacific Islander]]/Table32356789101112132343210111213724[[#This Row],[Total]]</f>
        <v>0</v>
      </c>
      <c r="S155" s="12">
        <v>5</v>
      </c>
      <c r="T155" s="14">
        <f>Table32356789101112132343210111213724[[#This Row],[White]]/Table32356789101112132343210111213724[[#This Row],[Total]]</f>
        <v>0.83333333333333337</v>
      </c>
      <c r="U155" s="12">
        <v>0</v>
      </c>
      <c r="V155" s="14">
        <f>Table32356789101112132343210111213724[[#This Row],[Multi-racial]]/Table32356789101112132343210111213724[[#This Row],[Total]]</f>
        <v>0</v>
      </c>
      <c r="W155" s="12">
        <v>0</v>
      </c>
      <c r="X155" s="14">
        <f>Table32356789101112132343210111213724[[#This Row],[International]]/Table32356789101112132343210111213724[[#This Row],[Total]]</f>
        <v>0</v>
      </c>
      <c r="Y15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0.16666666666666666</v>
      </c>
      <c r="Z15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0.16666666666666666</v>
      </c>
    </row>
    <row r="156" spans="1:26" ht="20" customHeight="1">
      <c r="A156" s="1">
        <v>230047</v>
      </c>
      <c r="B156" s="1" t="s">
        <v>621</v>
      </c>
      <c r="C156" s="18" t="s">
        <v>347</v>
      </c>
      <c r="D156" s="1">
        <v>6</v>
      </c>
      <c r="E156" s="1">
        <v>6</v>
      </c>
      <c r="F156" s="8">
        <f>Table32356789101112132343210111213724[[#This Row],[Men]]/Table32356789101112132343210111213724[[#This Row],[Total]]</f>
        <v>1</v>
      </c>
      <c r="G156" s="1">
        <v>0</v>
      </c>
      <c r="H156" s="8">
        <f>Table32356789101112132343210111213724[[#This Row],[Women]]/Table32356789101112132343210111213724[[#This Row],[Total]]</f>
        <v>0</v>
      </c>
      <c r="I156" s="1">
        <v>0</v>
      </c>
      <c r="J156" s="8">
        <f>Table32356789101112132343210111213724[[#This Row],[Alaskan Native or Native American]]/Table32356789101112132343210111213724[[#This Row],[Total]]</f>
        <v>0</v>
      </c>
      <c r="K156" s="1">
        <v>0</v>
      </c>
      <c r="L156" s="8">
        <f>Table32356789101112132343210111213724[[#This Row],[Asian American]]/Table32356789101112132343210111213724[[#This Row],[Total]]</f>
        <v>0</v>
      </c>
      <c r="M156" s="1">
        <v>0</v>
      </c>
      <c r="N156" s="8">
        <f>Table32356789101112132343210111213724[[#This Row],[African American]]/Table32356789101112132343210111213724[[#This Row],[Total]]</f>
        <v>0</v>
      </c>
      <c r="O156" s="1">
        <v>1</v>
      </c>
      <c r="P156" s="8">
        <f>Table32356789101112132343210111213724[[#This Row],[Hispanic American]]/Table32356789101112132343210111213724[[#This Row],[Total]]</f>
        <v>0.16666666666666666</v>
      </c>
      <c r="Q156" s="1">
        <v>1</v>
      </c>
      <c r="R156" s="8">
        <f>Table32356789101112132343210111213724[[#This Row],[Hawaiian or Pacific Islander]]/Table32356789101112132343210111213724[[#This Row],[Total]]</f>
        <v>0.16666666666666666</v>
      </c>
      <c r="S156" s="1">
        <v>1</v>
      </c>
      <c r="T156" s="8">
        <f>Table32356789101112132343210111213724[[#This Row],[White]]/Table32356789101112132343210111213724[[#This Row],[Total]]</f>
        <v>0.16666666666666666</v>
      </c>
      <c r="U156" s="1">
        <v>1</v>
      </c>
      <c r="V156" s="8">
        <f>Table32356789101112132343210111213724[[#This Row],[Multi-racial]]/Table32356789101112132343210111213724[[#This Row],[Total]]</f>
        <v>0.16666666666666666</v>
      </c>
      <c r="W156" s="1">
        <v>2</v>
      </c>
      <c r="X156" s="8">
        <f>Table32356789101112132343210111213724[[#This Row],[International]]/Table32356789101112132343210111213724[[#This Row],[Total]]</f>
        <v>0.33333333333333331</v>
      </c>
      <c r="Y15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5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157" spans="1:26" ht="20" customHeight="1">
      <c r="A157" s="12">
        <v>231059</v>
      </c>
      <c r="B157" s="12" t="s">
        <v>343</v>
      </c>
      <c r="C157" s="19" t="s">
        <v>347</v>
      </c>
      <c r="D157" s="12">
        <v>6</v>
      </c>
      <c r="E157" s="12">
        <v>6</v>
      </c>
      <c r="F157" s="14">
        <f>Table32356789101112132343210111213724[[#This Row],[Men]]/Table32356789101112132343210111213724[[#This Row],[Total]]</f>
        <v>1</v>
      </c>
      <c r="G157" s="12">
        <v>0</v>
      </c>
      <c r="H157" s="14">
        <f>Table32356789101112132343210111213724[[#This Row],[Women]]/Table32356789101112132343210111213724[[#This Row],[Total]]</f>
        <v>0</v>
      </c>
      <c r="I157" s="12">
        <v>0</v>
      </c>
      <c r="J157" s="14">
        <f>Table32356789101112132343210111213724[[#This Row],[Alaskan Native or Native American]]/Table32356789101112132343210111213724[[#This Row],[Total]]</f>
        <v>0</v>
      </c>
      <c r="K157" s="12">
        <v>0</v>
      </c>
      <c r="L157" s="14">
        <f>Table32356789101112132343210111213724[[#This Row],[Asian American]]/Table32356789101112132343210111213724[[#This Row],[Total]]</f>
        <v>0</v>
      </c>
      <c r="M157" s="12">
        <v>0</v>
      </c>
      <c r="N157" s="14">
        <f>Table32356789101112132343210111213724[[#This Row],[African American]]/Table32356789101112132343210111213724[[#This Row],[Total]]</f>
        <v>0</v>
      </c>
      <c r="O157" s="12">
        <v>0</v>
      </c>
      <c r="P157" s="14">
        <f>Table32356789101112132343210111213724[[#This Row],[Hispanic American]]/Table32356789101112132343210111213724[[#This Row],[Total]]</f>
        <v>0</v>
      </c>
      <c r="Q157" s="12">
        <v>0</v>
      </c>
      <c r="R157" s="14">
        <f>Table32356789101112132343210111213724[[#This Row],[Hawaiian or Pacific Islander]]/Table32356789101112132343210111213724[[#This Row],[Total]]</f>
        <v>0</v>
      </c>
      <c r="S157" s="12">
        <v>5</v>
      </c>
      <c r="T157" s="14">
        <f>Table32356789101112132343210111213724[[#This Row],[White]]/Table32356789101112132343210111213724[[#This Row],[Total]]</f>
        <v>0.83333333333333337</v>
      </c>
      <c r="U157" s="12">
        <v>0</v>
      </c>
      <c r="V157" s="14">
        <f>Table32356789101112132343210111213724[[#This Row],[Multi-racial]]/Table32356789101112132343210111213724[[#This Row],[Total]]</f>
        <v>0</v>
      </c>
      <c r="W157" s="12">
        <v>1</v>
      </c>
      <c r="X157" s="14">
        <f>Table32356789101112132343210111213724[[#This Row],[International]]/Table32356789101112132343210111213724[[#This Row],[Total]]</f>
        <v>0.16666666666666666</v>
      </c>
      <c r="Y15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5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58" spans="1:26" ht="20" customHeight="1">
      <c r="A158" s="1">
        <v>231420</v>
      </c>
      <c r="B158" s="1" t="s">
        <v>1346</v>
      </c>
      <c r="C158" s="18" t="s">
        <v>347</v>
      </c>
      <c r="D158" s="1">
        <v>6</v>
      </c>
      <c r="E158" s="1">
        <v>6</v>
      </c>
      <c r="F158" s="8">
        <f>Table32356789101112132343210111213724[[#This Row],[Men]]/Table32356789101112132343210111213724[[#This Row],[Total]]</f>
        <v>1</v>
      </c>
      <c r="G158" s="1">
        <v>0</v>
      </c>
      <c r="H158" s="8">
        <f>Table32356789101112132343210111213724[[#This Row],[Women]]/Table32356789101112132343210111213724[[#This Row],[Total]]</f>
        <v>0</v>
      </c>
      <c r="I158" s="1">
        <v>0</v>
      </c>
      <c r="J158" s="8">
        <f>Table32356789101112132343210111213724[[#This Row],[Alaskan Native or Native American]]/Table32356789101112132343210111213724[[#This Row],[Total]]</f>
        <v>0</v>
      </c>
      <c r="K158" s="1">
        <v>0</v>
      </c>
      <c r="L158" s="8">
        <f>Table32356789101112132343210111213724[[#This Row],[Asian American]]/Table32356789101112132343210111213724[[#This Row],[Total]]</f>
        <v>0</v>
      </c>
      <c r="M158" s="1">
        <v>1</v>
      </c>
      <c r="N158" s="8">
        <f>Table32356789101112132343210111213724[[#This Row],[African American]]/Table32356789101112132343210111213724[[#This Row],[Total]]</f>
        <v>0.16666666666666666</v>
      </c>
      <c r="O158" s="1">
        <v>1</v>
      </c>
      <c r="P158" s="8">
        <f>Table32356789101112132343210111213724[[#This Row],[Hispanic American]]/Table32356789101112132343210111213724[[#This Row],[Total]]</f>
        <v>0.16666666666666666</v>
      </c>
      <c r="Q158" s="1">
        <v>0</v>
      </c>
      <c r="R158" s="8">
        <f>Table32356789101112132343210111213724[[#This Row],[Hawaiian or Pacific Islander]]/Table32356789101112132343210111213724[[#This Row],[Total]]</f>
        <v>0</v>
      </c>
      <c r="S158" s="1">
        <v>4</v>
      </c>
      <c r="T158" s="8">
        <f>Table32356789101112132343210111213724[[#This Row],[White]]/Table32356789101112132343210111213724[[#This Row],[Total]]</f>
        <v>0.66666666666666663</v>
      </c>
      <c r="U158" s="1">
        <v>0</v>
      </c>
      <c r="V158" s="8">
        <f>Table32356789101112132343210111213724[[#This Row],[Multi-racial]]/Table32356789101112132343210111213724[[#This Row],[Total]]</f>
        <v>0</v>
      </c>
      <c r="W158" s="1">
        <v>0</v>
      </c>
      <c r="X158" s="8">
        <f>Table32356789101112132343210111213724[[#This Row],[International]]/Table32356789101112132343210111213724[[#This Row],[Total]]</f>
        <v>0</v>
      </c>
      <c r="Y15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  <c r="Z15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</row>
    <row r="159" spans="1:26" ht="20" customHeight="1">
      <c r="A159" s="12">
        <v>240277</v>
      </c>
      <c r="B159" s="12" t="s">
        <v>553</v>
      </c>
      <c r="C159" s="19" t="s">
        <v>347</v>
      </c>
      <c r="D159" s="12">
        <v>6</v>
      </c>
      <c r="E159" s="12">
        <v>5</v>
      </c>
      <c r="F159" s="14">
        <f>Table32356789101112132343210111213724[[#This Row],[Men]]/Table32356789101112132343210111213724[[#This Row],[Total]]</f>
        <v>0.83333333333333337</v>
      </c>
      <c r="G159" s="12">
        <v>1</v>
      </c>
      <c r="H159" s="14">
        <f>Table32356789101112132343210111213724[[#This Row],[Women]]/Table32356789101112132343210111213724[[#This Row],[Total]]</f>
        <v>0.16666666666666666</v>
      </c>
      <c r="I159" s="12">
        <v>0</v>
      </c>
      <c r="J159" s="14">
        <f>Table32356789101112132343210111213724[[#This Row],[Alaskan Native or Native American]]/Table32356789101112132343210111213724[[#This Row],[Total]]</f>
        <v>0</v>
      </c>
      <c r="K159" s="12">
        <v>0</v>
      </c>
      <c r="L159" s="14">
        <f>Table32356789101112132343210111213724[[#This Row],[Asian American]]/Table32356789101112132343210111213724[[#This Row],[Total]]</f>
        <v>0</v>
      </c>
      <c r="M159" s="12">
        <v>1</v>
      </c>
      <c r="N159" s="14">
        <f>Table32356789101112132343210111213724[[#This Row],[African American]]/Table32356789101112132343210111213724[[#This Row],[Total]]</f>
        <v>0.16666666666666666</v>
      </c>
      <c r="O159" s="12">
        <v>0</v>
      </c>
      <c r="P159" s="14">
        <f>Table32356789101112132343210111213724[[#This Row],[Hispanic American]]/Table32356789101112132343210111213724[[#This Row],[Total]]</f>
        <v>0</v>
      </c>
      <c r="Q159" s="12">
        <v>0</v>
      </c>
      <c r="R159" s="14">
        <f>Table32356789101112132343210111213724[[#This Row],[Hawaiian or Pacific Islander]]/Table32356789101112132343210111213724[[#This Row],[Total]]</f>
        <v>0</v>
      </c>
      <c r="S159" s="12">
        <v>4</v>
      </c>
      <c r="T159" s="14">
        <f>Table32356789101112132343210111213724[[#This Row],[White]]/Table32356789101112132343210111213724[[#This Row],[Total]]</f>
        <v>0.66666666666666663</v>
      </c>
      <c r="U159" s="12">
        <v>1</v>
      </c>
      <c r="V159" s="14">
        <f>Table32356789101112132343210111213724[[#This Row],[Multi-racial]]/Table32356789101112132343210111213724[[#This Row],[Total]]</f>
        <v>0.16666666666666666</v>
      </c>
      <c r="W159" s="12">
        <v>0</v>
      </c>
      <c r="X159" s="14">
        <f>Table32356789101112132343210111213724[[#This Row],[International]]/Table32356789101112132343210111213724[[#This Row],[Total]]</f>
        <v>0</v>
      </c>
      <c r="Y15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  <c r="Z15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</row>
    <row r="160" spans="1:26" ht="20" customHeight="1">
      <c r="A160" s="1">
        <v>458964</v>
      </c>
      <c r="B160" s="1" t="s">
        <v>1195</v>
      </c>
      <c r="C160" s="18">
        <v>61000</v>
      </c>
      <c r="D160" s="1">
        <v>6</v>
      </c>
      <c r="E160" s="1">
        <v>6</v>
      </c>
      <c r="F160" s="8">
        <f>Table32356789101112132343210111213724[[#This Row],[Men]]/Table32356789101112132343210111213724[[#This Row],[Total]]</f>
        <v>1</v>
      </c>
      <c r="G160" s="1">
        <v>0</v>
      </c>
      <c r="H160" s="8">
        <f>Table32356789101112132343210111213724[[#This Row],[Women]]/Table32356789101112132343210111213724[[#This Row],[Total]]</f>
        <v>0</v>
      </c>
      <c r="I160" s="1">
        <v>0</v>
      </c>
      <c r="J160" s="8">
        <f>Table32356789101112132343210111213724[[#This Row],[Alaskan Native or Native American]]/Table32356789101112132343210111213724[[#This Row],[Total]]</f>
        <v>0</v>
      </c>
      <c r="K160" s="1">
        <v>0</v>
      </c>
      <c r="L160" s="8">
        <f>Table32356789101112132343210111213724[[#This Row],[Asian American]]/Table32356789101112132343210111213724[[#This Row],[Total]]</f>
        <v>0</v>
      </c>
      <c r="M160" s="1">
        <v>3</v>
      </c>
      <c r="N160" s="8">
        <f>Table32356789101112132343210111213724[[#This Row],[African American]]/Table32356789101112132343210111213724[[#This Row],[Total]]</f>
        <v>0.5</v>
      </c>
      <c r="O160" s="1">
        <v>0</v>
      </c>
      <c r="P160" s="8">
        <f>Table32356789101112132343210111213724[[#This Row],[Hispanic American]]/Table32356789101112132343210111213724[[#This Row],[Total]]</f>
        <v>0</v>
      </c>
      <c r="Q160" s="1">
        <v>0</v>
      </c>
      <c r="R160" s="8">
        <f>Table32356789101112132343210111213724[[#This Row],[Hawaiian or Pacific Islander]]/Table32356789101112132343210111213724[[#This Row],[Total]]</f>
        <v>0</v>
      </c>
      <c r="S160" s="1">
        <v>3</v>
      </c>
      <c r="T160" s="8">
        <f>Table32356789101112132343210111213724[[#This Row],[White]]/Table32356789101112132343210111213724[[#This Row],[Total]]</f>
        <v>0.5</v>
      </c>
      <c r="U160" s="1">
        <v>0</v>
      </c>
      <c r="V160" s="8">
        <f>Table32356789101112132343210111213724[[#This Row],[Multi-racial]]/Table32356789101112132343210111213724[[#This Row],[Total]]</f>
        <v>0</v>
      </c>
      <c r="W160" s="1">
        <v>0</v>
      </c>
      <c r="X160" s="8">
        <f>Table32356789101112132343210111213724[[#This Row],[International]]/Table32356789101112132343210111213724[[#This Row],[Total]]</f>
        <v>0</v>
      </c>
      <c r="Y16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6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161" spans="1:26" ht="20" customHeight="1">
      <c r="A161" s="12">
        <v>458973</v>
      </c>
      <c r="B161" s="12" t="s">
        <v>1196</v>
      </c>
      <c r="C161" s="19">
        <v>61000</v>
      </c>
      <c r="D161" s="12">
        <v>6</v>
      </c>
      <c r="E161" s="12">
        <v>3</v>
      </c>
      <c r="F161" s="14">
        <f>Table32356789101112132343210111213724[[#This Row],[Men]]/Table32356789101112132343210111213724[[#This Row],[Total]]</f>
        <v>0.5</v>
      </c>
      <c r="G161" s="12">
        <v>3</v>
      </c>
      <c r="H161" s="14">
        <f>Table32356789101112132343210111213724[[#This Row],[Women]]/Table32356789101112132343210111213724[[#This Row],[Total]]</f>
        <v>0.5</v>
      </c>
      <c r="I161" s="12">
        <v>0</v>
      </c>
      <c r="J161" s="14">
        <f>Table32356789101112132343210111213724[[#This Row],[Alaskan Native or Native American]]/Table32356789101112132343210111213724[[#This Row],[Total]]</f>
        <v>0</v>
      </c>
      <c r="K161" s="12">
        <v>1</v>
      </c>
      <c r="L161" s="14">
        <f>Table32356789101112132343210111213724[[#This Row],[Asian American]]/Table32356789101112132343210111213724[[#This Row],[Total]]</f>
        <v>0.16666666666666666</v>
      </c>
      <c r="M161" s="12">
        <v>1</v>
      </c>
      <c r="N161" s="14">
        <f>Table32356789101112132343210111213724[[#This Row],[African American]]/Table32356789101112132343210111213724[[#This Row],[Total]]</f>
        <v>0.16666666666666666</v>
      </c>
      <c r="O161" s="12">
        <v>1</v>
      </c>
      <c r="P161" s="14">
        <f>Table32356789101112132343210111213724[[#This Row],[Hispanic American]]/Table32356789101112132343210111213724[[#This Row],[Total]]</f>
        <v>0.16666666666666666</v>
      </c>
      <c r="Q161" s="12">
        <v>0</v>
      </c>
      <c r="R161" s="14">
        <f>Table32356789101112132343210111213724[[#This Row],[Hawaiian or Pacific Islander]]/Table32356789101112132343210111213724[[#This Row],[Total]]</f>
        <v>0</v>
      </c>
      <c r="S161" s="12">
        <v>2</v>
      </c>
      <c r="T161" s="14">
        <f>Table32356789101112132343210111213724[[#This Row],[White]]/Table32356789101112132343210111213724[[#This Row],[Total]]</f>
        <v>0.33333333333333331</v>
      </c>
      <c r="U161" s="12">
        <v>0</v>
      </c>
      <c r="V161" s="14">
        <f>Table32356789101112132343210111213724[[#This Row],[Multi-racial]]/Table32356789101112132343210111213724[[#This Row],[Total]]</f>
        <v>0</v>
      </c>
      <c r="W161" s="12">
        <v>0</v>
      </c>
      <c r="X161" s="14">
        <f>Table32356789101112132343210111213724[[#This Row],[International]]/Table32356789101112132343210111213724[[#This Row],[Total]]</f>
        <v>0</v>
      </c>
      <c r="Y16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6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</row>
    <row r="162" spans="1:26" ht="20" customHeight="1">
      <c r="A162" s="1">
        <v>101116</v>
      </c>
      <c r="B162" s="1" t="s">
        <v>1310</v>
      </c>
      <c r="C162" s="15">
        <v>45900</v>
      </c>
      <c r="D162" s="1">
        <v>5</v>
      </c>
      <c r="E162" s="1">
        <v>5</v>
      </c>
      <c r="F162" s="8">
        <f>Table32356789101112132343210111213724[[#This Row],[Men]]/Table32356789101112132343210111213724[[#This Row],[Total]]</f>
        <v>1</v>
      </c>
      <c r="G162" s="1">
        <v>0</v>
      </c>
      <c r="H162" s="8">
        <f>Table32356789101112132343210111213724[[#This Row],[Women]]/Table32356789101112132343210111213724[[#This Row],[Total]]</f>
        <v>0</v>
      </c>
      <c r="I162" s="1">
        <v>0</v>
      </c>
      <c r="J162" s="8">
        <f>Table32356789101112132343210111213724[[#This Row],[Alaskan Native or Native American]]/Table32356789101112132343210111213724[[#This Row],[Total]]</f>
        <v>0</v>
      </c>
      <c r="K162" s="1">
        <v>1</v>
      </c>
      <c r="L162" s="8">
        <f>Table32356789101112132343210111213724[[#This Row],[Asian American]]/Table32356789101112132343210111213724[[#This Row],[Total]]</f>
        <v>0.2</v>
      </c>
      <c r="M162" s="1">
        <v>2</v>
      </c>
      <c r="N162" s="8">
        <f>Table32356789101112132343210111213724[[#This Row],[African American]]/Table32356789101112132343210111213724[[#This Row],[Total]]</f>
        <v>0.4</v>
      </c>
      <c r="O162" s="1">
        <v>0</v>
      </c>
      <c r="P162" s="8">
        <f>Table32356789101112132343210111213724[[#This Row],[Hispanic American]]/Table32356789101112132343210111213724[[#This Row],[Total]]</f>
        <v>0</v>
      </c>
      <c r="Q162" s="1">
        <v>0</v>
      </c>
      <c r="R162" s="8">
        <f>Table32356789101112132343210111213724[[#This Row],[Hawaiian or Pacific Islander]]/Table32356789101112132343210111213724[[#This Row],[Total]]</f>
        <v>0</v>
      </c>
      <c r="S162" s="1">
        <v>2</v>
      </c>
      <c r="T162" s="8">
        <f>Table32356789101112132343210111213724[[#This Row],[White]]/Table32356789101112132343210111213724[[#This Row],[Total]]</f>
        <v>0.4</v>
      </c>
      <c r="U162" s="1">
        <v>0</v>
      </c>
      <c r="V162" s="8">
        <f>Table32356789101112132343210111213724[[#This Row],[Multi-racial]]/Table32356789101112132343210111213724[[#This Row],[Total]]</f>
        <v>0</v>
      </c>
      <c r="W162" s="1">
        <v>0</v>
      </c>
      <c r="X162" s="8">
        <f>Table32356789101112132343210111213724[[#This Row],[International]]/Table32356789101112132343210111213724[[#This Row],[Total]]</f>
        <v>0</v>
      </c>
      <c r="Y16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</v>
      </c>
      <c r="Z16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</row>
    <row r="163" spans="1:26" ht="20" customHeight="1">
      <c r="A163" s="12">
        <v>132602</v>
      </c>
      <c r="B163" s="12" t="s">
        <v>402</v>
      </c>
      <c r="C163" s="16" t="s">
        <v>347</v>
      </c>
      <c r="D163" s="12">
        <v>5</v>
      </c>
      <c r="E163" s="12">
        <v>2</v>
      </c>
      <c r="F163" s="14">
        <f>Table32356789101112132343210111213724[[#This Row],[Men]]/Table32356789101112132343210111213724[[#This Row],[Total]]</f>
        <v>0.4</v>
      </c>
      <c r="G163" s="12">
        <v>3</v>
      </c>
      <c r="H163" s="14">
        <f>Table32356789101112132343210111213724[[#This Row],[Women]]/Table32356789101112132343210111213724[[#This Row],[Total]]</f>
        <v>0.6</v>
      </c>
      <c r="I163" s="12">
        <v>0</v>
      </c>
      <c r="J163" s="14">
        <f>Table32356789101112132343210111213724[[#This Row],[Alaskan Native or Native American]]/Table32356789101112132343210111213724[[#This Row],[Total]]</f>
        <v>0</v>
      </c>
      <c r="K163" s="12">
        <v>0</v>
      </c>
      <c r="L163" s="14">
        <f>Table32356789101112132343210111213724[[#This Row],[Asian American]]/Table32356789101112132343210111213724[[#This Row],[Total]]</f>
        <v>0</v>
      </c>
      <c r="M163" s="12">
        <v>5</v>
      </c>
      <c r="N163" s="14">
        <f>Table32356789101112132343210111213724[[#This Row],[African American]]/Table32356789101112132343210111213724[[#This Row],[Total]]</f>
        <v>1</v>
      </c>
      <c r="O163" s="12">
        <v>0</v>
      </c>
      <c r="P163" s="14">
        <f>Table32356789101112132343210111213724[[#This Row],[Hispanic American]]/Table32356789101112132343210111213724[[#This Row],[Total]]</f>
        <v>0</v>
      </c>
      <c r="Q163" s="12">
        <v>0</v>
      </c>
      <c r="R163" s="14">
        <f>Table32356789101112132343210111213724[[#This Row],[Hawaiian or Pacific Islander]]/Table32356789101112132343210111213724[[#This Row],[Total]]</f>
        <v>0</v>
      </c>
      <c r="S163" s="12">
        <v>0</v>
      </c>
      <c r="T163" s="14">
        <f>Table32356789101112132343210111213724[[#This Row],[White]]/Table32356789101112132343210111213724[[#This Row],[Total]]</f>
        <v>0</v>
      </c>
      <c r="U163" s="12">
        <v>0</v>
      </c>
      <c r="V163" s="14">
        <f>Table32356789101112132343210111213724[[#This Row],[Multi-racial]]/Table32356789101112132343210111213724[[#This Row],[Total]]</f>
        <v>0</v>
      </c>
      <c r="W163" s="12">
        <v>0</v>
      </c>
      <c r="X163" s="14">
        <f>Table32356789101112132343210111213724[[#This Row],[International]]/Table32356789101112132343210111213724[[#This Row],[Total]]</f>
        <v>0</v>
      </c>
      <c r="Y16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16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164" spans="1:26" ht="20" customHeight="1">
      <c r="A164" s="1">
        <v>139719</v>
      </c>
      <c r="B164" s="1" t="s">
        <v>861</v>
      </c>
      <c r="C164" s="15">
        <v>26800</v>
      </c>
      <c r="D164" s="1">
        <v>5</v>
      </c>
      <c r="E164" s="1">
        <v>5</v>
      </c>
      <c r="F164" s="8">
        <f>Table32356789101112132343210111213724[[#This Row],[Men]]/Table32356789101112132343210111213724[[#This Row],[Total]]</f>
        <v>1</v>
      </c>
      <c r="G164" s="1">
        <v>0</v>
      </c>
      <c r="H164" s="8">
        <f>Table32356789101112132343210111213724[[#This Row],[Women]]/Table32356789101112132343210111213724[[#This Row],[Total]]</f>
        <v>0</v>
      </c>
      <c r="I164" s="1">
        <v>0</v>
      </c>
      <c r="J164" s="8">
        <f>Table32356789101112132343210111213724[[#This Row],[Alaskan Native or Native American]]/Table32356789101112132343210111213724[[#This Row],[Total]]</f>
        <v>0</v>
      </c>
      <c r="K164" s="1">
        <v>0</v>
      </c>
      <c r="L164" s="8">
        <f>Table32356789101112132343210111213724[[#This Row],[Asian American]]/Table32356789101112132343210111213724[[#This Row],[Total]]</f>
        <v>0</v>
      </c>
      <c r="M164" s="1">
        <v>4</v>
      </c>
      <c r="N164" s="8">
        <f>Table32356789101112132343210111213724[[#This Row],[African American]]/Table32356789101112132343210111213724[[#This Row],[Total]]</f>
        <v>0.8</v>
      </c>
      <c r="O164" s="1">
        <v>0</v>
      </c>
      <c r="P164" s="8">
        <f>Table32356789101112132343210111213724[[#This Row],[Hispanic American]]/Table32356789101112132343210111213724[[#This Row],[Total]]</f>
        <v>0</v>
      </c>
      <c r="Q164" s="1">
        <v>0</v>
      </c>
      <c r="R164" s="8">
        <f>Table32356789101112132343210111213724[[#This Row],[Hawaiian or Pacific Islander]]/Table32356789101112132343210111213724[[#This Row],[Total]]</f>
        <v>0</v>
      </c>
      <c r="S164" s="1">
        <v>0</v>
      </c>
      <c r="T164" s="8">
        <f>Table32356789101112132343210111213724[[#This Row],[White]]/Table32356789101112132343210111213724[[#This Row],[Total]]</f>
        <v>0</v>
      </c>
      <c r="U164" s="1">
        <v>1</v>
      </c>
      <c r="V164" s="8">
        <f>Table32356789101112132343210111213724[[#This Row],[Multi-racial]]/Table32356789101112132343210111213724[[#This Row],[Total]]</f>
        <v>0.2</v>
      </c>
      <c r="W164" s="1">
        <v>0</v>
      </c>
      <c r="X164" s="8">
        <f>Table32356789101112132343210111213724[[#This Row],[International]]/Table32356789101112132343210111213724[[#This Row],[Total]]</f>
        <v>0</v>
      </c>
      <c r="Y16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16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165" spans="1:26" ht="20" customHeight="1">
      <c r="A165" s="12">
        <v>147165</v>
      </c>
      <c r="B165" s="12" t="s">
        <v>1317</v>
      </c>
      <c r="C165" s="16" t="s">
        <v>347</v>
      </c>
      <c r="D165" s="12">
        <v>5</v>
      </c>
      <c r="E165" s="12">
        <v>3</v>
      </c>
      <c r="F165" s="14">
        <f>Table32356789101112132343210111213724[[#This Row],[Men]]/Table32356789101112132343210111213724[[#This Row],[Total]]</f>
        <v>0.6</v>
      </c>
      <c r="G165" s="12">
        <v>2</v>
      </c>
      <c r="H165" s="14">
        <f>Table32356789101112132343210111213724[[#This Row],[Women]]/Table32356789101112132343210111213724[[#This Row],[Total]]</f>
        <v>0.4</v>
      </c>
      <c r="I165" s="12">
        <v>0</v>
      </c>
      <c r="J165" s="14">
        <f>Table32356789101112132343210111213724[[#This Row],[Alaskan Native or Native American]]/Table32356789101112132343210111213724[[#This Row],[Total]]</f>
        <v>0</v>
      </c>
      <c r="K165" s="12">
        <v>0</v>
      </c>
      <c r="L165" s="14">
        <f>Table32356789101112132343210111213724[[#This Row],[Asian American]]/Table32356789101112132343210111213724[[#This Row],[Total]]</f>
        <v>0</v>
      </c>
      <c r="M165" s="12">
        <v>0</v>
      </c>
      <c r="N165" s="14">
        <f>Table32356789101112132343210111213724[[#This Row],[African American]]/Table32356789101112132343210111213724[[#This Row],[Total]]</f>
        <v>0</v>
      </c>
      <c r="O165" s="12">
        <v>0</v>
      </c>
      <c r="P165" s="14">
        <f>Table32356789101112132343210111213724[[#This Row],[Hispanic American]]/Table32356789101112132343210111213724[[#This Row],[Total]]</f>
        <v>0</v>
      </c>
      <c r="Q165" s="12">
        <v>0</v>
      </c>
      <c r="R165" s="14">
        <f>Table32356789101112132343210111213724[[#This Row],[Hawaiian or Pacific Islander]]/Table32356789101112132343210111213724[[#This Row],[Total]]</f>
        <v>0</v>
      </c>
      <c r="S165" s="12">
        <v>3</v>
      </c>
      <c r="T165" s="14">
        <f>Table32356789101112132343210111213724[[#This Row],[White]]/Table32356789101112132343210111213724[[#This Row],[Total]]</f>
        <v>0.6</v>
      </c>
      <c r="U165" s="12">
        <v>1</v>
      </c>
      <c r="V165" s="14">
        <f>Table32356789101112132343210111213724[[#This Row],[Multi-racial]]/Table32356789101112132343210111213724[[#This Row],[Total]]</f>
        <v>0.2</v>
      </c>
      <c r="W165" s="12">
        <v>1</v>
      </c>
      <c r="X165" s="14">
        <f>Table32356789101112132343210111213724[[#This Row],[International]]/Table32356789101112132343210111213724[[#This Row],[Total]]</f>
        <v>0.2</v>
      </c>
      <c r="Y16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  <c r="Z16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</row>
    <row r="166" spans="1:26" ht="20" customHeight="1">
      <c r="A166" s="1">
        <v>155335</v>
      </c>
      <c r="B166" s="1" t="s">
        <v>1319</v>
      </c>
      <c r="C166" s="15" t="s">
        <v>347</v>
      </c>
      <c r="D166" s="1">
        <v>5</v>
      </c>
      <c r="E166" s="1">
        <v>5</v>
      </c>
      <c r="F166" s="8">
        <f>Table32356789101112132343210111213724[[#This Row],[Men]]/Table32356789101112132343210111213724[[#This Row],[Total]]</f>
        <v>1</v>
      </c>
      <c r="G166" s="1">
        <v>0</v>
      </c>
      <c r="H166" s="8">
        <f>Table32356789101112132343210111213724[[#This Row],[Women]]/Table32356789101112132343210111213724[[#This Row],[Total]]</f>
        <v>0</v>
      </c>
      <c r="I166" s="1">
        <v>0</v>
      </c>
      <c r="J166" s="8">
        <f>Table32356789101112132343210111213724[[#This Row],[Alaskan Native or Native American]]/Table32356789101112132343210111213724[[#This Row],[Total]]</f>
        <v>0</v>
      </c>
      <c r="K166" s="1">
        <v>0</v>
      </c>
      <c r="L166" s="8">
        <f>Table32356789101112132343210111213724[[#This Row],[Asian American]]/Table32356789101112132343210111213724[[#This Row],[Total]]</f>
        <v>0</v>
      </c>
      <c r="M166" s="1">
        <v>0</v>
      </c>
      <c r="N166" s="8">
        <f>Table32356789101112132343210111213724[[#This Row],[African American]]/Table32356789101112132343210111213724[[#This Row],[Total]]</f>
        <v>0</v>
      </c>
      <c r="O166" s="1">
        <v>0</v>
      </c>
      <c r="P166" s="8">
        <f>Table32356789101112132343210111213724[[#This Row],[Hispanic American]]/Table32356789101112132343210111213724[[#This Row],[Total]]</f>
        <v>0</v>
      </c>
      <c r="Q166" s="1">
        <v>0</v>
      </c>
      <c r="R166" s="8">
        <f>Table32356789101112132343210111213724[[#This Row],[Hawaiian or Pacific Islander]]/Table32356789101112132343210111213724[[#This Row],[Total]]</f>
        <v>0</v>
      </c>
      <c r="S166" s="1">
        <v>2</v>
      </c>
      <c r="T166" s="8">
        <f>Table32356789101112132343210111213724[[#This Row],[White]]/Table32356789101112132343210111213724[[#This Row],[Total]]</f>
        <v>0.4</v>
      </c>
      <c r="U166" s="1">
        <v>0</v>
      </c>
      <c r="V166" s="8">
        <f>Table32356789101112132343210111213724[[#This Row],[Multi-racial]]/Table32356789101112132343210111213724[[#This Row],[Total]]</f>
        <v>0</v>
      </c>
      <c r="W166" s="1">
        <v>3</v>
      </c>
      <c r="X166" s="8">
        <f>Table32356789101112132343210111213724[[#This Row],[International]]/Table32356789101112132343210111213724[[#This Row],[Total]]</f>
        <v>0.6</v>
      </c>
      <c r="Y16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6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67" spans="1:26" ht="20" customHeight="1">
      <c r="A167" s="12">
        <v>193292</v>
      </c>
      <c r="B167" s="12" t="s">
        <v>1000</v>
      </c>
      <c r="C167" s="16" t="s">
        <v>347</v>
      </c>
      <c r="D167" s="12">
        <v>5</v>
      </c>
      <c r="E167" s="12">
        <v>5</v>
      </c>
      <c r="F167" s="14">
        <f>Table32356789101112132343210111213724[[#This Row],[Men]]/Table32356789101112132343210111213724[[#This Row],[Total]]</f>
        <v>1</v>
      </c>
      <c r="G167" s="12">
        <v>0</v>
      </c>
      <c r="H167" s="14">
        <f>Table32356789101112132343210111213724[[#This Row],[Women]]/Table32356789101112132343210111213724[[#This Row],[Total]]</f>
        <v>0</v>
      </c>
      <c r="I167" s="12">
        <v>0</v>
      </c>
      <c r="J167" s="14">
        <f>Table32356789101112132343210111213724[[#This Row],[Alaskan Native or Native American]]/Table32356789101112132343210111213724[[#This Row],[Total]]</f>
        <v>0</v>
      </c>
      <c r="K167" s="12">
        <v>1</v>
      </c>
      <c r="L167" s="14">
        <f>Table32356789101112132343210111213724[[#This Row],[Asian American]]/Table32356789101112132343210111213724[[#This Row],[Total]]</f>
        <v>0.2</v>
      </c>
      <c r="M167" s="12">
        <v>0</v>
      </c>
      <c r="N167" s="14">
        <f>Table32356789101112132343210111213724[[#This Row],[African American]]/Table32356789101112132343210111213724[[#This Row],[Total]]</f>
        <v>0</v>
      </c>
      <c r="O167" s="12">
        <v>2</v>
      </c>
      <c r="P167" s="14">
        <f>Table32356789101112132343210111213724[[#This Row],[Hispanic American]]/Table32356789101112132343210111213724[[#This Row],[Total]]</f>
        <v>0.4</v>
      </c>
      <c r="Q167" s="12">
        <v>0</v>
      </c>
      <c r="R167" s="14">
        <f>Table32356789101112132343210111213724[[#This Row],[Hawaiian or Pacific Islander]]/Table32356789101112132343210111213724[[#This Row],[Total]]</f>
        <v>0</v>
      </c>
      <c r="S167" s="12">
        <v>2</v>
      </c>
      <c r="T167" s="14">
        <f>Table32356789101112132343210111213724[[#This Row],[White]]/Table32356789101112132343210111213724[[#This Row],[Total]]</f>
        <v>0.4</v>
      </c>
      <c r="U167" s="12">
        <v>0</v>
      </c>
      <c r="V167" s="14">
        <f>Table32356789101112132343210111213724[[#This Row],[Multi-racial]]/Table32356789101112132343210111213724[[#This Row],[Total]]</f>
        <v>0</v>
      </c>
      <c r="W167" s="12">
        <v>0</v>
      </c>
      <c r="X167" s="14">
        <f>Table32356789101112132343210111213724[[#This Row],[International]]/Table32356789101112132343210111213724[[#This Row],[Total]]</f>
        <v>0</v>
      </c>
      <c r="Y16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</v>
      </c>
      <c r="Z16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</row>
    <row r="168" spans="1:26" ht="20" customHeight="1">
      <c r="A168" s="1">
        <v>195128</v>
      </c>
      <c r="B168" s="1" t="s">
        <v>1329</v>
      </c>
      <c r="C168" s="15">
        <v>42800</v>
      </c>
      <c r="D168" s="1">
        <v>5</v>
      </c>
      <c r="E168" s="1">
        <v>4</v>
      </c>
      <c r="F168" s="8">
        <f>Table32356789101112132343210111213724[[#This Row],[Men]]/Table32356789101112132343210111213724[[#This Row],[Total]]</f>
        <v>0.8</v>
      </c>
      <c r="G168" s="1">
        <v>1</v>
      </c>
      <c r="H168" s="8">
        <f>Table32356789101112132343210111213724[[#This Row],[Women]]/Table32356789101112132343210111213724[[#This Row],[Total]]</f>
        <v>0.2</v>
      </c>
      <c r="I168" s="1">
        <v>0</v>
      </c>
      <c r="J168" s="8">
        <f>Table32356789101112132343210111213724[[#This Row],[Alaskan Native or Native American]]/Table32356789101112132343210111213724[[#This Row],[Total]]</f>
        <v>0</v>
      </c>
      <c r="K168" s="1">
        <v>0</v>
      </c>
      <c r="L168" s="8">
        <f>Table32356789101112132343210111213724[[#This Row],[Asian American]]/Table32356789101112132343210111213724[[#This Row],[Total]]</f>
        <v>0</v>
      </c>
      <c r="M168" s="1">
        <v>1</v>
      </c>
      <c r="N168" s="8">
        <f>Table32356789101112132343210111213724[[#This Row],[African American]]/Table32356789101112132343210111213724[[#This Row],[Total]]</f>
        <v>0.2</v>
      </c>
      <c r="O168" s="1">
        <v>0</v>
      </c>
      <c r="P168" s="8">
        <f>Table32356789101112132343210111213724[[#This Row],[Hispanic American]]/Table32356789101112132343210111213724[[#This Row],[Total]]</f>
        <v>0</v>
      </c>
      <c r="Q168" s="1">
        <v>0</v>
      </c>
      <c r="R168" s="8">
        <f>Table32356789101112132343210111213724[[#This Row],[Hawaiian or Pacific Islander]]/Table32356789101112132343210111213724[[#This Row],[Total]]</f>
        <v>0</v>
      </c>
      <c r="S168" s="1">
        <v>0</v>
      </c>
      <c r="T168" s="8">
        <f>Table32356789101112132343210111213724[[#This Row],[White]]/Table32356789101112132343210111213724[[#This Row],[Total]]</f>
        <v>0</v>
      </c>
      <c r="U168" s="1">
        <v>0</v>
      </c>
      <c r="V168" s="8">
        <f>Table32356789101112132343210111213724[[#This Row],[Multi-racial]]/Table32356789101112132343210111213724[[#This Row],[Total]]</f>
        <v>0</v>
      </c>
      <c r="W168" s="1">
        <v>0</v>
      </c>
      <c r="X168" s="8">
        <f>Table32356789101112132343210111213724[[#This Row],[International]]/Table32356789101112132343210111213724[[#This Row],[Total]]</f>
        <v>0</v>
      </c>
      <c r="Y16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  <c r="Z16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</row>
    <row r="169" spans="1:26" ht="20" customHeight="1">
      <c r="A169" s="12">
        <v>214810</v>
      </c>
      <c r="B169" s="12" t="s">
        <v>1342</v>
      </c>
      <c r="C169" s="16">
        <v>59700</v>
      </c>
      <c r="D169" s="12">
        <v>5</v>
      </c>
      <c r="E169" s="12">
        <v>4</v>
      </c>
      <c r="F169" s="14">
        <f>Table32356789101112132343210111213724[[#This Row],[Men]]/Table32356789101112132343210111213724[[#This Row],[Total]]</f>
        <v>0.8</v>
      </c>
      <c r="G169" s="12">
        <v>1</v>
      </c>
      <c r="H169" s="14">
        <f>Table32356789101112132343210111213724[[#This Row],[Women]]/Table32356789101112132343210111213724[[#This Row],[Total]]</f>
        <v>0.2</v>
      </c>
      <c r="I169" s="12">
        <v>0</v>
      </c>
      <c r="J169" s="14">
        <f>Table32356789101112132343210111213724[[#This Row],[Alaskan Native or Native American]]/Table32356789101112132343210111213724[[#This Row],[Total]]</f>
        <v>0</v>
      </c>
      <c r="K169" s="12">
        <v>0</v>
      </c>
      <c r="L169" s="14">
        <f>Table32356789101112132343210111213724[[#This Row],[Asian American]]/Table32356789101112132343210111213724[[#This Row],[Total]]</f>
        <v>0</v>
      </c>
      <c r="M169" s="12">
        <v>1</v>
      </c>
      <c r="N169" s="14">
        <f>Table32356789101112132343210111213724[[#This Row],[African American]]/Table32356789101112132343210111213724[[#This Row],[Total]]</f>
        <v>0.2</v>
      </c>
      <c r="O169" s="12">
        <v>1</v>
      </c>
      <c r="P169" s="14">
        <f>Table32356789101112132343210111213724[[#This Row],[Hispanic American]]/Table32356789101112132343210111213724[[#This Row],[Total]]</f>
        <v>0.2</v>
      </c>
      <c r="Q169" s="12">
        <v>0</v>
      </c>
      <c r="R169" s="14">
        <f>Table32356789101112132343210111213724[[#This Row],[Hawaiian or Pacific Islander]]/Table32356789101112132343210111213724[[#This Row],[Total]]</f>
        <v>0</v>
      </c>
      <c r="S169" s="12">
        <v>3</v>
      </c>
      <c r="T169" s="14">
        <f>Table32356789101112132343210111213724[[#This Row],[White]]/Table32356789101112132343210111213724[[#This Row],[Total]]</f>
        <v>0.6</v>
      </c>
      <c r="U169" s="12">
        <v>0</v>
      </c>
      <c r="V169" s="14">
        <f>Table32356789101112132343210111213724[[#This Row],[Multi-racial]]/Table32356789101112132343210111213724[[#This Row],[Total]]</f>
        <v>0</v>
      </c>
      <c r="W169" s="12">
        <v>0</v>
      </c>
      <c r="X169" s="14">
        <f>Table32356789101112132343210111213724[[#This Row],[International]]/Table32356789101112132343210111213724[[#This Row],[Total]]</f>
        <v>0</v>
      </c>
      <c r="Y16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  <c r="Z16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</row>
    <row r="170" spans="1:26" ht="20" customHeight="1">
      <c r="A170" s="1">
        <v>217235</v>
      </c>
      <c r="B170" s="1" t="s">
        <v>1298</v>
      </c>
      <c r="C170" s="18" t="s">
        <v>347</v>
      </c>
      <c r="D170" s="1">
        <v>5</v>
      </c>
      <c r="E170" s="1">
        <v>3</v>
      </c>
      <c r="F170" s="8">
        <f>Table32356789101112132343210111213724[[#This Row],[Men]]/Table32356789101112132343210111213724[[#This Row],[Total]]</f>
        <v>0.6</v>
      </c>
      <c r="G170" s="1">
        <v>2</v>
      </c>
      <c r="H170" s="8">
        <f>Table32356789101112132343210111213724[[#This Row],[Women]]/Table32356789101112132343210111213724[[#This Row],[Total]]</f>
        <v>0.4</v>
      </c>
      <c r="I170" s="1">
        <v>0</v>
      </c>
      <c r="J170" s="8">
        <f>Table32356789101112132343210111213724[[#This Row],[Alaskan Native or Native American]]/Table32356789101112132343210111213724[[#This Row],[Total]]</f>
        <v>0</v>
      </c>
      <c r="K170" s="1">
        <v>0</v>
      </c>
      <c r="L170" s="8">
        <f>Table32356789101112132343210111213724[[#This Row],[Asian American]]/Table32356789101112132343210111213724[[#This Row],[Total]]</f>
        <v>0</v>
      </c>
      <c r="M170" s="1">
        <v>0</v>
      </c>
      <c r="N170" s="8">
        <f>Table32356789101112132343210111213724[[#This Row],[African American]]/Table32356789101112132343210111213724[[#This Row],[Total]]</f>
        <v>0</v>
      </c>
      <c r="O170" s="1">
        <v>1</v>
      </c>
      <c r="P170" s="8">
        <f>Table32356789101112132343210111213724[[#This Row],[Hispanic American]]/Table32356789101112132343210111213724[[#This Row],[Total]]</f>
        <v>0.2</v>
      </c>
      <c r="Q170" s="1">
        <v>0</v>
      </c>
      <c r="R170" s="8">
        <f>Table32356789101112132343210111213724[[#This Row],[Hawaiian or Pacific Islander]]/Table32356789101112132343210111213724[[#This Row],[Total]]</f>
        <v>0</v>
      </c>
      <c r="S170" s="1">
        <v>1</v>
      </c>
      <c r="T170" s="8">
        <f>Table32356789101112132343210111213724[[#This Row],[White]]/Table32356789101112132343210111213724[[#This Row],[Total]]</f>
        <v>0.2</v>
      </c>
      <c r="U170" s="1">
        <v>0</v>
      </c>
      <c r="V170" s="8">
        <f>Table32356789101112132343210111213724[[#This Row],[Multi-racial]]/Table32356789101112132343210111213724[[#This Row],[Total]]</f>
        <v>0</v>
      </c>
      <c r="W170" s="1">
        <v>0</v>
      </c>
      <c r="X170" s="8">
        <f>Table32356789101112132343210111213724[[#This Row],[International]]/Table32356789101112132343210111213724[[#This Row],[Total]]</f>
        <v>0</v>
      </c>
      <c r="Y17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  <c r="Z17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</row>
    <row r="171" spans="1:26" ht="20" customHeight="1">
      <c r="A171" s="12">
        <v>226231</v>
      </c>
      <c r="B171" s="12" t="s">
        <v>264</v>
      </c>
      <c r="C171" s="19" t="s">
        <v>347</v>
      </c>
      <c r="D171" s="12">
        <v>5</v>
      </c>
      <c r="E171" s="12">
        <v>2</v>
      </c>
      <c r="F171" s="14">
        <f>Table32356789101112132343210111213724[[#This Row],[Men]]/Table32356789101112132343210111213724[[#This Row],[Total]]</f>
        <v>0.4</v>
      </c>
      <c r="G171" s="12">
        <v>3</v>
      </c>
      <c r="H171" s="14">
        <f>Table32356789101112132343210111213724[[#This Row],[Women]]/Table32356789101112132343210111213724[[#This Row],[Total]]</f>
        <v>0.6</v>
      </c>
      <c r="I171" s="12">
        <v>0</v>
      </c>
      <c r="J171" s="14">
        <f>Table32356789101112132343210111213724[[#This Row],[Alaskan Native or Native American]]/Table32356789101112132343210111213724[[#This Row],[Total]]</f>
        <v>0</v>
      </c>
      <c r="K171" s="12">
        <v>1</v>
      </c>
      <c r="L171" s="14">
        <f>Table32356789101112132343210111213724[[#This Row],[Asian American]]/Table32356789101112132343210111213724[[#This Row],[Total]]</f>
        <v>0.2</v>
      </c>
      <c r="M171" s="12">
        <v>0</v>
      </c>
      <c r="N171" s="14">
        <f>Table32356789101112132343210111213724[[#This Row],[African American]]/Table32356789101112132343210111213724[[#This Row],[Total]]</f>
        <v>0</v>
      </c>
      <c r="O171" s="12">
        <v>1</v>
      </c>
      <c r="P171" s="14">
        <f>Table32356789101112132343210111213724[[#This Row],[Hispanic American]]/Table32356789101112132343210111213724[[#This Row],[Total]]</f>
        <v>0.2</v>
      </c>
      <c r="Q171" s="12">
        <v>0</v>
      </c>
      <c r="R171" s="14">
        <f>Table32356789101112132343210111213724[[#This Row],[Hawaiian or Pacific Islander]]/Table32356789101112132343210111213724[[#This Row],[Total]]</f>
        <v>0</v>
      </c>
      <c r="S171" s="12">
        <v>3</v>
      </c>
      <c r="T171" s="14">
        <f>Table32356789101112132343210111213724[[#This Row],[White]]/Table32356789101112132343210111213724[[#This Row],[Total]]</f>
        <v>0.6</v>
      </c>
      <c r="U171" s="12">
        <v>0</v>
      </c>
      <c r="V171" s="14">
        <f>Table32356789101112132343210111213724[[#This Row],[Multi-racial]]/Table32356789101112132343210111213724[[#This Row],[Total]]</f>
        <v>0</v>
      </c>
      <c r="W171" s="12">
        <v>0</v>
      </c>
      <c r="X171" s="14">
        <f>Table32356789101112132343210111213724[[#This Row],[International]]/Table32356789101112132343210111213724[[#This Row],[Total]]</f>
        <v>0</v>
      </c>
      <c r="Y17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0.4</v>
      </c>
      <c r="Z17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</row>
    <row r="172" spans="1:26" ht="20" customHeight="1">
      <c r="A172" s="1">
        <v>237330</v>
      </c>
      <c r="B172" s="1" t="s">
        <v>1347</v>
      </c>
      <c r="C172" s="18" t="s">
        <v>347</v>
      </c>
      <c r="D172" s="1">
        <v>5</v>
      </c>
      <c r="E172" s="1">
        <v>3</v>
      </c>
      <c r="F172" s="8">
        <f>Table32356789101112132343210111213724[[#This Row],[Men]]/Table32356789101112132343210111213724[[#This Row],[Total]]</f>
        <v>0.6</v>
      </c>
      <c r="G172" s="1">
        <v>2</v>
      </c>
      <c r="H172" s="8">
        <f>Table32356789101112132343210111213724[[#This Row],[Women]]/Table32356789101112132343210111213724[[#This Row],[Total]]</f>
        <v>0.4</v>
      </c>
      <c r="I172" s="1">
        <v>0</v>
      </c>
      <c r="J172" s="8">
        <f>Table32356789101112132343210111213724[[#This Row],[Alaskan Native or Native American]]/Table32356789101112132343210111213724[[#This Row],[Total]]</f>
        <v>0</v>
      </c>
      <c r="K172" s="1">
        <v>1</v>
      </c>
      <c r="L172" s="8">
        <f>Table32356789101112132343210111213724[[#This Row],[Asian American]]/Table32356789101112132343210111213724[[#This Row],[Total]]</f>
        <v>0.2</v>
      </c>
      <c r="M172" s="1">
        <v>0</v>
      </c>
      <c r="N172" s="8">
        <f>Table32356789101112132343210111213724[[#This Row],[African American]]/Table32356789101112132343210111213724[[#This Row],[Total]]</f>
        <v>0</v>
      </c>
      <c r="O172" s="1">
        <v>0</v>
      </c>
      <c r="P172" s="8">
        <f>Table32356789101112132343210111213724[[#This Row],[Hispanic American]]/Table32356789101112132343210111213724[[#This Row],[Total]]</f>
        <v>0</v>
      </c>
      <c r="Q172" s="1">
        <v>0</v>
      </c>
      <c r="R172" s="8">
        <f>Table32356789101112132343210111213724[[#This Row],[Hawaiian or Pacific Islander]]/Table32356789101112132343210111213724[[#This Row],[Total]]</f>
        <v>0</v>
      </c>
      <c r="S172" s="1">
        <v>2</v>
      </c>
      <c r="T172" s="8">
        <f>Table32356789101112132343210111213724[[#This Row],[White]]/Table32356789101112132343210111213724[[#This Row],[Total]]</f>
        <v>0.4</v>
      </c>
      <c r="U172" s="1">
        <v>0</v>
      </c>
      <c r="V172" s="8">
        <f>Table32356789101112132343210111213724[[#This Row],[Multi-racial]]/Table32356789101112132343210111213724[[#This Row],[Total]]</f>
        <v>0</v>
      </c>
      <c r="W172" s="1">
        <v>2</v>
      </c>
      <c r="X172" s="8">
        <f>Table32356789101112132343210111213724[[#This Row],[International]]/Table32356789101112132343210111213724[[#This Row],[Total]]</f>
        <v>0.4</v>
      </c>
      <c r="Y17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</v>
      </c>
      <c r="Z17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73" spans="1:26" ht="20" customHeight="1">
      <c r="A173" s="12">
        <v>147013</v>
      </c>
      <c r="B173" s="12" t="s">
        <v>709</v>
      </c>
      <c r="C173" s="16" t="s">
        <v>347</v>
      </c>
      <c r="D173" s="12">
        <v>4</v>
      </c>
      <c r="E173" s="12">
        <v>4</v>
      </c>
      <c r="F173" s="14">
        <f>Table32356789101112132343210111213724[[#This Row],[Men]]/Table32356789101112132343210111213724[[#This Row],[Total]]</f>
        <v>1</v>
      </c>
      <c r="G173" s="12">
        <v>0</v>
      </c>
      <c r="H173" s="14">
        <f>Table32356789101112132343210111213724[[#This Row],[Women]]/Table32356789101112132343210111213724[[#This Row],[Total]]</f>
        <v>0</v>
      </c>
      <c r="I173" s="12">
        <v>0</v>
      </c>
      <c r="J173" s="14">
        <f>Table32356789101112132343210111213724[[#This Row],[Alaskan Native or Native American]]/Table32356789101112132343210111213724[[#This Row],[Total]]</f>
        <v>0</v>
      </c>
      <c r="K173" s="12">
        <v>0</v>
      </c>
      <c r="L173" s="14">
        <f>Table32356789101112132343210111213724[[#This Row],[Asian American]]/Table32356789101112132343210111213724[[#This Row],[Total]]</f>
        <v>0</v>
      </c>
      <c r="M173" s="12">
        <v>1</v>
      </c>
      <c r="N173" s="14">
        <f>Table32356789101112132343210111213724[[#This Row],[African American]]/Table32356789101112132343210111213724[[#This Row],[Total]]</f>
        <v>0.25</v>
      </c>
      <c r="O173" s="12">
        <v>0</v>
      </c>
      <c r="P173" s="14">
        <f>Table32356789101112132343210111213724[[#This Row],[Hispanic American]]/Table32356789101112132343210111213724[[#This Row],[Total]]</f>
        <v>0</v>
      </c>
      <c r="Q173" s="12">
        <v>0</v>
      </c>
      <c r="R173" s="14">
        <f>Table32356789101112132343210111213724[[#This Row],[Hawaiian or Pacific Islander]]/Table32356789101112132343210111213724[[#This Row],[Total]]</f>
        <v>0</v>
      </c>
      <c r="S173" s="12">
        <v>3</v>
      </c>
      <c r="T173" s="14">
        <f>Table32356789101112132343210111213724[[#This Row],[White]]/Table32356789101112132343210111213724[[#This Row],[Total]]</f>
        <v>0.75</v>
      </c>
      <c r="U173" s="12">
        <v>0</v>
      </c>
      <c r="V173" s="14">
        <f>Table32356789101112132343210111213724[[#This Row],[Multi-racial]]/Table32356789101112132343210111213724[[#This Row],[Total]]</f>
        <v>0</v>
      </c>
      <c r="W173" s="12">
        <v>0</v>
      </c>
      <c r="X173" s="14">
        <f>Table32356789101112132343210111213724[[#This Row],[International]]/Table32356789101112132343210111213724[[#This Row],[Total]]</f>
        <v>0</v>
      </c>
      <c r="Y17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  <c r="Z17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</row>
    <row r="174" spans="1:26" ht="20" customHeight="1">
      <c r="A174" s="1">
        <v>147828</v>
      </c>
      <c r="B174" s="1" t="s">
        <v>138</v>
      </c>
      <c r="C174" s="15" t="s">
        <v>347</v>
      </c>
      <c r="D174" s="1">
        <v>4</v>
      </c>
      <c r="E174" s="1">
        <v>4</v>
      </c>
      <c r="F174" s="8">
        <f>Table32356789101112132343210111213724[[#This Row],[Men]]/Table32356789101112132343210111213724[[#This Row],[Total]]</f>
        <v>1</v>
      </c>
      <c r="G174" s="1">
        <v>0</v>
      </c>
      <c r="H174" s="8">
        <f>Table32356789101112132343210111213724[[#This Row],[Women]]/Table32356789101112132343210111213724[[#This Row],[Total]]</f>
        <v>0</v>
      </c>
      <c r="I174" s="1">
        <v>0</v>
      </c>
      <c r="J174" s="8">
        <f>Table32356789101112132343210111213724[[#This Row],[Alaskan Native or Native American]]/Table32356789101112132343210111213724[[#This Row],[Total]]</f>
        <v>0</v>
      </c>
      <c r="K174" s="1">
        <v>0</v>
      </c>
      <c r="L174" s="8">
        <f>Table32356789101112132343210111213724[[#This Row],[Asian American]]/Table32356789101112132343210111213724[[#This Row],[Total]]</f>
        <v>0</v>
      </c>
      <c r="M174" s="1">
        <v>2</v>
      </c>
      <c r="N174" s="8">
        <f>Table32356789101112132343210111213724[[#This Row],[African American]]/Table32356789101112132343210111213724[[#This Row],[Total]]</f>
        <v>0.5</v>
      </c>
      <c r="O174" s="1">
        <v>1</v>
      </c>
      <c r="P174" s="8">
        <f>Table32356789101112132343210111213724[[#This Row],[Hispanic American]]/Table32356789101112132343210111213724[[#This Row],[Total]]</f>
        <v>0.25</v>
      </c>
      <c r="Q174" s="1">
        <v>0</v>
      </c>
      <c r="R174" s="8">
        <f>Table32356789101112132343210111213724[[#This Row],[Hawaiian or Pacific Islander]]/Table32356789101112132343210111213724[[#This Row],[Total]]</f>
        <v>0</v>
      </c>
      <c r="S174" s="1">
        <v>1</v>
      </c>
      <c r="T174" s="8">
        <f>Table32356789101112132343210111213724[[#This Row],[White]]/Table32356789101112132343210111213724[[#This Row],[Total]]</f>
        <v>0.25</v>
      </c>
      <c r="U174" s="1">
        <v>0</v>
      </c>
      <c r="V174" s="8">
        <f>Table32356789101112132343210111213724[[#This Row],[Multi-racial]]/Table32356789101112132343210111213724[[#This Row],[Total]]</f>
        <v>0</v>
      </c>
      <c r="W174" s="1">
        <v>0</v>
      </c>
      <c r="X174" s="8">
        <f>Table32356789101112132343210111213724[[#This Row],[International]]/Table32356789101112132343210111213724[[#This Row],[Total]]</f>
        <v>0</v>
      </c>
      <c r="Y17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0.75</v>
      </c>
      <c r="Z17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0.75</v>
      </c>
    </row>
    <row r="175" spans="1:26" ht="20" customHeight="1">
      <c r="A175" s="12">
        <v>152567</v>
      </c>
      <c r="B175" s="12" t="s">
        <v>146</v>
      </c>
      <c r="C175" s="16"/>
      <c r="D175" s="12">
        <v>4</v>
      </c>
      <c r="E175" s="12">
        <v>4</v>
      </c>
      <c r="F175" s="14">
        <f>Table32356789101112132343210111213724[[#This Row],[Men]]/Table32356789101112132343210111213724[[#This Row],[Total]]</f>
        <v>1</v>
      </c>
      <c r="G175" s="12">
        <v>0</v>
      </c>
      <c r="H175" s="14">
        <f>Table32356789101112132343210111213724[[#This Row],[Women]]/Table32356789101112132343210111213724[[#This Row],[Total]]</f>
        <v>0</v>
      </c>
      <c r="I175" s="12">
        <v>0</v>
      </c>
      <c r="J175" s="14">
        <f>Table32356789101112132343210111213724[[#This Row],[Alaskan Native or Native American]]/Table32356789101112132343210111213724[[#This Row],[Total]]</f>
        <v>0</v>
      </c>
      <c r="K175" s="12">
        <v>0</v>
      </c>
      <c r="L175" s="14">
        <f>Table32356789101112132343210111213724[[#This Row],[Asian American]]/Table32356789101112132343210111213724[[#This Row],[Total]]</f>
        <v>0</v>
      </c>
      <c r="M175" s="12">
        <v>0</v>
      </c>
      <c r="N175" s="14">
        <f>Table32356789101112132343210111213724[[#This Row],[African American]]/Table32356789101112132343210111213724[[#This Row],[Total]]</f>
        <v>0</v>
      </c>
      <c r="O175" s="12">
        <v>0</v>
      </c>
      <c r="P175" s="14">
        <f>Table32356789101112132343210111213724[[#This Row],[Hispanic American]]/Table32356789101112132343210111213724[[#This Row],[Total]]</f>
        <v>0</v>
      </c>
      <c r="Q175" s="12">
        <v>0</v>
      </c>
      <c r="R175" s="14">
        <f>Table32356789101112132343210111213724[[#This Row],[Hawaiian or Pacific Islander]]/Table32356789101112132343210111213724[[#This Row],[Total]]</f>
        <v>0</v>
      </c>
      <c r="S175" s="12">
        <v>0</v>
      </c>
      <c r="T175" s="14">
        <f>Table32356789101112132343210111213724[[#This Row],[White]]/Table32356789101112132343210111213724[[#This Row],[Total]]</f>
        <v>0</v>
      </c>
      <c r="U175" s="12">
        <v>0</v>
      </c>
      <c r="V175" s="14">
        <f>Table32356789101112132343210111213724[[#This Row],[Multi-racial]]/Table32356789101112132343210111213724[[#This Row],[Total]]</f>
        <v>0</v>
      </c>
      <c r="W175" s="12">
        <v>3</v>
      </c>
      <c r="X175" s="14">
        <f>Table32356789101112132343210111213724[[#This Row],[International]]/Table32356789101112132343210111213724[[#This Row],[Total]]</f>
        <v>0.75</v>
      </c>
      <c r="Y17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7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76" spans="1:26" ht="20" customHeight="1">
      <c r="A176" s="1">
        <v>162283</v>
      </c>
      <c r="B176" s="1" t="s">
        <v>644</v>
      </c>
      <c r="C176" s="15" t="s">
        <v>347</v>
      </c>
      <c r="D176" s="1">
        <v>4</v>
      </c>
      <c r="E176" s="1">
        <v>3</v>
      </c>
      <c r="F176" s="8">
        <f>Table32356789101112132343210111213724[[#This Row],[Men]]/Table32356789101112132343210111213724[[#This Row],[Total]]</f>
        <v>0.75</v>
      </c>
      <c r="G176" s="1">
        <v>1</v>
      </c>
      <c r="H176" s="8">
        <f>Table32356789101112132343210111213724[[#This Row],[Women]]/Table32356789101112132343210111213724[[#This Row],[Total]]</f>
        <v>0.25</v>
      </c>
      <c r="I176" s="1">
        <v>0</v>
      </c>
      <c r="J176" s="8">
        <f>Table32356789101112132343210111213724[[#This Row],[Alaskan Native or Native American]]/Table32356789101112132343210111213724[[#This Row],[Total]]</f>
        <v>0</v>
      </c>
      <c r="K176" s="1">
        <v>0</v>
      </c>
      <c r="L176" s="8">
        <f>Table32356789101112132343210111213724[[#This Row],[Asian American]]/Table32356789101112132343210111213724[[#This Row],[Total]]</f>
        <v>0</v>
      </c>
      <c r="M176" s="1">
        <v>4</v>
      </c>
      <c r="N176" s="8">
        <f>Table32356789101112132343210111213724[[#This Row],[African American]]/Table32356789101112132343210111213724[[#This Row],[Total]]</f>
        <v>1</v>
      </c>
      <c r="O176" s="1">
        <v>0</v>
      </c>
      <c r="P176" s="8">
        <f>Table32356789101112132343210111213724[[#This Row],[Hispanic American]]/Table32356789101112132343210111213724[[#This Row],[Total]]</f>
        <v>0</v>
      </c>
      <c r="Q176" s="1">
        <v>0</v>
      </c>
      <c r="R176" s="8">
        <f>Table32356789101112132343210111213724[[#This Row],[Hawaiian or Pacific Islander]]/Table32356789101112132343210111213724[[#This Row],[Total]]</f>
        <v>0</v>
      </c>
      <c r="S176" s="1">
        <v>0</v>
      </c>
      <c r="T176" s="8">
        <f>Table32356789101112132343210111213724[[#This Row],[White]]/Table32356789101112132343210111213724[[#This Row],[Total]]</f>
        <v>0</v>
      </c>
      <c r="U176" s="1">
        <v>0</v>
      </c>
      <c r="V176" s="8">
        <f>Table32356789101112132343210111213724[[#This Row],[Multi-racial]]/Table32356789101112132343210111213724[[#This Row],[Total]]</f>
        <v>0</v>
      </c>
      <c r="W176" s="1">
        <v>0</v>
      </c>
      <c r="X176" s="8">
        <f>Table32356789101112132343210111213724[[#This Row],[International]]/Table32356789101112132343210111213724[[#This Row],[Total]]</f>
        <v>0</v>
      </c>
      <c r="Y17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17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177" spans="1:26" ht="20" customHeight="1">
      <c r="A177" s="12">
        <v>187897</v>
      </c>
      <c r="B177" s="12" t="s">
        <v>988</v>
      </c>
      <c r="C177" s="16" t="s">
        <v>347</v>
      </c>
      <c r="D177" s="12">
        <v>4</v>
      </c>
      <c r="E177" s="12">
        <v>3</v>
      </c>
      <c r="F177" s="14">
        <f>Table32356789101112132343210111213724[[#This Row],[Men]]/Table32356789101112132343210111213724[[#This Row],[Total]]</f>
        <v>0.75</v>
      </c>
      <c r="G177" s="12">
        <v>1</v>
      </c>
      <c r="H177" s="14">
        <f>Table32356789101112132343210111213724[[#This Row],[Women]]/Table32356789101112132343210111213724[[#This Row],[Total]]</f>
        <v>0.25</v>
      </c>
      <c r="I177" s="12">
        <v>0</v>
      </c>
      <c r="J177" s="14">
        <f>Table32356789101112132343210111213724[[#This Row],[Alaskan Native or Native American]]/Table32356789101112132343210111213724[[#This Row],[Total]]</f>
        <v>0</v>
      </c>
      <c r="K177" s="12">
        <v>0</v>
      </c>
      <c r="L177" s="14">
        <f>Table32356789101112132343210111213724[[#This Row],[Asian American]]/Table32356789101112132343210111213724[[#This Row],[Total]]</f>
        <v>0</v>
      </c>
      <c r="M177" s="12">
        <v>0</v>
      </c>
      <c r="N177" s="14">
        <f>Table32356789101112132343210111213724[[#This Row],[African American]]/Table32356789101112132343210111213724[[#This Row],[Total]]</f>
        <v>0</v>
      </c>
      <c r="O177" s="12">
        <v>2</v>
      </c>
      <c r="P177" s="14">
        <f>Table32356789101112132343210111213724[[#This Row],[Hispanic American]]/Table32356789101112132343210111213724[[#This Row],[Total]]</f>
        <v>0.5</v>
      </c>
      <c r="Q177" s="12">
        <v>0</v>
      </c>
      <c r="R177" s="14">
        <f>Table32356789101112132343210111213724[[#This Row],[Hawaiian or Pacific Islander]]/Table32356789101112132343210111213724[[#This Row],[Total]]</f>
        <v>0</v>
      </c>
      <c r="S177" s="12">
        <v>1</v>
      </c>
      <c r="T177" s="14">
        <f>Table32356789101112132343210111213724[[#This Row],[White]]/Table32356789101112132343210111213724[[#This Row],[Total]]</f>
        <v>0.25</v>
      </c>
      <c r="U177" s="12">
        <v>1</v>
      </c>
      <c r="V177" s="14">
        <f>Table32356789101112132343210111213724[[#This Row],[Multi-racial]]/Table32356789101112132343210111213724[[#This Row],[Total]]</f>
        <v>0.25</v>
      </c>
      <c r="W177" s="12">
        <v>0</v>
      </c>
      <c r="X177" s="14">
        <f>Table32356789101112132343210111213724[[#This Row],[International]]/Table32356789101112132343210111213724[[#This Row],[Total]]</f>
        <v>0</v>
      </c>
      <c r="Y17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0.75</v>
      </c>
      <c r="Z17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0.75</v>
      </c>
    </row>
    <row r="178" spans="1:26" ht="20" customHeight="1">
      <c r="A178" s="1">
        <v>198516</v>
      </c>
      <c r="B178" s="1" t="s">
        <v>207</v>
      </c>
      <c r="C178" s="15" t="s">
        <v>347</v>
      </c>
      <c r="D178" s="1">
        <v>4</v>
      </c>
      <c r="E178" s="1">
        <v>3</v>
      </c>
      <c r="F178" s="8">
        <f>Table32356789101112132343210111213724[[#This Row],[Men]]/Table32356789101112132343210111213724[[#This Row],[Total]]</f>
        <v>0.75</v>
      </c>
      <c r="G178" s="1">
        <v>1</v>
      </c>
      <c r="H178" s="8">
        <f>Table32356789101112132343210111213724[[#This Row],[Women]]/Table32356789101112132343210111213724[[#This Row],[Total]]</f>
        <v>0.25</v>
      </c>
      <c r="I178" s="1">
        <v>0</v>
      </c>
      <c r="J178" s="8">
        <f>Table32356789101112132343210111213724[[#This Row],[Alaskan Native or Native American]]/Table32356789101112132343210111213724[[#This Row],[Total]]</f>
        <v>0</v>
      </c>
      <c r="K178" s="1">
        <v>0</v>
      </c>
      <c r="L178" s="8">
        <f>Table32356789101112132343210111213724[[#This Row],[Asian American]]/Table32356789101112132343210111213724[[#This Row],[Total]]</f>
        <v>0</v>
      </c>
      <c r="M178" s="1">
        <v>0</v>
      </c>
      <c r="N178" s="8">
        <f>Table32356789101112132343210111213724[[#This Row],[African American]]/Table32356789101112132343210111213724[[#This Row],[Total]]</f>
        <v>0</v>
      </c>
      <c r="O178" s="1">
        <v>0</v>
      </c>
      <c r="P178" s="8">
        <f>Table32356789101112132343210111213724[[#This Row],[Hispanic American]]/Table32356789101112132343210111213724[[#This Row],[Total]]</f>
        <v>0</v>
      </c>
      <c r="Q178" s="1">
        <v>0</v>
      </c>
      <c r="R178" s="8">
        <f>Table32356789101112132343210111213724[[#This Row],[Hawaiian or Pacific Islander]]/Table32356789101112132343210111213724[[#This Row],[Total]]</f>
        <v>0</v>
      </c>
      <c r="S178" s="1">
        <v>4</v>
      </c>
      <c r="T178" s="8">
        <f>Table32356789101112132343210111213724[[#This Row],[White]]/Table32356789101112132343210111213724[[#This Row],[Total]]</f>
        <v>1</v>
      </c>
      <c r="U178" s="1">
        <v>0</v>
      </c>
      <c r="V178" s="8">
        <f>Table32356789101112132343210111213724[[#This Row],[Multi-racial]]/Table32356789101112132343210111213724[[#This Row],[Total]]</f>
        <v>0</v>
      </c>
      <c r="W178" s="1">
        <v>0</v>
      </c>
      <c r="X178" s="8">
        <f>Table32356789101112132343210111213724[[#This Row],[International]]/Table32356789101112132343210111213724[[#This Row],[Total]]</f>
        <v>0</v>
      </c>
      <c r="Y17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7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79" spans="1:26" ht="20" customHeight="1">
      <c r="A179" s="12">
        <v>218070</v>
      </c>
      <c r="B179" s="12" t="s">
        <v>639</v>
      </c>
      <c r="C179" s="19" t="s">
        <v>347</v>
      </c>
      <c r="D179" s="12">
        <v>4</v>
      </c>
      <c r="E179" s="12">
        <v>1</v>
      </c>
      <c r="F179" s="14">
        <f>Table32356789101112132343210111213724[[#This Row],[Men]]/Table32356789101112132343210111213724[[#This Row],[Total]]</f>
        <v>0.25</v>
      </c>
      <c r="G179" s="12">
        <v>3</v>
      </c>
      <c r="H179" s="14">
        <f>Table32356789101112132343210111213724[[#This Row],[Women]]/Table32356789101112132343210111213724[[#This Row],[Total]]</f>
        <v>0.75</v>
      </c>
      <c r="I179" s="12">
        <v>0</v>
      </c>
      <c r="J179" s="14">
        <f>Table32356789101112132343210111213724[[#This Row],[Alaskan Native or Native American]]/Table32356789101112132343210111213724[[#This Row],[Total]]</f>
        <v>0</v>
      </c>
      <c r="K179" s="12">
        <v>0</v>
      </c>
      <c r="L179" s="14">
        <f>Table32356789101112132343210111213724[[#This Row],[Asian American]]/Table32356789101112132343210111213724[[#This Row],[Total]]</f>
        <v>0</v>
      </c>
      <c r="M179" s="12">
        <v>0</v>
      </c>
      <c r="N179" s="14">
        <f>Table32356789101112132343210111213724[[#This Row],[African American]]/Table32356789101112132343210111213724[[#This Row],[Total]]</f>
        <v>0</v>
      </c>
      <c r="O179" s="12">
        <v>0</v>
      </c>
      <c r="P179" s="14">
        <f>Table32356789101112132343210111213724[[#This Row],[Hispanic American]]/Table32356789101112132343210111213724[[#This Row],[Total]]</f>
        <v>0</v>
      </c>
      <c r="Q179" s="12">
        <v>0</v>
      </c>
      <c r="R179" s="14">
        <f>Table32356789101112132343210111213724[[#This Row],[Hawaiian or Pacific Islander]]/Table32356789101112132343210111213724[[#This Row],[Total]]</f>
        <v>0</v>
      </c>
      <c r="S179" s="12">
        <v>2</v>
      </c>
      <c r="T179" s="14">
        <f>Table32356789101112132343210111213724[[#This Row],[White]]/Table32356789101112132343210111213724[[#This Row],[Total]]</f>
        <v>0.5</v>
      </c>
      <c r="U179" s="12">
        <v>0</v>
      </c>
      <c r="V179" s="14">
        <f>Table32356789101112132343210111213724[[#This Row],[Multi-racial]]/Table32356789101112132343210111213724[[#This Row],[Total]]</f>
        <v>0</v>
      </c>
      <c r="W179" s="12">
        <v>1</v>
      </c>
      <c r="X179" s="14">
        <f>Table32356789101112132343210111213724[[#This Row],[International]]/Table32356789101112132343210111213724[[#This Row],[Total]]</f>
        <v>0.25</v>
      </c>
      <c r="Y17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7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80" spans="1:26" ht="20" customHeight="1">
      <c r="A180" s="1">
        <v>229018</v>
      </c>
      <c r="B180" s="1" t="s">
        <v>482</v>
      </c>
      <c r="C180" s="18" t="s">
        <v>347</v>
      </c>
      <c r="D180" s="1">
        <v>4</v>
      </c>
      <c r="E180" s="1">
        <v>4</v>
      </c>
      <c r="F180" s="8">
        <f>Table32356789101112132343210111213724[[#This Row],[Men]]/Table32356789101112132343210111213724[[#This Row],[Total]]</f>
        <v>1</v>
      </c>
      <c r="G180" s="1">
        <v>0</v>
      </c>
      <c r="H180" s="8">
        <f>Table32356789101112132343210111213724[[#This Row],[Women]]/Table32356789101112132343210111213724[[#This Row],[Total]]</f>
        <v>0</v>
      </c>
      <c r="I180" s="1">
        <v>0</v>
      </c>
      <c r="J180" s="8">
        <f>Table32356789101112132343210111213724[[#This Row],[Alaskan Native or Native American]]/Table32356789101112132343210111213724[[#This Row],[Total]]</f>
        <v>0</v>
      </c>
      <c r="K180" s="1">
        <v>0</v>
      </c>
      <c r="L180" s="8">
        <f>Table32356789101112132343210111213724[[#This Row],[Asian American]]/Table32356789101112132343210111213724[[#This Row],[Total]]</f>
        <v>0</v>
      </c>
      <c r="M180" s="1">
        <v>0</v>
      </c>
      <c r="N180" s="8">
        <f>Table32356789101112132343210111213724[[#This Row],[African American]]/Table32356789101112132343210111213724[[#This Row],[Total]]</f>
        <v>0</v>
      </c>
      <c r="O180" s="1">
        <v>1</v>
      </c>
      <c r="P180" s="8">
        <f>Table32356789101112132343210111213724[[#This Row],[Hispanic American]]/Table32356789101112132343210111213724[[#This Row],[Total]]</f>
        <v>0.25</v>
      </c>
      <c r="Q180" s="1">
        <v>0</v>
      </c>
      <c r="R180" s="8">
        <f>Table32356789101112132343210111213724[[#This Row],[Hawaiian or Pacific Islander]]/Table32356789101112132343210111213724[[#This Row],[Total]]</f>
        <v>0</v>
      </c>
      <c r="S180" s="1">
        <v>3</v>
      </c>
      <c r="T180" s="8">
        <f>Table32356789101112132343210111213724[[#This Row],[White]]/Table32356789101112132343210111213724[[#This Row],[Total]]</f>
        <v>0.75</v>
      </c>
      <c r="U180" s="1">
        <v>0</v>
      </c>
      <c r="V180" s="8">
        <f>Table32356789101112132343210111213724[[#This Row],[Multi-racial]]/Table32356789101112132343210111213724[[#This Row],[Total]]</f>
        <v>0</v>
      </c>
      <c r="W180" s="1">
        <v>0</v>
      </c>
      <c r="X180" s="8">
        <f>Table32356789101112132343210111213724[[#This Row],[International]]/Table32356789101112132343210111213724[[#This Row],[Total]]</f>
        <v>0</v>
      </c>
      <c r="Y18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  <c r="Z18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0.25</v>
      </c>
    </row>
    <row r="181" spans="1:26" ht="20" customHeight="1">
      <c r="A181" s="12">
        <v>232265</v>
      </c>
      <c r="B181" s="12" t="s">
        <v>29</v>
      </c>
      <c r="C181" s="19" t="s">
        <v>347</v>
      </c>
      <c r="D181" s="12">
        <v>4</v>
      </c>
      <c r="E181" s="12">
        <v>2</v>
      </c>
      <c r="F181" s="14">
        <f>Table32356789101112132343210111213724[[#This Row],[Men]]/Table32356789101112132343210111213724[[#This Row],[Total]]</f>
        <v>0.5</v>
      </c>
      <c r="G181" s="12">
        <v>2</v>
      </c>
      <c r="H181" s="14">
        <f>Table32356789101112132343210111213724[[#This Row],[Women]]/Table32356789101112132343210111213724[[#This Row],[Total]]</f>
        <v>0.5</v>
      </c>
      <c r="I181" s="12">
        <v>0</v>
      </c>
      <c r="J181" s="14">
        <f>Table32356789101112132343210111213724[[#This Row],[Alaskan Native or Native American]]/Table32356789101112132343210111213724[[#This Row],[Total]]</f>
        <v>0</v>
      </c>
      <c r="K181" s="12">
        <v>0</v>
      </c>
      <c r="L181" s="14">
        <f>Table32356789101112132343210111213724[[#This Row],[Asian American]]/Table32356789101112132343210111213724[[#This Row],[Total]]</f>
        <v>0</v>
      </c>
      <c r="M181" s="12">
        <v>4</v>
      </c>
      <c r="N181" s="14">
        <f>Table32356789101112132343210111213724[[#This Row],[African American]]/Table32356789101112132343210111213724[[#This Row],[Total]]</f>
        <v>1</v>
      </c>
      <c r="O181" s="12">
        <v>0</v>
      </c>
      <c r="P181" s="14">
        <f>Table32356789101112132343210111213724[[#This Row],[Hispanic American]]/Table32356789101112132343210111213724[[#This Row],[Total]]</f>
        <v>0</v>
      </c>
      <c r="Q181" s="12">
        <v>0</v>
      </c>
      <c r="R181" s="14">
        <f>Table32356789101112132343210111213724[[#This Row],[Hawaiian or Pacific Islander]]/Table32356789101112132343210111213724[[#This Row],[Total]]</f>
        <v>0</v>
      </c>
      <c r="S181" s="12">
        <v>0</v>
      </c>
      <c r="T181" s="14">
        <f>Table32356789101112132343210111213724[[#This Row],[White]]/Table32356789101112132343210111213724[[#This Row],[Total]]</f>
        <v>0</v>
      </c>
      <c r="U181" s="12">
        <v>0</v>
      </c>
      <c r="V181" s="14">
        <f>Table32356789101112132343210111213724[[#This Row],[Multi-racial]]/Table32356789101112132343210111213724[[#This Row],[Total]]</f>
        <v>0</v>
      </c>
      <c r="W181" s="12">
        <v>0</v>
      </c>
      <c r="X181" s="14">
        <f>Table32356789101112132343210111213724[[#This Row],[International]]/Table32356789101112132343210111213724[[#This Row],[Total]]</f>
        <v>0</v>
      </c>
      <c r="Y18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18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182" spans="1:26" ht="20" customHeight="1">
      <c r="A182" s="1">
        <v>363934</v>
      </c>
      <c r="B182" s="1" t="s">
        <v>1161</v>
      </c>
      <c r="C182" s="18" t="s">
        <v>347</v>
      </c>
      <c r="D182" s="1">
        <v>4</v>
      </c>
      <c r="E182" s="1">
        <v>4</v>
      </c>
      <c r="F182" s="8">
        <f>Table32356789101112132343210111213724[[#This Row],[Men]]/Table32356789101112132343210111213724[[#This Row],[Total]]</f>
        <v>1</v>
      </c>
      <c r="G182" s="1">
        <v>0</v>
      </c>
      <c r="H182" s="8">
        <f>Table32356789101112132343210111213724[[#This Row],[Women]]/Table32356789101112132343210111213724[[#This Row],[Total]]</f>
        <v>0</v>
      </c>
      <c r="I182" s="1">
        <v>0</v>
      </c>
      <c r="J182" s="8">
        <f>Table32356789101112132343210111213724[[#This Row],[Alaskan Native or Native American]]/Table32356789101112132343210111213724[[#This Row],[Total]]</f>
        <v>0</v>
      </c>
      <c r="K182" s="1">
        <v>0</v>
      </c>
      <c r="L182" s="8">
        <f>Table32356789101112132343210111213724[[#This Row],[Asian American]]/Table32356789101112132343210111213724[[#This Row],[Total]]</f>
        <v>0</v>
      </c>
      <c r="M182" s="1">
        <v>2</v>
      </c>
      <c r="N182" s="8">
        <f>Table32356789101112132343210111213724[[#This Row],[African American]]/Table32356789101112132343210111213724[[#This Row],[Total]]</f>
        <v>0.5</v>
      </c>
      <c r="O182" s="1">
        <v>0</v>
      </c>
      <c r="P182" s="8">
        <f>Table32356789101112132343210111213724[[#This Row],[Hispanic American]]/Table32356789101112132343210111213724[[#This Row],[Total]]</f>
        <v>0</v>
      </c>
      <c r="Q182" s="1">
        <v>0</v>
      </c>
      <c r="R182" s="8">
        <f>Table32356789101112132343210111213724[[#This Row],[Hawaiian or Pacific Islander]]/Table32356789101112132343210111213724[[#This Row],[Total]]</f>
        <v>0</v>
      </c>
      <c r="S182" s="1">
        <v>2</v>
      </c>
      <c r="T182" s="8">
        <f>Table32356789101112132343210111213724[[#This Row],[White]]/Table32356789101112132343210111213724[[#This Row],[Total]]</f>
        <v>0.5</v>
      </c>
      <c r="U182" s="1">
        <v>0</v>
      </c>
      <c r="V182" s="8">
        <f>Table32356789101112132343210111213724[[#This Row],[Multi-racial]]/Table32356789101112132343210111213724[[#This Row],[Total]]</f>
        <v>0</v>
      </c>
      <c r="W182" s="1">
        <v>0</v>
      </c>
      <c r="X182" s="8">
        <f>Table32356789101112132343210111213724[[#This Row],[International]]/Table32356789101112132343210111213724[[#This Row],[Total]]</f>
        <v>0</v>
      </c>
      <c r="Y18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8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183" spans="1:26" ht="20" customHeight="1">
      <c r="A183" s="12">
        <v>459259</v>
      </c>
      <c r="B183" s="12" t="s">
        <v>1355</v>
      </c>
      <c r="C183" s="19">
        <v>45900</v>
      </c>
      <c r="D183" s="12">
        <v>4</v>
      </c>
      <c r="E183" s="12">
        <v>2</v>
      </c>
      <c r="F183" s="14">
        <f>Table32356789101112132343210111213724[[#This Row],[Men]]/Table32356789101112132343210111213724[[#This Row],[Total]]</f>
        <v>0.5</v>
      </c>
      <c r="G183" s="12">
        <v>2</v>
      </c>
      <c r="H183" s="14">
        <f>Table32356789101112132343210111213724[[#This Row],[Women]]/Table32356789101112132343210111213724[[#This Row],[Total]]</f>
        <v>0.5</v>
      </c>
      <c r="I183" s="12">
        <v>0</v>
      </c>
      <c r="J183" s="14">
        <f>Table32356789101112132343210111213724[[#This Row],[Alaskan Native or Native American]]/Table32356789101112132343210111213724[[#This Row],[Total]]</f>
        <v>0</v>
      </c>
      <c r="K183" s="12">
        <v>0</v>
      </c>
      <c r="L183" s="14">
        <f>Table32356789101112132343210111213724[[#This Row],[Asian American]]/Table32356789101112132343210111213724[[#This Row],[Total]]</f>
        <v>0</v>
      </c>
      <c r="M183" s="12">
        <v>1</v>
      </c>
      <c r="N183" s="14">
        <f>Table32356789101112132343210111213724[[#This Row],[African American]]/Table32356789101112132343210111213724[[#This Row],[Total]]</f>
        <v>0.25</v>
      </c>
      <c r="O183" s="12">
        <v>1</v>
      </c>
      <c r="P183" s="14">
        <f>Table32356789101112132343210111213724[[#This Row],[Hispanic American]]/Table32356789101112132343210111213724[[#This Row],[Total]]</f>
        <v>0.25</v>
      </c>
      <c r="Q183" s="12">
        <v>0</v>
      </c>
      <c r="R183" s="14">
        <f>Table32356789101112132343210111213724[[#This Row],[Hawaiian or Pacific Islander]]/Table32356789101112132343210111213724[[#This Row],[Total]]</f>
        <v>0</v>
      </c>
      <c r="S183" s="12">
        <v>2</v>
      </c>
      <c r="T183" s="14">
        <f>Table32356789101112132343210111213724[[#This Row],[White]]/Table32356789101112132343210111213724[[#This Row],[Total]]</f>
        <v>0.5</v>
      </c>
      <c r="U183" s="12">
        <v>0</v>
      </c>
      <c r="V183" s="14">
        <f>Table32356789101112132343210111213724[[#This Row],[Multi-racial]]/Table32356789101112132343210111213724[[#This Row],[Total]]</f>
        <v>0</v>
      </c>
      <c r="W183" s="12">
        <v>0</v>
      </c>
      <c r="X183" s="14">
        <f>Table32356789101112132343210111213724[[#This Row],[International]]/Table32356789101112132343210111213724[[#This Row],[Total]]</f>
        <v>0</v>
      </c>
      <c r="Y18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8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184" spans="1:26" ht="20" customHeight="1">
      <c r="A184" s="1">
        <v>133465</v>
      </c>
      <c r="B184" s="1" t="s">
        <v>1314</v>
      </c>
      <c r="C184" s="15">
        <v>45900</v>
      </c>
      <c r="D184" s="1">
        <v>3</v>
      </c>
      <c r="E184" s="1">
        <v>2</v>
      </c>
      <c r="F184" s="8">
        <f>Table32356789101112132343210111213724[[#This Row],[Men]]/Table32356789101112132343210111213724[[#This Row],[Total]]</f>
        <v>0.66666666666666663</v>
      </c>
      <c r="G184" s="1">
        <v>1</v>
      </c>
      <c r="H184" s="8">
        <f>Table32356789101112132343210111213724[[#This Row],[Women]]/Table32356789101112132343210111213724[[#This Row],[Total]]</f>
        <v>0.33333333333333331</v>
      </c>
      <c r="I184" s="1">
        <v>0</v>
      </c>
      <c r="J184" s="8">
        <f>Table32356789101112132343210111213724[[#This Row],[Alaskan Native or Native American]]/Table32356789101112132343210111213724[[#This Row],[Total]]</f>
        <v>0</v>
      </c>
      <c r="K184" s="1">
        <v>0</v>
      </c>
      <c r="L184" s="8">
        <f>Table32356789101112132343210111213724[[#This Row],[Asian American]]/Table32356789101112132343210111213724[[#This Row],[Total]]</f>
        <v>0</v>
      </c>
      <c r="M184" s="1">
        <v>1</v>
      </c>
      <c r="N184" s="8">
        <f>Table32356789101112132343210111213724[[#This Row],[African American]]/Table32356789101112132343210111213724[[#This Row],[Total]]</f>
        <v>0.33333333333333331</v>
      </c>
      <c r="O184" s="1">
        <v>1</v>
      </c>
      <c r="P184" s="8">
        <f>Table32356789101112132343210111213724[[#This Row],[Hispanic American]]/Table32356789101112132343210111213724[[#This Row],[Total]]</f>
        <v>0.33333333333333331</v>
      </c>
      <c r="Q184" s="1">
        <v>0</v>
      </c>
      <c r="R184" s="8">
        <f>Table32356789101112132343210111213724[[#This Row],[Hawaiian or Pacific Islander]]/Table32356789101112132343210111213724[[#This Row],[Total]]</f>
        <v>0</v>
      </c>
      <c r="S184" s="1">
        <v>1</v>
      </c>
      <c r="T184" s="8">
        <f>Table32356789101112132343210111213724[[#This Row],[White]]/Table32356789101112132343210111213724[[#This Row],[Total]]</f>
        <v>0.33333333333333331</v>
      </c>
      <c r="U184" s="1">
        <v>0</v>
      </c>
      <c r="V184" s="8">
        <f>Table32356789101112132343210111213724[[#This Row],[Multi-racial]]/Table32356789101112132343210111213724[[#This Row],[Total]]</f>
        <v>0</v>
      </c>
      <c r="W184" s="1">
        <v>0</v>
      </c>
      <c r="X184" s="8">
        <f>Table32356789101112132343210111213724[[#This Row],[International]]/Table32356789101112132343210111213724[[#This Row],[Total]]</f>
        <v>0</v>
      </c>
      <c r="Y18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0.66666666666666663</v>
      </c>
      <c r="Z18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0.66666666666666663</v>
      </c>
    </row>
    <row r="185" spans="1:26" ht="20" customHeight="1">
      <c r="A185" s="12">
        <v>150066</v>
      </c>
      <c r="B185" s="12" t="s">
        <v>409</v>
      </c>
      <c r="C185" s="16" t="s">
        <v>347</v>
      </c>
      <c r="D185" s="12">
        <v>3</v>
      </c>
      <c r="E185" s="12">
        <v>2</v>
      </c>
      <c r="F185" s="14">
        <f>Table32356789101112132343210111213724[[#This Row],[Men]]/Table32356789101112132343210111213724[[#This Row],[Total]]</f>
        <v>0.66666666666666663</v>
      </c>
      <c r="G185" s="12">
        <v>1</v>
      </c>
      <c r="H185" s="14">
        <f>Table32356789101112132343210111213724[[#This Row],[Women]]/Table32356789101112132343210111213724[[#This Row],[Total]]</f>
        <v>0.33333333333333331</v>
      </c>
      <c r="I185" s="12">
        <v>0</v>
      </c>
      <c r="J185" s="14">
        <f>Table32356789101112132343210111213724[[#This Row],[Alaskan Native or Native American]]/Table32356789101112132343210111213724[[#This Row],[Total]]</f>
        <v>0</v>
      </c>
      <c r="K185" s="12">
        <v>0</v>
      </c>
      <c r="L185" s="14">
        <f>Table32356789101112132343210111213724[[#This Row],[Asian American]]/Table32356789101112132343210111213724[[#This Row],[Total]]</f>
        <v>0</v>
      </c>
      <c r="M185" s="12">
        <v>0</v>
      </c>
      <c r="N185" s="14">
        <f>Table32356789101112132343210111213724[[#This Row],[African American]]/Table32356789101112132343210111213724[[#This Row],[Total]]</f>
        <v>0</v>
      </c>
      <c r="O185" s="12">
        <v>1</v>
      </c>
      <c r="P185" s="14">
        <f>Table32356789101112132343210111213724[[#This Row],[Hispanic American]]/Table32356789101112132343210111213724[[#This Row],[Total]]</f>
        <v>0.33333333333333331</v>
      </c>
      <c r="Q185" s="12">
        <v>0</v>
      </c>
      <c r="R185" s="14">
        <f>Table32356789101112132343210111213724[[#This Row],[Hawaiian or Pacific Islander]]/Table32356789101112132343210111213724[[#This Row],[Total]]</f>
        <v>0</v>
      </c>
      <c r="S185" s="12">
        <v>1</v>
      </c>
      <c r="T185" s="14">
        <f>Table32356789101112132343210111213724[[#This Row],[White]]/Table32356789101112132343210111213724[[#This Row],[Total]]</f>
        <v>0.33333333333333331</v>
      </c>
      <c r="U185" s="12">
        <v>0</v>
      </c>
      <c r="V185" s="14">
        <f>Table32356789101112132343210111213724[[#This Row],[Multi-racial]]/Table32356789101112132343210111213724[[#This Row],[Total]]</f>
        <v>0</v>
      </c>
      <c r="W185" s="12">
        <v>1</v>
      </c>
      <c r="X185" s="14">
        <f>Table32356789101112132343210111213724[[#This Row],[International]]/Table32356789101112132343210111213724[[#This Row],[Total]]</f>
        <v>0.33333333333333331</v>
      </c>
      <c r="Y18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  <c r="Z18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</row>
    <row r="186" spans="1:26" ht="20" customHeight="1">
      <c r="A186" s="1">
        <v>173124</v>
      </c>
      <c r="B186" s="1" t="s">
        <v>597</v>
      </c>
      <c r="C186" s="15" t="s">
        <v>347</v>
      </c>
      <c r="D186" s="1">
        <v>3</v>
      </c>
      <c r="E186" s="1">
        <v>3</v>
      </c>
      <c r="F186" s="8">
        <f>Table32356789101112132343210111213724[[#This Row],[Men]]/Table32356789101112132343210111213724[[#This Row],[Total]]</f>
        <v>1</v>
      </c>
      <c r="G186" s="1">
        <v>0</v>
      </c>
      <c r="H186" s="8">
        <f>Table32356789101112132343210111213724[[#This Row],[Women]]/Table32356789101112132343210111213724[[#This Row],[Total]]</f>
        <v>0</v>
      </c>
      <c r="I186" s="1">
        <v>0</v>
      </c>
      <c r="J186" s="8">
        <f>Table32356789101112132343210111213724[[#This Row],[Alaskan Native or Native American]]/Table32356789101112132343210111213724[[#This Row],[Total]]</f>
        <v>0</v>
      </c>
      <c r="K186" s="1">
        <v>0</v>
      </c>
      <c r="L186" s="8">
        <f>Table32356789101112132343210111213724[[#This Row],[Asian American]]/Table32356789101112132343210111213724[[#This Row],[Total]]</f>
        <v>0</v>
      </c>
      <c r="M186" s="1">
        <v>0</v>
      </c>
      <c r="N186" s="8">
        <f>Table32356789101112132343210111213724[[#This Row],[African American]]/Table32356789101112132343210111213724[[#This Row],[Total]]</f>
        <v>0</v>
      </c>
      <c r="O186" s="1">
        <v>0</v>
      </c>
      <c r="P186" s="8">
        <f>Table32356789101112132343210111213724[[#This Row],[Hispanic American]]/Table32356789101112132343210111213724[[#This Row],[Total]]</f>
        <v>0</v>
      </c>
      <c r="Q186" s="1">
        <v>0</v>
      </c>
      <c r="R186" s="8">
        <f>Table32356789101112132343210111213724[[#This Row],[Hawaiian or Pacific Islander]]/Table32356789101112132343210111213724[[#This Row],[Total]]</f>
        <v>0</v>
      </c>
      <c r="S186" s="1">
        <v>3</v>
      </c>
      <c r="T186" s="8">
        <f>Table32356789101112132343210111213724[[#This Row],[White]]/Table32356789101112132343210111213724[[#This Row],[Total]]</f>
        <v>1</v>
      </c>
      <c r="U186" s="1">
        <v>0</v>
      </c>
      <c r="V186" s="8">
        <f>Table32356789101112132343210111213724[[#This Row],[Multi-racial]]/Table32356789101112132343210111213724[[#This Row],[Total]]</f>
        <v>0</v>
      </c>
      <c r="W186" s="1">
        <v>0</v>
      </c>
      <c r="X186" s="8">
        <f>Table32356789101112132343210111213724[[#This Row],[International]]/Table32356789101112132343210111213724[[#This Row],[Total]]</f>
        <v>0</v>
      </c>
      <c r="Y18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8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87" spans="1:26" ht="20" customHeight="1">
      <c r="A187" s="12">
        <v>180814</v>
      </c>
      <c r="B187" s="12" t="s">
        <v>964</v>
      </c>
      <c r="C187" s="16" t="s">
        <v>347</v>
      </c>
      <c r="D187" s="12">
        <v>3</v>
      </c>
      <c r="E187" s="12">
        <v>2</v>
      </c>
      <c r="F187" s="14">
        <f>Table32356789101112132343210111213724[[#This Row],[Men]]/Table32356789101112132343210111213724[[#This Row],[Total]]</f>
        <v>0.66666666666666663</v>
      </c>
      <c r="G187" s="12">
        <v>1</v>
      </c>
      <c r="H187" s="14">
        <f>Table32356789101112132343210111213724[[#This Row],[Women]]/Table32356789101112132343210111213724[[#This Row],[Total]]</f>
        <v>0.33333333333333331</v>
      </c>
      <c r="I187" s="12">
        <v>0</v>
      </c>
      <c r="J187" s="14">
        <f>Table32356789101112132343210111213724[[#This Row],[Alaskan Native or Native American]]/Table32356789101112132343210111213724[[#This Row],[Total]]</f>
        <v>0</v>
      </c>
      <c r="K187" s="12">
        <v>0</v>
      </c>
      <c r="L187" s="14">
        <f>Table32356789101112132343210111213724[[#This Row],[Asian American]]/Table32356789101112132343210111213724[[#This Row],[Total]]</f>
        <v>0</v>
      </c>
      <c r="M187" s="12">
        <v>0</v>
      </c>
      <c r="N187" s="14">
        <f>Table32356789101112132343210111213724[[#This Row],[African American]]/Table32356789101112132343210111213724[[#This Row],[Total]]</f>
        <v>0</v>
      </c>
      <c r="O187" s="12">
        <v>2</v>
      </c>
      <c r="P187" s="14">
        <f>Table32356789101112132343210111213724[[#This Row],[Hispanic American]]/Table32356789101112132343210111213724[[#This Row],[Total]]</f>
        <v>0.66666666666666663</v>
      </c>
      <c r="Q187" s="12">
        <v>0</v>
      </c>
      <c r="R187" s="14">
        <f>Table32356789101112132343210111213724[[#This Row],[Hawaiian or Pacific Islander]]/Table32356789101112132343210111213724[[#This Row],[Total]]</f>
        <v>0</v>
      </c>
      <c r="S187" s="12">
        <v>1</v>
      </c>
      <c r="T187" s="14">
        <f>Table32356789101112132343210111213724[[#This Row],[White]]/Table32356789101112132343210111213724[[#This Row],[Total]]</f>
        <v>0.33333333333333331</v>
      </c>
      <c r="U187" s="12">
        <v>0</v>
      </c>
      <c r="V187" s="14">
        <f>Table32356789101112132343210111213724[[#This Row],[Multi-racial]]/Table32356789101112132343210111213724[[#This Row],[Total]]</f>
        <v>0</v>
      </c>
      <c r="W187" s="12">
        <v>0</v>
      </c>
      <c r="X187" s="14">
        <f>Table32356789101112132343210111213724[[#This Row],[International]]/Table32356789101112132343210111213724[[#This Row],[Total]]</f>
        <v>0</v>
      </c>
      <c r="Y18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0.66666666666666663</v>
      </c>
      <c r="Z18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0.66666666666666663</v>
      </c>
    </row>
    <row r="188" spans="1:26" ht="20" customHeight="1">
      <c r="A188" s="1">
        <v>191533</v>
      </c>
      <c r="B188" s="1" t="s">
        <v>994</v>
      </c>
      <c r="C188" s="15" t="s">
        <v>347</v>
      </c>
      <c r="D188" s="1">
        <v>3</v>
      </c>
      <c r="E188" s="1">
        <v>3</v>
      </c>
      <c r="F188" s="8">
        <f>Table32356789101112132343210111213724[[#This Row],[Men]]/Table32356789101112132343210111213724[[#This Row],[Total]]</f>
        <v>1</v>
      </c>
      <c r="G188" s="1">
        <v>0</v>
      </c>
      <c r="H188" s="8">
        <f>Table32356789101112132343210111213724[[#This Row],[Women]]/Table32356789101112132343210111213724[[#This Row],[Total]]</f>
        <v>0</v>
      </c>
      <c r="I188" s="1">
        <v>0</v>
      </c>
      <c r="J188" s="8">
        <f>Table32356789101112132343210111213724[[#This Row],[Alaskan Native or Native American]]/Table32356789101112132343210111213724[[#This Row],[Total]]</f>
        <v>0</v>
      </c>
      <c r="K188" s="1">
        <v>0</v>
      </c>
      <c r="L188" s="8">
        <f>Table32356789101112132343210111213724[[#This Row],[Asian American]]/Table32356789101112132343210111213724[[#This Row],[Total]]</f>
        <v>0</v>
      </c>
      <c r="M188" s="1">
        <v>0</v>
      </c>
      <c r="N188" s="8">
        <f>Table32356789101112132343210111213724[[#This Row],[African American]]/Table32356789101112132343210111213724[[#This Row],[Total]]</f>
        <v>0</v>
      </c>
      <c r="O188" s="1">
        <v>0</v>
      </c>
      <c r="P188" s="8">
        <f>Table32356789101112132343210111213724[[#This Row],[Hispanic American]]/Table32356789101112132343210111213724[[#This Row],[Total]]</f>
        <v>0</v>
      </c>
      <c r="Q188" s="1">
        <v>0</v>
      </c>
      <c r="R188" s="8">
        <f>Table32356789101112132343210111213724[[#This Row],[Hawaiian or Pacific Islander]]/Table32356789101112132343210111213724[[#This Row],[Total]]</f>
        <v>0</v>
      </c>
      <c r="S188" s="1">
        <v>2</v>
      </c>
      <c r="T188" s="8">
        <f>Table32356789101112132343210111213724[[#This Row],[White]]/Table32356789101112132343210111213724[[#This Row],[Total]]</f>
        <v>0.66666666666666663</v>
      </c>
      <c r="U188" s="1">
        <v>0</v>
      </c>
      <c r="V188" s="8">
        <f>Table32356789101112132343210111213724[[#This Row],[Multi-racial]]/Table32356789101112132343210111213724[[#This Row],[Total]]</f>
        <v>0</v>
      </c>
      <c r="W188" s="1">
        <v>1</v>
      </c>
      <c r="X188" s="8">
        <f>Table32356789101112132343210111213724[[#This Row],[International]]/Table32356789101112132343210111213724[[#This Row],[Total]]</f>
        <v>0.33333333333333331</v>
      </c>
      <c r="Y18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8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89" spans="1:26" ht="20" customHeight="1">
      <c r="A189" s="12">
        <v>192448</v>
      </c>
      <c r="B189" s="12" t="s">
        <v>671</v>
      </c>
      <c r="C189" s="16" t="s">
        <v>347</v>
      </c>
      <c r="D189" s="12">
        <v>3</v>
      </c>
      <c r="E189" s="12">
        <v>3</v>
      </c>
      <c r="F189" s="14">
        <f>Table32356789101112132343210111213724[[#This Row],[Men]]/Table32356789101112132343210111213724[[#This Row],[Total]]</f>
        <v>1</v>
      </c>
      <c r="G189" s="12">
        <v>0</v>
      </c>
      <c r="H189" s="14">
        <f>Table32356789101112132343210111213724[[#This Row],[Women]]/Table32356789101112132343210111213724[[#This Row],[Total]]</f>
        <v>0</v>
      </c>
      <c r="I189" s="12">
        <v>0</v>
      </c>
      <c r="J189" s="14">
        <f>Table32356789101112132343210111213724[[#This Row],[Alaskan Native or Native American]]/Table32356789101112132343210111213724[[#This Row],[Total]]</f>
        <v>0</v>
      </c>
      <c r="K189" s="12">
        <v>0</v>
      </c>
      <c r="L189" s="14">
        <f>Table32356789101112132343210111213724[[#This Row],[Asian American]]/Table32356789101112132343210111213724[[#This Row],[Total]]</f>
        <v>0</v>
      </c>
      <c r="M189" s="12">
        <v>0</v>
      </c>
      <c r="N189" s="14">
        <f>Table32356789101112132343210111213724[[#This Row],[African American]]/Table32356789101112132343210111213724[[#This Row],[Total]]</f>
        <v>0</v>
      </c>
      <c r="O189" s="12">
        <v>0</v>
      </c>
      <c r="P189" s="14">
        <f>Table32356789101112132343210111213724[[#This Row],[Hispanic American]]/Table32356789101112132343210111213724[[#This Row],[Total]]</f>
        <v>0</v>
      </c>
      <c r="Q189" s="12">
        <v>0</v>
      </c>
      <c r="R189" s="14">
        <f>Table32356789101112132343210111213724[[#This Row],[Hawaiian or Pacific Islander]]/Table32356789101112132343210111213724[[#This Row],[Total]]</f>
        <v>0</v>
      </c>
      <c r="S189" s="12">
        <v>1</v>
      </c>
      <c r="T189" s="14">
        <f>Table32356789101112132343210111213724[[#This Row],[White]]/Table32356789101112132343210111213724[[#This Row],[Total]]</f>
        <v>0.33333333333333331</v>
      </c>
      <c r="U189" s="12">
        <v>0</v>
      </c>
      <c r="V189" s="14">
        <f>Table32356789101112132343210111213724[[#This Row],[Multi-racial]]/Table32356789101112132343210111213724[[#This Row],[Total]]</f>
        <v>0</v>
      </c>
      <c r="W189" s="12">
        <v>1</v>
      </c>
      <c r="X189" s="14">
        <f>Table32356789101112132343210111213724[[#This Row],[International]]/Table32356789101112132343210111213724[[#This Row],[Total]]</f>
        <v>0.33333333333333331</v>
      </c>
      <c r="Y18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8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90" spans="1:26" ht="20" customHeight="1">
      <c r="A190" s="1">
        <v>198835</v>
      </c>
      <c r="B190" s="1" t="s">
        <v>1026</v>
      </c>
      <c r="C190" s="15" t="s">
        <v>347</v>
      </c>
      <c r="D190" s="1">
        <v>3</v>
      </c>
      <c r="E190" s="1">
        <v>3</v>
      </c>
      <c r="F190" s="8">
        <f>Table32356789101112132343210111213724[[#This Row],[Men]]/Table32356789101112132343210111213724[[#This Row],[Total]]</f>
        <v>1</v>
      </c>
      <c r="G190" s="1">
        <v>0</v>
      </c>
      <c r="H190" s="8">
        <f>Table32356789101112132343210111213724[[#This Row],[Women]]/Table32356789101112132343210111213724[[#This Row],[Total]]</f>
        <v>0</v>
      </c>
      <c r="I190" s="1">
        <v>0</v>
      </c>
      <c r="J190" s="8">
        <f>Table32356789101112132343210111213724[[#This Row],[Alaskan Native or Native American]]/Table32356789101112132343210111213724[[#This Row],[Total]]</f>
        <v>0</v>
      </c>
      <c r="K190" s="1">
        <v>0</v>
      </c>
      <c r="L190" s="8">
        <f>Table32356789101112132343210111213724[[#This Row],[Asian American]]/Table32356789101112132343210111213724[[#This Row],[Total]]</f>
        <v>0</v>
      </c>
      <c r="M190" s="1">
        <v>0</v>
      </c>
      <c r="N190" s="8">
        <f>Table32356789101112132343210111213724[[#This Row],[African American]]/Table32356789101112132343210111213724[[#This Row],[Total]]</f>
        <v>0</v>
      </c>
      <c r="O190" s="1">
        <v>0</v>
      </c>
      <c r="P190" s="8">
        <f>Table32356789101112132343210111213724[[#This Row],[Hispanic American]]/Table32356789101112132343210111213724[[#This Row],[Total]]</f>
        <v>0</v>
      </c>
      <c r="Q190" s="1">
        <v>0</v>
      </c>
      <c r="R190" s="8">
        <f>Table32356789101112132343210111213724[[#This Row],[Hawaiian or Pacific Islander]]/Table32356789101112132343210111213724[[#This Row],[Total]]</f>
        <v>0</v>
      </c>
      <c r="S190" s="1">
        <v>3</v>
      </c>
      <c r="T190" s="8">
        <f>Table32356789101112132343210111213724[[#This Row],[White]]/Table32356789101112132343210111213724[[#This Row],[Total]]</f>
        <v>1</v>
      </c>
      <c r="U190" s="1">
        <v>0</v>
      </c>
      <c r="V190" s="8">
        <f>Table32356789101112132343210111213724[[#This Row],[Multi-racial]]/Table32356789101112132343210111213724[[#This Row],[Total]]</f>
        <v>0</v>
      </c>
      <c r="W190" s="1">
        <v>0</v>
      </c>
      <c r="X190" s="8">
        <f>Table32356789101112132343210111213724[[#This Row],[International]]/Table32356789101112132343210111213724[[#This Row],[Total]]</f>
        <v>0</v>
      </c>
      <c r="Y19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9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91" spans="1:26" ht="20" customHeight="1">
      <c r="A191" s="12">
        <v>199069</v>
      </c>
      <c r="B191" s="12" t="s">
        <v>1331</v>
      </c>
      <c r="C191" s="16" t="s">
        <v>347</v>
      </c>
      <c r="D191" s="12">
        <v>3</v>
      </c>
      <c r="E191" s="12">
        <v>2</v>
      </c>
      <c r="F191" s="14">
        <f>Table32356789101112132343210111213724[[#This Row],[Men]]/Table32356789101112132343210111213724[[#This Row],[Total]]</f>
        <v>0.66666666666666663</v>
      </c>
      <c r="G191" s="12">
        <v>1</v>
      </c>
      <c r="H191" s="14">
        <f>Table32356789101112132343210111213724[[#This Row],[Women]]/Table32356789101112132343210111213724[[#This Row],[Total]]</f>
        <v>0.33333333333333331</v>
      </c>
      <c r="I191" s="12">
        <v>0</v>
      </c>
      <c r="J191" s="14">
        <f>Table32356789101112132343210111213724[[#This Row],[Alaskan Native or Native American]]/Table32356789101112132343210111213724[[#This Row],[Total]]</f>
        <v>0</v>
      </c>
      <c r="K191" s="12">
        <v>0</v>
      </c>
      <c r="L191" s="14">
        <f>Table32356789101112132343210111213724[[#This Row],[Asian American]]/Table32356789101112132343210111213724[[#This Row],[Total]]</f>
        <v>0</v>
      </c>
      <c r="M191" s="12">
        <v>0</v>
      </c>
      <c r="N191" s="14">
        <f>Table32356789101112132343210111213724[[#This Row],[African American]]/Table32356789101112132343210111213724[[#This Row],[Total]]</f>
        <v>0</v>
      </c>
      <c r="O191" s="12">
        <v>0</v>
      </c>
      <c r="P191" s="14">
        <f>Table32356789101112132343210111213724[[#This Row],[Hispanic American]]/Table32356789101112132343210111213724[[#This Row],[Total]]</f>
        <v>0</v>
      </c>
      <c r="Q191" s="12">
        <v>0</v>
      </c>
      <c r="R191" s="14">
        <f>Table32356789101112132343210111213724[[#This Row],[Hawaiian or Pacific Islander]]/Table32356789101112132343210111213724[[#This Row],[Total]]</f>
        <v>0</v>
      </c>
      <c r="S191" s="12">
        <v>3</v>
      </c>
      <c r="T191" s="14">
        <f>Table32356789101112132343210111213724[[#This Row],[White]]/Table32356789101112132343210111213724[[#This Row],[Total]]</f>
        <v>1</v>
      </c>
      <c r="U191" s="12">
        <v>0</v>
      </c>
      <c r="V191" s="14">
        <f>Table32356789101112132343210111213724[[#This Row],[Multi-racial]]/Table32356789101112132343210111213724[[#This Row],[Total]]</f>
        <v>0</v>
      </c>
      <c r="W191" s="12">
        <v>0</v>
      </c>
      <c r="X191" s="14">
        <f>Table32356789101112132343210111213724[[#This Row],[International]]/Table32356789101112132343210111213724[[#This Row],[Total]]</f>
        <v>0</v>
      </c>
      <c r="Y19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9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92" spans="1:26" ht="20" customHeight="1">
      <c r="A192" s="1">
        <v>208822</v>
      </c>
      <c r="B192" s="1" t="s">
        <v>30</v>
      </c>
      <c r="C192" s="15" t="s">
        <v>347</v>
      </c>
      <c r="D192" s="1">
        <v>3</v>
      </c>
      <c r="E192" s="1">
        <v>3</v>
      </c>
      <c r="F192" s="8">
        <f>Table32356789101112132343210111213724[[#This Row],[Men]]/Table32356789101112132343210111213724[[#This Row],[Total]]</f>
        <v>1</v>
      </c>
      <c r="G192" s="1">
        <v>0</v>
      </c>
      <c r="H192" s="8">
        <f>Table32356789101112132343210111213724[[#This Row],[Women]]/Table32356789101112132343210111213724[[#This Row],[Total]]</f>
        <v>0</v>
      </c>
      <c r="I192" s="1">
        <v>0</v>
      </c>
      <c r="J192" s="8">
        <f>Table32356789101112132343210111213724[[#This Row],[Alaskan Native or Native American]]/Table32356789101112132343210111213724[[#This Row],[Total]]</f>
        <v>0</v>
      </c>
      <c r="K192" s="1">
        <v>0</v>
      </c>
      <c r="L192" s="8">
        <f>Table32356789101112132343210111213724[[#This Row],[Asian American]]/Table32356789101112132343210111213724[[#This Row],[Total]]</f>
        <v>0</v>
      </c>
      <c r="M192" s="1">
        <v>0</v>
      </c>
      <c r="N192" s="8">
        <f>Table32356789101112132343210111213724[[#This Row],[African American]]/Table32356789101112132343210111213724[[#This Row],[Total]]</f>
        <v>0</v>
      </c>
      <c r="O192" s="1">
        <v>1</v>
      </c>
      <c r="P192" s="8">
        <f>Table32356789101112132343210111213724[[#This Row],[Hispanic American]]/Table32356789101112132343210111213724[[#This Row],[Total]]</f>
        <v>0.33333333333333331</v>
      </c>
      <c r="Q192" s="1">
        <v>0</v>
      </c>
      <c r="R192" s="8">
        <f>Table32356789101112132343210111213724[[#This Row],[Hawaiian or Pacific Islander]]/Table32356789101112132343210111213724[[#This Row],[Total]]</f>
        <v>0</v>
      </c>
      <c r="S192" s="1">
        <v>1</v>
      </c>
      <c r="T192" s="8">
        <f>Table32356789101112132343210111213724[[#This Row],[White]]/Table32356789101112132343210111213724[[#This Row],[Total]]</f>
        <v>0.33333333333333331</v>
      </c>
      <c r="U192" s="1">
        <v>0</v>
      </c>
      <c r="V192" s="8">
        <f>Table32356789101112132343210111213724[[#This Row],[Multi-racial]]/Table32356789101112132343210111213724[[#This Row],[Total]]</f>
        <v>0</v>
      </c>
      <c r="W192" s="1">
        <v>1</v>
      </c>
      <c r="X192" s="8">
        <f>Table32356789101112132343210111213724[[#This Row],[International]]/Table32356789101112132343210111213724[[#This Row],[Total]]</f>
        <v>0.33333333333333331</v>
      </c>
      <c r="Y19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  <c r="Z19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</row>
    <row r="193" spans="1:26" ht="20" customHeight="1">
      <c r="A193" s="12">
        <v>215655</v>
      </c>
      <c r="B193" s="12" t="s">
        <v>1344</v>
      </c>
      <c r="C193" s="16" t="s">
        <v>347</v>
      </c>
      <c r="D193" s="12">
        <v>3</v>
      </c>
      <c r="E193" s="12">
        <v>3</v>
      </c>
      <c r="F193" s="14">
        <f>Table32356789101112132343210111213724[[#This Row],[Men]]/Table32356789101112132343210111213724[[#This Row],[Total]]</f>
        <v>1</v>
      </c>
      <c r="G193" s="12">
        <v>0</v>
      </c>
      <c r="H193" s="14">
        <f>Table32356789101112132343210111213724[[#This Row],[Women]]/Table32356789101112132343210111213724[[#This Row],[Total]]</f>
        <v>0</v>
      </c>
      <c r="I193" s="12">
        <v>0</v>
      </c>
      <c r="J193" s="14">
        <f>Table32356789101112132343210111213724[[#This Row],[Alaskan Native or Native American]]/Table32356789101112132343210111213724[[#This Row],[Total]]</f>
        <v>0</v>
      </c>
      <c r="K193" s="12">
        <v>0</v>
      </c>
      <c r="L193" s="14">
        <f>Table32356789101112132343210111213724[[#This Row],[Asian American]]/Table32356789101112132343210111213724[[#This Row],[Total]]</f>
        <v>0</v>
      </c>
      <c r="M193" s="12">
        <v>0</v>
      </c>
      <c r="N193" s="14">
        <f>Table32356789101112132343210111213724[[#This Row],[African American]]/Table32356789101112132343210111213724[[#This Row],[Total]]</f>
        <v>0</v>
      </c>
      <c r="O193" s="12">
        <v>0</v>
      </c>
      <c r="P193" s="14">
        <f>Table32356789101112132343210111213724[[#This Row],[Hispanic American]]/Table32356789101112132343210111213724[[#This Row],[Total]]</f>
        <v>0</v>
      </c>
      <c r="Q193" s="12">
        <v>0</v>
      </c>
      <c r="R193" s="14">
        <f>Table32356789101112132343210111213724[[#This Row],[Hawaiian or Pacific Islander]]/Table32356789101112132343210111213724[[#This Row],[Total]]</f>
        <v>0</v>
      </c>
      <c r="S193" s="12">
        <v>3</v>
      </c>
      <c r="T193" s="14">
        <f>Table32356789101112132343210111213724[[#This Row],[White]]/Table32356789101112132343210111213724[[#This Row],[Total]]</f>
        <v>1</v>
      </c>
      <c r="U193" s="12">
        <v>0</v>
      </c>
      <c r="V193" s="14">
        <f>Table32356789101112132343210111213724[[#This Row],[Multi-racial]]/Table32356789101112132343210111213724[[#This Row],[Total]]</f>
        <v>0</v>
      </c>
      <c r="W193" s="12">
        <v>0</v>
      </c>
      <c r="X193" s="14">
        <f>Table32356789101112132343210111213724[[#This Row],[International]]/Table32356789101112132343210111213724[[#This Row],[Total]]</f>
        <v>0</v>
      </c>
      <c r="Y19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9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94" spans="1:26" ht="20" customHeight="1">
      <c r="A194" s="1">
        <v>227368</v>
      </c>
      <c r="B194" s="1" t="s">
        <v>267</v>
      </c>
      <c r="C194" s="18" t="s">
        <v>347</v>
      </c>
      <c r="D194" s="1">
        <v>3</v>
      </c>
      <c r="E194" s="1">
        <v>2</v>
      </c>
      <c r="F194" s="8">
        <f>Table32356789101112132343210111213724[[#This Row],[Men]]/Table32356789101112132343210111213724[[#This Row],[Total]]</f>
        <v>0.66666666666666663</v>
      </c>
      <c r="G194" s="1">
        <v>1</v>
      </c>
      <c r="H194" s="8">
        <f>Table32356789101112132343210111213724[[#This Row],[Women]]/Table32356789101112132343210111213724[[#This Row],[Total]]</f>
        <v>0.33333333333333331</v>
      </c>
      <c r="I194" s="1">
        <v>0</v>
      </c>
      <c r="J194" s="8">
        <f>Table32356789101112132343210111213724[[#This Row],[Alaskan Native or Native American]]/Table32356789101112132343210111213724[[#This Row],[Total]]</f>
        <v>0</v>
      </c>
      <c r="K194" s="1">
        <v>0</v>
      </c>
      <c r="L194" s="8">
        <f>Table32356789101112132343210111213724[[#This Row],[Asian American]]/Table32356789101112132343210111213724[[#This Row],[Total]]</f>
        <v>0</v>
      </c>
      <c r="M194" s="1">
        <v>0</v>
      </c>
      <c r="N194" s="8">
        <f>Table32356789101112132343210111213724[[#This Row],[African American]]/Table32356789101112132343210111213724[[#This Row],[Total]]</f>
        <v>0</v>
      </c>
      <c r="O194" s="1">
        <v>3</v>
      </c>
      <c r="P194" s="8">
        <f>Table32356789101112132343210111213724[[#This Row],[Hispanic American]]/Table32356789101112132343210111213724[[#This Row],[Total]]</f>
        <v>1</v>
      </c>
      <c r="Q194" s="1">
        <v>0</v>
      </c>
      <c r="R194" s="8">
        <f>Table32356789101112132343210111213724[[#This Row],[Hawaiian or Pacific Islander]]/Table32356789101112132343210111213724[[#This Row],[Total]]</f>
        <v>0</v>
      </c>
      <c r="S194" s="1">
        <v>0</v>
      </c>
      <c r="T194" s="8">
        <f>Table32356789101112132343210111213724[[#This Row],[White]]/Table32356789101112132343210111213724[[#This Row],[Total]]</f>
        <v>0</v>
      </c>
      <c r="U194" s="1">
        <v>0</v>
      </c>
      <c r="V194" s="8">
        <f>Table32356789101112132343210111213724[[#This Row],[Multi-racial]]/Table32356789101112132343210111213724[[#This Row],[Total]]</f>
        <v>0</v>
      </c>
      <c r="W194" s="1">
        <v>0</v>
      </c>
      <c r="X194" s="8">
        <f>Table32356789101112132343210111213724[[#This Row],[International]]/Table32356789101112132343210111213724[[#This Row],[Total]]</f>
        <v>0</v>
      </c>
      <c r="Y19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19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195" spans="1:26" ht="20" customHeight="1">
      <c r="A195" s="12">
        <v>443766</v>
      </c>
      <c r="B195" s="12" t="s">
        <v>1180</v>
      </c>
      <c r="C195" s="19">
        <v>61000</v>
      </c>
      <c r="D195" s="12">
        <v>3</v>
      </c>
      <c r="E195" s="12">
        <v>1</v>
      </c>
      <c r="F195" s="14">
        <f>Table32356789101112132343210111213724[[#This Row],[Men]]/Table32356789101112132343210111213724[[#This Row],[Total]]</f>
        <v>0.33333333333333331</v>
      </c>
      <c r="G195" s="12">
        <v>2</v>
      </c>
      <c r="H195" s="14">
        <f>Table32356789101112132343210111213724[[#This Row],[Women]]/Table32356789101112132343210111213724[[#This Row],[Total]]</f>
        <v>0.66666666666666663</v>
      </c>
      <c r="I195" s="12">
        <v>0</v>
      </c>
      <c r="J195" s="14">
        <f>Table32356789101112132343210111213724[[#This Row],[Alaskan Native or Native American]]/Table32356789101112132343210111213724[[#This Row],[Total]]</f>
        <v>0</v>
      </c>
      <c r="K195" s="12">
        <v>0</v>
      </c>
      <c r="L195" s="14">
        <f>Table32356789101112132343210111213724[[#This Row],[Asian American]]/Table32356789101112132343210111213724[[#This Row],[Total]]</f>
        <v>0</v>
      </c>
      <c r="M195" s="12">
        <v>1</v>
      </c>
      <c r="N195" s="14">
        <f>Table32356789101112132343210111213724[[#This Row],[African American]]/Table32356789101112132343210111213724[[#This Row],[Total]]</f>
        <v>0.33333333333333331</v>
      </c>
      <c r="O195" s="12">
        <v>0</v>
      </c>
      <c r="P195" s="14">
        <f>Table32356789101112132343210111213724[[#This Row],[Hispanic American]]/Table32356789101112132343210111213724[[#This Row],[Total]]</f>
        <v>0</v>
      </c>
      <c r="Q195" s="12">
        <v>0</v>
      </c>
      <c r="R195" s="14">
        <f>Table32356789101112132343210111213724[[#This Row],[Hawaiian or Pacific Islander]]/Table32356789101112132343210111213724[[#This Row],[Total]]</f>
        <v>0</v>
      </c>
      <c r="S195" s="12">
        <v>2</v>
      </c>
      <c r="T195" s="14">
        <f>Table32356789101112132343210111213724[[#This Row],[White]]/Table32356789101112132343210111213724[[#This Row],[Total]]</f>
        <v>0.66666666666666663</v>
      </c>
      <c r="U195" s="12">
        <v>0</v>
      </c>
      <c r="V195" s="14">
        <f>Table32356789101112132343210111213724[[#This Row],[Multi-racial]]/Table32356789101112132343210111213724[[#This Row],[Total]]</f>
        <v>0</v>
      </c>
      <c r="W195" s="12">
        <v>0</v>
      </c>
      <c r="X195" s="14">
        <f>Table32356789101112132343210111213724[[#This Row],[International]]/Table32356789101112132343210111213724[[#This Row],[Total]]</f>
        <v>0</v>
      </c>
      <c r="Y19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  <c r="Z19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</row>
    <row r="196" spans="1:26" ht="20" customHeight="1">
      <c r="A196" s="1">
        <v>450298</v>
      </c>
      <c r="B196" s="1" t="s">
        <v>1186</v>
      </c>
      <c r="C196" s="18">
        <v>61000</v>
      </c>
      <c r="D196" s="1">
        <v>3</v>
      </c>
      <c r="E196" s="1">
        <v>2</v>
      </c>
      <c r="F196" s="8">
        <f>Table32356789101112132343210111213724[[#This Row],[Men]]/Table32356789101112132343210111213724[[#This Row],[Total]]</f>
        <v>0.66666666666666663</v>
      </c>
      <c r="G196" s="1">
        <v>1</v>
      </c>
      <c r="H196" s="8">
        <f>Table32356789101112132343210111213724[[#This Row],[Women]]/Table32356789101112132343210111213724[[#This Row],[Total]]</f>
        <v>0.33333333333333331</v>
      </c>
      <c r="I196" s="1">
        <v>0</v>
      </c>
      <c r="J196" s="8">
        <f>Table32356789101112132343210111213724[[#This Row],[Alaskan Native or Native American]]/Table32356789101112132343210111213724[[#This Row],[Total]]</f>
        <v>0</v>
      </c>
      <c r="K196" s="1">
        <v>0</v>
      </c>
      <c r="L196" s="8">
        <f>Table32356789101112132343210111213724[[#This Row],[Asian American]]/Table32356789101112132343210111213724[[#This Row],[Total]]</f>
        <v>0</v>
      </c>
      <c r="M196" s="1">
        <v>0</v>
      </c>
      <c r="N196" s="8">
        <f>Table32356789101112132343210111213724[[#This Row],[African American]]/Table32356789101112132343210111213724[[#This Row],[Total]]</f>
        <v>0</v>
      </c>
      <c r="O196" s="1">
        <v>0</v>
      </c>
      <c r="P196" s="8">
        <f>Table32356789101112132343210111213724[[#This Row],[Hispanic American]]/Table32356789101112132343210111213724[[#This Row],[Total]]</f>
        <v>0</v>
      </c>
      <c r="Q196" s="1">
        <v>0</v>
      </c>
      <c r="R196" s="8">
        <f>Table32356789101112132343210111213724[[#This Row],[Hawaiian or Pacific Islander]]/Table32356789101112132343210111213724[[#This Row],[Total]]</f>
        <v>0</v>
      </c>
      <c r="S196" s="1">
        <v>3</v>
      </c>
      <c r="T196" s="8">
        <f>Table32356789101112132343210111213724[[#This Row],[White]]/Table32356789101112132343210111213724[[#This Row],[Total]]</f>
        <v>1</v>
      </c>
      <c r="U196" s="1">
        <v>0</v>
      </c>
      <c r="V196" s="8">
        <f>Table32356789101112132343210111213724[[#This Row],[Multi-racial]]/Table32356789101112132343210111213724[[#This Row],[Total]]</f>
        <v>0</v>
      </c>
      <c r="W196" s="1">
        <v>0</v>
      </c>
      <c r="X196" s="8">
        <f>Table32356789101112132343210111213724[[#This Row],[International]]/Table32356789101112132343210111213724[[#This Row],[Total]]</f>
        <v>0</v>
      </c>
      <c r="Y19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19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197" spans="1:26" ht="20" customHeight="1">
      <c r="A197" s="12">
        <v>450377</v>
      </c>
      <c r="B197" s="12" t="s">
        <v>1187</v>
      </c>
      <c r="C197" s="19">
        <v>61000</v>
      </c>
      <c r="D197" s="12">
        <v>3</v>
      </c>
      <c r="E197" s="12">
        <v>3</v>
      </c>
      <c r="F197" s="14">
        <f>Table32356789101112132343210111213724[[#This Row],[Men]]/Table32356789101112132343210111213724[[#This Row],[Total]]</f>
        <v>1</v>
      </c>
      <c r="G197" s="12">
        <v>0</v>
      </c>
      <c r="H197" s="14">
        <f>Table32356789101112132343210111213724[[#This Row],[Women]]/Table32356789101112132343210111213724[[#This Row],[Total]]</f>
        <v>0</v>
      </c>
      <c r="I197" s="12">
        <v>0</v>
      </c>
      <c r="J197" s="14">
        <f>Table32356789101112132343210111213724[[#This Row],[Alaskan Native or Native American]]/Table32356789101112132343210111213724[[#This Row],[Total]]</f>
        <v>0</v>
      </c>
      <c r="K197" s="12">
        <v>0</v>
      </c>
      <c r="L197" s="14">
        <f>Table32356789101112132343210111213724[[#This Row],[Asian American]]/Table32356789101112132343210111213724[[#This Row],[Total]]</f>
        <v>0</v>
      </c>
      <c r="M197" s="12">
        <v>2</v>
      </c>
      <c r="N197" s="14">
        <f>Table32356789101112132343210111213724[[#This Row],[African American]]/Table32356789101112132343210111213724[[#This Row],[Total]]</f>
        <v>0.66666666666666663</v>
      </c>
      <c r="O197" s="12">
        <v>0</v>
      </c>
      <c r="P197" s="14">
        <f>Table32356789101112132343210111213724[[#This Row],[Hispanic American]]/Table32356789101112132343210111213724[[#This Row],[Total]]</f>
        <v>0</v>
      </c>
      <c r="Q197" s="12">
        <v>0</v>
      </c>
      <c r="R197" s="14">
        <f>Table32356789101112132343210111213724[[#This Row],[Hawaiian or Pacific Islander]]/Table32356789101112132343210111213724[[#This Row],[Total]]</f>
        <v>0</v>
      </c>
      <c r="S197" s="12">
        <v>0</v>
      </c>
      <c r="T197" s="14">
        <f>Table32356789101112132343210111213724[[#This Row],[White]]/Table32356789101112132343210111213724[[#This Row],[Total]]</f>
        <v>0</v>
      </c>
      <c r="U197" s="12">
        <v>1</v>
      </c>
      <c r="V197" s="14">
        <f>Table32356789101112132343210111213724[[#This Row],[Multi-racial]]/Table32356789101112132343210111213724[[#This Row],[Total]]</f>
        <v>0.33333333333333331</v>
      </c>
      <c r="W197" s="12">
        <v>0</v>
      </c>
      <c r="X197" s="14">
        <f>Table32356789101112132343210111213724[[#This Row],[International]]/Table32356789101112132343210111213724[[#This Row],[Total]]</f>
        <v>0</v>
      </c>
      <c r="Y19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19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198" spans="1:26" ht="20" customHeight="1">
      <c r="A198" s="1">
        <v>453215</v>
      </c>
      <c r="B198" s="1" t="s">
        <v>1353</v>
      </c>
      <c r="C198" s="18">
        <v>61000</v>
      </c>
      <c r="D198" s="1">
        <v>3</v>
      </c>
      <c r="E198" s="1">
        <v>3</v>
      </c>
      <c r="F198" s="8">
        <f>Table32356789101112132343210111213724[[#This Row],[Men]]/Table32356789101112132343210111213724[[#This Row],[Total]]</f>
        <v>1</v>
      </c>
      <c r="G198" s="1">
        <v>0</v>
      </c>
      <c r="H198" s="8">
        <f>Table32356789101112132343210111213724[[#This Row],[Women]]/Table32356789101112132343210111213724[[#This Row],[Total]]</f>
        <v>0</v>
      </c>
      <c r="I198" s="1">
        <v>1</v>
      </c>
      <c r="J198" s="8">
        <f>Table32356789101112132343210111213724[[#This Row],[Alaskan Native or Native American]]/Table32356789101112132343210111213724[[#This Row],[Total]]</f>
        <v>0.33333333333333331</v>
      </c>
      <c r="K198" s="1">
        <v>1</v>
      </c>
      <c r="L198" s="8">
        <f>Table32356789101112132343210111213724[[#This Row],[Asian American]]/Table32356789101112132343210111213724[[#This Row],[Total]]</f>
        <v>0.33333333333333331</v>
      </c>
      <c r="M198" s="1">
        <v>0</v>
      </c>
      <c r="N198" s="8">
        <f>Table32356789101112132343210111213724[[#This Row],[African American]]/Table32356789101112132343210111213724[[#This Row],[Total]]</f>
        <v>0</v>
      </c>
      <c r="O198" s="1">
        <v>0</v>
      </c>
      <c r="P198" s="8">
        <f>Table32356789101112132343210111213724[[#This Row],[Hispanic American]]/Table32356789101112132343210111213724[[#This Row],[Total]]</f>
        <v>0</v>
      </c>
      <c r="Q198" s="1">
        <v>0</v>
      </c>
      <c r="R198" s="8">
        <f>Table32356789101112132343210111213724[[#This Row],[Hawaiian or Pacific Islander]]/Table32356789101112132343210111213724[[#This Row],[Total]]</f>
        <v>0</v>
      </c>
      <c r="S198" s="1">
        <v>0</v>
      </c>
      <c r="T198" s="8">
        <f>Table32356789101112132343210111213724[[#This Row],[White]]/Table32356789101112132343210111213724[[#This Row],[Total]]</f>
        <v>0</v>
      </c>
      <c r="U198" s="1">
        <v>0</v>
      </c>
      <c r="V198" s="8">
        <f>Table32356789101112132343210111213724[[#This Row],[Multi-racial]]/Table32356789101112132343210111213724[[#This Row],[Total]]</f>
        <v>0</v>
      </c>
      <c r="W198" s="1">
        <v>0</v>
      </c>
      <c r="X198" s="8">
        <f>Table32356789101112132343210111213724[[#This Row],[International]]/Table32356789101112132343210111213724[[#This Row],[Total]]</f>
        <v>0</v>
      </c>
      <c r="Y19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0.66666666666666663</v>
      </c>
      <c r="Z19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0.33333333333333331</v>
      </c>
    </row>
    <row r="199" spans="1:26" ht="20" customHeight="1">
      <c r="A199" s="12">
        <v>110413</v>
      </c>
      <c r="B199" s="12" t="s">
        <v>88</v>
      </c>
      <c r="C199" s="16" t="s">
        <v>347</v>
      </c>
      <c r="D199" s="12">
        <v>2</v>
      </c>
      <c r="E199" s="12">
        <v>2</v>
      </c>
      <c r="F199" s="14">
        <f>Table32356789101112132343210111213724[[#This Row],[Men]]/Table32356789101112132343210111213724[[#This Row],[Total]]</f>
        <v>1</v>
      </c>
      <c r="G199" s="12">
        <v>0</v>
      </c>
      <c r="H199" s="14">
        <f>Table32356789101112132343210111213724[[#This Row],[Women]]/Table32356789101112132343210111213724[[#This Row],[Total]]</f>
        <v>0</v>
      </c>
      <c r="I199" s="12">
        <v>0</v>
      </c>
      <c r="J199" s="14">
        <f>Table32356789101112132343210111213724[[#This Row],[Alaskan Native or Native American]]/Table32356789101112132343210111213724[[#This Row],[Total]]</f>
        <v>0</v>
      </c>
      <c r="K199" s="12">
        <v>0</v>
      </c>
      <c r="L199" s="14">
        <f>Table32356789101112132343210111213724[[#This Row],[Asian American]]/Table32356789101112132343210111213724[[#This Row],[Total]]</f>
        <v>0</v>
      </c>
      <c r="M199" s="12">
        <v>0</v>
      </c>
      <c r="N199" s="14">
        <f>Table32356789101112132343210111213724[[#This Row],[African American]]/Table32356789101112132343210111213724[[#This Row],[Total]]</f>
        <v>0</v>
      </c>
      <c r="O199" s="12">
        <v>1</v>
      </c>
      <c r="P199" s="14">
        <f>Table32356789101112132343210111213724[[#This Row],[Hispanic American]]/Table32356789101112132343210111213724[[#This Row],[Total]]</f>
        <v>0.5</v>
      </c>
      <c r="Q199" s="12">
        <v>0</v>
      </c>
      <c r="R199" s="14">
        <f>Table32356789101112132343210111213724[[#This Row],[Hawaiian or Pacific Islander]]/Table32356789101112132343210111213724[[#This Row],[Total]]</f>
        <v>0</v>
      </c>
      <c r="S199" s="12">
        <v>0</v>
      </c>
      <c r="T199" s="14">
        <f>Table32356789101112132343210111213724[[#This Row],[White]]/Table32356789101112132343210111213724[[#This Row],[Total]]</f>
        <v>0</v>
      </c>
      <c r="U199" s="12">
        <v>0</v>
      </c>
      <c r="V199" s="14">
        <f>Table32356789101112132343210111213724[[#This Row],[Multi-racial]]/Table32356789101112132343210111213724[[#This Row],[Total]]</f>
        <v>0</v>
      </c>
      <c r="W199" s="12">
        <v>1</v>
      </c>
      <c r="X199" s="14">
        <f>Table32356789101112132343210111213724[[#This Row],[International]]/Table32356789101112132343210111213724[[#This Row],[Total]]</f>
        <v>0.5</v>
      </c>
      <c r="Y19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19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200" spans="1:26" ht="20" customHeight="1">
      <c r="A200" s="1">
        <v>134945</v>
      </c>
      <c r="B200" s="1" t="s">
        <v>453</v>
      </c>
      <c r="C200" s="15" t="s">
        <v>347</v>
      </c>
      <c r="D200" s="1">
        <v>2</v>
      </c>
      <c r="E200" s="1">
        <v>2</v>
      </c>
      <c r="F200" s="8">
        <f>Table32356789101112132343210111213724[[#This Row],[Men]]/Table32356789101112132343210111213724[[#This Row],[Total]]</f>
        <v>1</v>
      </c>
      <c r="G200" s="1">
        <v>0</v>
      </c>
      <c r="H200" s="8">
        <f>Table32356789101112132343210111213724[[#This Row],[Women]]/Table32356789101112132343210111213724[[#This Row],[Total]]</f>
        <v>0</v>
      </c>
      <c r="I200" s="1">
        <v>0</v>
      </c>
      <c r="J200" s="8">
        <f>Table32356789101112132343210111213724[[#This Row],[Alaskan Native or Native American]]/Table32356789101112132343210111213724[[#This Row],[Total]]</f>
        <v>0</v>
      </c>
      <c r="K200" s="1">
        <v>0</v>
      </c>
      <c r="L200" s="8">
        <f>Table32356789101112132343210111213724[[#This Row],[Asian American]]/Table32356789101112132343210111213724[[#This Row],[Total]]</f>
        <v>0</v>
      </c>
      <c r="M200" s="1">
        <v>0</v>
      </c>
      <c r="N200" s="8">
        <f>Table32356789101112132343210111213724[[#This Row],[African American]]/Table32356789101112132343210111213724[[#This Row],[Total]]</f>
        <v>0</v>
      </c>
      <c r="O200" s="1">
        <v>0</v>
      </c>
      <c r="P200" s="8">
        <f>Table32356789101112132343210111213724[[#This Row],[Hispanic American]]/Table32356789101112132343210111213724[[#This Row],[Total]]</f>
        <v>0</v>
      </c>
      <c r="Q200" s="1">
        <v>0</v>
      </c>
      <c r="R200" s="8">
        <f>Table32356789101112132343210111213724[[#This Row],[Hawaiian or Pacific Islander]]/Table32356789101112132343210111213724[[#This Row],[Total]]</f>
        <v>0</v>
      </c>
      <c r="S200" s="1">
        <v>2</v>
      </c>
      <c r="T200" s="8">
        <f>Table32356789101112132343210111213724[[#This Row],[White]]/Table32356789101112132343210111213724[[#This Row],[Total]]</f>
        <v>1</v>
      </c>
      <c r="U200" s="1">
        <v>0</v>
      </c>
      <c r="V200" s="8">
        <f>Table32356789101112132343210111213724[[#This Row],[Multi-racial]]/Table32356789101112132343210111213724[[#This Row],[Total]]</f>
        <v>0</v>
      </c>
      <c r="W200" s="1">
        <v>0</v>
      </c>
      <c r="X200" s="8">
        <f>Table32356789101112132343210111213724[[#This Row],[International]]/Table32356789101112132343210111213724[[#This Row],[Total]]</f>
        <v>0</v>
      </c>
      <c r="Y20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0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01" spans="1:26" ht="20" customHeight="1">
      <c r="A201" s="12">
        <v>153108</v>
      </c>
      <c r="B201" s="12" t="s">
        <v>319</v>
      </c>
      <c r="C201" s="16" t="s">
        <v>347</v>
      </c>
      <c r="D201" s="12">
        <v>2</v>
      </c>
      <c r="E201" s="12">
        <v>2</v>
      </c>
      <c r="F201" s="14">
        <f>Table32356789101112132343210111213724[[#This Row],[Men]]/Table32356789101112132343210111213724[[#This Row],[Total]]</f>
        <v>1</v>
      </c>
      <c r="G201" s="12">
        <v>0</v>
      </c>
      <c r="H201" s="14">
        <f>Table32356789101112132343210111213724[[#This Row],[Women]]/Table32356789101112132343210111213724[[#This Row],[Total]]</f>
        <v>0</v>
      </c>
      <c r="I201" s="12">
        <v>0</v>
      </c>
      <c r="J201" s="14">
        <f>Table32356789101112132343210111213724[[#This Row],[Alaskan Native or Native American]]/Table32356789101112132343210111213724[[#This Row],[Total]]</f>
        <v>0</v>
      </c>
      <c r="K201" s="12">
        <v>0</v>
      </c>
      <c r="L201" s="14">
        <f>Table32356789101112132343210111213724[[#This Row],[Asian American]]/Table32356789101112132343210111213724[[#This Row],[Total]]</f>
        <v>0</v>
      </c>
      <c r="M201" s="12">
        <v>0</v>
      </c>
      <c r="N201" s="14">
        <f>Table32356789101112132343210111213724[[#This Row],[African American]]/Table32356789101112132343210111213724[[#This Row],[Total]]</f>
        <v>0</v>
      </c>
      <c r="O201" s="12">
        <v>0</v>
      </c>
      <c r="P201" s="14">
        <f>Table32356789101112132343210111213724[[#This Row],[Hispanic American]]/Table32356789101112132343210111213724[[#This Row],[Total]]</f>
        <v>0</v>
      </c>
      <c r="Q201" s="12">
        <v>0</v>
      </c>
      <c r="R201" s="14">
        <f>Table32356789101112132343210111213724[[#This Row],[Hawaiian or Pacific Islander]]/Table32356789101112132343210111213724[[#This Row],[Total]]</f>
        <v>0</v>
      </c>
      <c r="S201" s="12">
        <v>2</v>
      </c>
      <c r="T201" s="14">
        <f>Table32356789101112132343210111213724[[#This Row],[White]]/Table32356789101112132343210111213724[[#This Row],[Total]]</f>
        <v>1</v>
      </c>
      <c r="U201" s="12">
        <v>0</v>
      </c>
      <c r="V201" s="14">
        <f>Table32356789101112132343210111213724[[#This Row],[Multi-racial]]/Table32356789101112132343210111213724[[#This Row],[Total]]</f>
        <v>0</v>
      </c>
      <c r="W201" s="12">
        <v>0</v>
      </c>
      <c r="X201" s="14">
        <f>Table32356789101112132343210111213724[[#This Row],[International]]/Table32356789101112132343210111213724[[#This Row],[Total]]</f>
        <v>0</v>
      </c>
      <c r="Y20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0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02" spans="1:26" ht="20" customHeight="1">
      <c r="A202" s="1">
        <v>155636</v>
      </c>
      <c r="B202" s="1" t="s">
        <v>1320</v>
      </c>
      <c r="C202" s="15" t="s">
        <v>347</v>
      </c>
      <c r="D202" s="1">
        <v>2</v>
      </c>
      <c r="E202" s="1">
        <v>2</v>
      </c>
      <c r="F202" s="8">
        <f>Table32356789101112132343210111213724[[#This Row],[Men]]/Table32356789101112132343210111213724[[#This Row],[Total]]</f>
        <v>1</v>
      </c>
      <c r="G202" s="1">
        <v>0</v>
      </c>
      <c r="H202" s="8">
        <f>Table32356789101112132343210111213724[[#This Row],[Women]]/Table32356789101112132343210111213724[[#This Row],[Total]]</f>
        <v>0</v>
      </c>
      <c r="I202" s="1">
        <v>0</v>
      </c>
      <c r="J202" s="8">
        <f>Table32356789101112132343210111213724[[#This Row],[Alaskan Native or Native American]]/Table32356789101112132343210111213724[[#This Row],[Total]]</f>
        <v>0</v>
      </c>
      <c r="K202" s="1">
        <v>0</v>
      </c>
      <c r="L202" s="8">
        <f>Table32356789101112132343210111213724[[#This Row],[Asian American]]/Table32356789101112132343210111213724[[#This Row],[Total]]</f>
        <v>0</v>
      </c>
      <c r="M202" s="1">
        <v>0</v>
      </c>
      <c r="N202" s="8">
        <f>Table32356789101112132343210111213724[[#This Row],[African American]]/Table32356789101112132343210111213724[[#This Row],[Total]]</f>
        <v>0</v>
      </c>
      <c r="O202" s="1">
        <v>0</v>
      </c>
      <c r="P202" s="8">
        <f>Table32356789101112132343210111213724[[#This Row],[Hispanic American]]/Table32356789101112132343210111213724[[#This Row],[Total]]</f>
        <v>0</v>
      </c>
      <c r="Q202" s="1">
        <v>0</v>
      </c>
      <c r="R202" s="8">
        <f>Table32356789101112132343210111213724[[#This Row],[Hawaiian or Pacific Islander]]/Table32356789101112132343210111213724[[#This Row],[Total]]</f>
        <v>0</v>
      </c>
      <c r="S202" s="1">
        <v>2</v>
      </c>
      <c r="T202" s="8">
        <f>Table32356789101112132343210111213724[[#This Row],[White]]/Table32356789101112132343210111213724[[#This Row],[Total]]</f>
        <v>1</v>
      </c>
      <c r="U202" s="1">
        <v>0</v>
      </c>
      <c r="V202" s="8">
        <f>Table32356789101112132343210111213724[[#This Row],[Multi-racial]]/Table32356789101112132343210111213724[[#This Row],[Total]]</f>
        <v>0</v>
      </c>
      <c r="W202" s="1">
        <v>0</v>
      </c>
      <c r="X202" s="8">
        <f>Table32356789101112132343210111213724[[#This Row],[International]]/Table32356789101112132343210111213724[[#This Row],[Total]]</f>
        <v>0</v>
      </c>
      <c r="Y20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0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03" spans="1:26" ht="20" customHeight="1">
      <c r="A203" s="12">
        <v>174914</v>
      </c>
      <c r="B203" s="12" t="s">
        <v>416</v>
      </c>
      <c r="C203" s="16" t="s">
        <v>347</v>
      </c>
      <c r="D203" s="12">
        <v>2</v>
      </c>
      <c r="E203" s="12">
        <v>2</v>
      </c>
      <c r="F203" s="14">
        <f>Table32356789101112132343210111213724[[#This Row],[Men]]/Table32356789101112132343210111213724[[#This Row],[Total]]</f>
        <v>1</v>
      </c>
      <c r="G203" s="12">
        <v>0</v>
      </c>
      <c r="H203" s="14">
        <f>Table32356789101112132343210111213724[[#This Row],[Women]]/Table32356789101112132343210111213724[[#This Row],[Total]]</f>
        <v>0</v>
      </c>
      <c r="I203" s="12">
        <v>0</v>
      </c>
      <c r="J203" s="14">
        <f>Table32356789101112132343210111213724[[#This Row],[Alaskan Native or Native American]]/Table32356789101112132343210111213724[[#This Row],[Total]]</f>
        <v>0</v>
      </c>
      <c r="K203" s="12">
        <v>1</v>
      </c>
      <c r="L203" s="14">
        <f>Table32356789101112132343210111213724[[#This Row],[Asian American]]/Table32356789101112132343210111213724[[#This Row],[Total]]</f>
        <v>0.5</v>
      </c>
      <c r="M203" s="12">
        <v>0</v>
      </c>
      <c r="N203" s="14">
        <f>Table32356789101112132343210111213724[[#This Row],[African American]]/Table32356789101112132343210111213724[[#This Row],[Total]]</f>
        <v>0</v>
      </c>
      <c r="O203" s="12">
        <v>0</v>
      </c>
      <c r="P203" s="14">
        <f>Table32356789101112132343210111213724[[#This Row],[Hispanic American]]/Table32356789101112132343210111213724[[#This Row],[Total]]</f>
        <v>0</v>
      </c>
      <c r="Q203" s="12">
        <v>0</v>
      </c>
      <c r="R203" s="14">
        <f>Table32356789101112132343210111213724[[#This Row],[Hawaiian or Pacific Islander]]/Table32356789101112132343210111213724[[#This Row],[Total]]</f>
        <v>0</v>
      </c>
      <c r="S203" s="12">
        <v>0</v>
      </c>
      <c r="T203" s="14">
        <f>Table32356789101112132343210111213724[[#This Row],[White]]/Table32356789101112132343210111213724[[#This Row],[Total]]</f>
        <v>0</v>
      </c>
      <c r="U203" s="12">
        <v>0</v>
      </c>
      <c r="V203" s="14">
        <f>Table32356789101112132343210111213724[[#This Row],[Multi-racial]]/Table32356789101112132343210111213724[[#This Row],[Total]]</f>
        <v>0</v>
      </c>
      <c r="W203" s="12">
        <v>1</v>
      </c>
      <c r="X203" s="14">
        <f>Table32356789101112132343210111213724[[#This Row],[International]]/Table32356789101112132343210111213724[[#This Row],[Total]]</f>
        <v>0.5</v>
      </c>
      <c r="Y20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20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04" spans="1:26" ht="20" customHeight="1">
      <c r="A204" s="1">
        <v>190150</v>
      </c>
      <c r="B204" s="1" t="s">
        <v>64</v>
      </c>
      <c r="C204" s="15" t="s">
        <v>347</v>
      </c>
      <c r="D204" s="1">
        <v>2</v>
      </c>
      <c r="E204" s="1">
        <v>2</v>
      </c>
      <c r="F204" s="8">
        <f>Table32356789101112132343210111213724[[#This Row],[Men]]/Table32356789101112132343210111213724[[#This Row],[Total]]</f>
        <v>1</v>
      </c>
      <c r="G204" s="1">
        <v>0</v>
      </c>
      <c r="H204" s="8">
        <f>Table32356789101112132343210111213724[[#This Row],[Women]]/Table32356789101112132343210111213724[[#This Row],[Total]]</f>
        <v>0</v>
      </c>
      <c r="I204" s="1">
        <v>0</v>
      </c>
      <c r="J204" s="8">
        <f>Table32356789101112132343210111213724[[#This Row],[Alaskan Native or Native American]]/Table32356789101112132343210111213724[[#This Row],[Total]]</f>
        <v>0</v>
      </c>
      <c r="K204" s="1">
        <v>0</v>
      </c>
      <c r="L204" s="8">
        <f>Table32356789101112132343210111213724[[#This Row],[Asian American]]/Table32356789101112132343210111213724[[#This Row],[Total]]</f>
        <v>0</v>
      </c>
      <c r="M204" s="1">
        <v>0</v>
      </c>
      <c r="N204" s="8">
        <f>Table32356789101112132343210111213724[[#This Row],[African American]]/Table32356789101112132343210111213724[[#This Row],[Total]]</f>
        <v>0</v>
      </c>
      <c r="O204" s="1">
        <v>1</v>
      </c>
      <c r="P204" s="8">
        <f>Table32356789101112132343210111213724[[#This Row],[Hispanic American]]/Table32356789101112132343210111213724[[#This Row],[Total]]</f>
        <v>0.5</v>
      </c>
      <c r="Q204" s="1">
        <v>0</v>
      </c>
      <c r="R204" s="8">
        <f>Table32356789101112132343210111213724[[#This Row],[Hawaiian or Pacific Islander]]/Table32356789101112132343210111213724[[#This Row],[Total]]</f>
        <v>0</v>
      </c>
      <c r="S204" s="1">
        <v>0</v>
      </c>
      <c r="T204" s="8">
        <f>Table32356789101112132343210111213724[[#This Row],[White]]/Table32356789101112132343210111213724[[#This Row],[Total]]</f>
        <v>0</v>
      </c>
      <c r="U204" s="1">
        <v>0</v>
      </c>
      <c r="V204" s="8">
        <f>Table32356789101112132343210111213724[[#This Row],[Multi-racial]]/Table32356789101112132343210111213724[[#This Row],[Total]]</f>
        <v>0</v>
      </c>
      <c r="W204" s="1">
        <v>1</v>
      </c>
      <c r="X204" s="8">
        <f>Table32356789101112132343210111213724[[#This Row],[International]]/Table32356789101112132343210111213724[[#This Row],[Total]]</f>
        <v>0.5</v>
      </c>
      <c r="Y20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20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205" spans="1:26" ht="20" customHeight="1">
      <c r="A205" s="12">
        <v>207324</v>
      </c>
      <c r="B205" s="12" t="s">
        <v>428</v>
      </c>
      <c r="C205" s="16" t="s">
        <v>347</v>
      </c>
      <c r="D205" s="12">
        <v>2</v>
      </c>
      <c r="E205" s="12">
        <v>2</v>
      </c>
      <c r="F205" s="14">
        <f>Table32356789101112132343210111213724[[#This Row],[Men]]/Table32356789101112132343210111213724[[#This Row],[Total]]</f>
        <v>1</v>
      </c>
      <c r="G205" s="12">
        <v>0</v>
      </c>
      <c r="H205" s="14">
        <f>Table32356789101112132343210111213724[[#This Row],[Women]]/Table32356789101112132343210111213724[[#This Row],[Total]]</f>
        <v>0</v>
      </c>
      <c r="I205" s="12">
        <v>0</v>
      </c>
      <c r="J205" s="14">
        <f>Table32356789101112132343210111213724[[#This Row],[Alaskan Native or Native American]]/Table32356789101112132343210111213724[[#This Row],[Total]]</f>
        <v>0</v>
      </c>
      <c r="K205" s="12">
        <v>0</v>
      </c>
      <c r="L205" s="14">
        <f>Table32356789101112132343210111213724[[#This Row],[Asian American]]/Table32356789101112132343210111213724[[#This Row],[Total]]</f>
        <v>0</v>
      </c>
      <c r="M205" s="12">
        <v>0</v>
      </c>
      <c r="N205" s="14">
        <f>Table32356789101112132343210111213724[[#This Row],[African American]]/Table32356789101112132343210111213724[[#This Row],[Total]]</f>
        <v>0</v>
      </c>
      <c r="O205" s="12">
        <v>0</v>
      </c>
      <c r="P205" s="14">
        <f>Table32356789101112132343210111213724[[#This Row],[Hispanic American]]/Table32356789101112132343210111213724[[#This Row],[Total]]</f>
        <v>0</v>
      </c>
      <c r="Q205" s="12">
        <v>0</v>
      </c>
      <c r="R205" s="14">
        <f>Table32356789101112132343210111213724[[#This Row],[Hawaiian or Pacific Islander]]/Table32356789101112132343210111213724[[#This Row],[Total]]</f>
        <v>0</v>
      </c>
      <c r="S205" s="12">
        <v>2</v>
      </c>
      <c r="T205" s="14">
        <f>Table32356789101112132343210111213724[[#This Row],[White]]/Table32356789101112132343210111213724[[#This Row],[Total]]</f>
        <v>1</v>
      </c>
      <c r="U205" s="12">
        <v>0</v>
      </c>
      <c r="V205" s="14">
        <f>Table32356789101112132343210111213724[[#This Row],[Multi-racial]]/Table32356789101112132343210111213724[[#This Row],[Total]]</f>
        <v>0</v>
      </c>
      <c r="W205" s="12">
        <v>0</v>
      </c>
      <c r="X205" s="14">
        <f>Table32356789101112132343210111213724[[#This Row],[International]]/Table32356789101112132343210111213724[[#This Row],[Total]]</f>
        <v>0</v>
      </c>
      <c r="Y20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0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06" spans="1:26" ht="20" customHeight="1">
      <c r="A206" s="1">
        <v>212197</v>
      </c>
      <c r="B206" s="1" t="s">
        <v>338</v>
      </c>
      <c r="C206" s="15" t="s">
        <v>347</v>
      </c>
      <c r="D206" s="1">
        <v>2</v>
      </c>
      <c r="E206" s="1">
        <v>2</v>
      </c>
      <c r="F206" s="8">
        <f>Table32356789101112132343210111213724[[#This Row],[Men]]/Table32356789101112132343210111213724[[#This Row],[Total]]</f>
        <v>1</v>
      </c>
      <c r="G206" s="1">
        <v>0</v>
      </c>
      <c r="H206" s="8">
        <f>Table32356789101112132343210111213724[[#This Row],[Women]]/Table32356789101112132343210111213724[[#This Row],[Total]]</f>
        <v>0</v>
      </c>
      <c r="I206" s="1">
        <v>0</v>
      </c>
      <c r="J206" s="8">
        <f>Table32356789101112132343210111213724[[#This Row],[Alaskan Native or Native American]]/Table32356789101112132343210111213724[[#This Row],[Total]]</f>
        <v>0</v>
      </c>
      <c r="K206" s="1">
        <v>0</v>
      </c>
      <c r="L206" s="8">
        <f>Table32356789101112132343210111213724[[#This Row],[Asian American]]/Table32356789101112132343210111213724[[#This Row],[Total]]</f>
        <v>0</v>
      </c>
      <c r="M206" s="1">
        <v>1</v>
      </c>
      <c r="N206" s="8">
        <f>Table32356789101112132343210111213724[[#This Row],[African American]]/Table32356789101112132343210111213724[[#This Row],[Total]]</f>
        <v>0.5</v>
      </c>
      <c r="O206" s="1">
        <v>0</v>
      </c>
      <c r="P206" s="8">
        <f>Table32356789101112132343210111213724[[#This Row],[Hispanic American]]/Table32356789101112132343210111213724[[#This Row],[Total]]</f>
        <v>0</v>
      </c>
      <c r="Q206" s="1">
        <v>0</v>
      </c>
      <c r="R206" s="8">
        <f>Table32356789101112132343210111213724[[#This Row],[Hawaiian or Pacific Islander]]/Table32356789101112132343210111213724[[#This Row],[Total]]</f>
        <v>0</v>
      </c>
      <c r="S206" s="1">
        <v>1</v>
      </c>
      <c r="T206" s="8">
        <f>Table32356789101112132343210111213724[[#This Row],[White]]/Table32356789101112132343210111213724[[#This Row],[Total]]</f>
        <v>0.5</v>
      </c>
      <c r="U206" s="1">
        <v>0</v>
      </c>
      <c r="V206" s="8">
        <f>Table32356789101112132343210111213724[[#This Row],[Multi-racial]]/Table32356789101112132343210111213724[[#This Row],[Total]]</f>
        <v>0</v>
      </c>
      <c r="W206" s="1">
        <v>0</v>
      </c>
      <c r="X206" s="8">
        <f>Table32356789101112132343210111213724[[#This Row],[International]]/Table32356789101112132343210111213724[[#This Row],[Total]]</f>
        <v>0</v>
      </c>
      <c r="Y20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20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207" spans="1:26" ht="20" customHeight="1">
      <c r="A207" s="12">
        <v>214795</v>
      </c>
      <c r="B207" s="12" t="s">
        <v>1340</v>
      </c>
      <c r="C207" s="16">
        <v>59700</v>
      </c>
      <c r="D207" s="12">
        <v>2</v>
      </c>
      <c r="E207" s="12">
        <v>2</v>
      </c>
      <c r="F207" s="14">
        <f>Table32356789101112132343210111213724[[#This Row],[Men]]/Table32356789101112132343210111213724[[#This Row],[Total]]</f>
        <v>1</v>
      </c>
      <c r="G207" s="12">
        <v>0</v>
      </c>
      <c r="H207" s="14">
        <f>Table32356789101112132343210111213724[[#This Row],[Women]]/Table32356789101112132343210111213724[[#This Row],[Total]]</f>
        <v>0</v>
      </c>
      <c r="I207" s="12">
        <v>0</v>
      </c>
      <c r="J207" s="14">
        <f>Table32356789101112132343210111213724[[#This Row],[Alaskan Native or Native American]]/Table32356789101112132343210111213724[[#This Row],[Total]]</f>
        <v>0</v>
      </c>
      <c r="K207" s="12">
        <v>0</v>
      </c>
      <c r="L207" s="14">
        <f>Table32356789101112132343210111213724[[#This Row],[Asian American]]/Table32356789101112132343210111213724[[#This Row],[Total]]</f>
        <v>0</v>
      </c>
      <c r="M207" s="12">
        <v>0</v>
      </c>
      <c r="N207" s="14">
        <f>Table32356789101112132343210111213724[[#This Row],[African American]]/Table32356789101112132343210111213724[[#This Row],[Total]]</f>
        <v>0</v>
      </c>
      <c r="O207" s="12">
        <v>0</v>
      </c>
      <c r="P207" s="14">
        <f>Table32356789101112132343210111213724[[#This Row],[Hispanic American]]/Table32356789101112132343210111213724[[#This Row],[Total]]</f>
        <v>0</v>
      </c>
      <c r="Q207" s="12">
        <v>0</v>
      </c>
      <c r="R207" s="14">
        <f>Table32356789101112132343210111213724[[#This Row],[Hawaiian or Pacific Islander]]/Table32356789101112132343210111213724[[#This Row],[Total]]</f>
        <v>0</v>
      </c>
      <c r="S207" s="12">
        <v>2</v>
      </c>
      <c r="T207" s="14">
        <f>Table32356789101112132343210111213724[[#This Row],[White]]/Table32356789101112132343210111213724[[#This Row],[Total]]</f>
        <v>1</v>
      </c>
      <c r="U207" s="12">
        <v>0</v>
      </c>
      <c r="V207" s="14">
        <f>Table32356789101112132343210111213724[[#This Row],[Multi-racial]]/Table32356789101112132343210111213724[[#This Row],[Total]]</f>
        <v>0</v>
      </c>
      <c r="W207" s="12">
        <v>0</v>
      </c>
      <c r="X207" s="14">
        <f>Table32356789101112132343210111213724[[#This Row],[International]]/Table32356789101112132343210111213724[[#This Row],[Total]]</f>
        <v>0</v>
      </c>
      <c r="Y20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0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08" spans="1:26" ht="20" customHeight="1">
      <c r="A208" s="1">
        <v>216931</v>
      </c>
      <c r="B208" s="1" t="s">
        <v>466</v>
      </c>
      <c r="C208" s="18" t="s">
        <v>347</v>
      </c>
      <c r="D208" s="1">
        <v>2</v>
      </c>
      <c r="E208" s="1">
        <v>1</v>
      </c>
      <c r="F208" s="8">
        <f>Table32356789101112132343210111213724[[#This Row],[Men]]/Table32356789101112132343210111213724[[#This Row],[Total]]</f>
        <v>0.5</v>
      </c>
      <c r="G208" s="1">
        <v>1</v>
      </c>
      <c r="H208" s="8">
        <f>Table32356789101112132343210111213724[[#This Row],[Women]]/Table32356789101112132343210111213724[[#This Row],[Total]]</f>
        <v>0.5</v>
      </c>
      <c r="I208" s="1">
        <v>0</v>
      </c>
      <c r="J208" s="8">
        <f>Table32356789101112132343210111213724[[#This Row],[Alaskan Native or Native American]]/Table32356789101112132343210111213724[[#This Row],[Total]]</f>
        <v>0</v>
      </c>
      <c r="K208" s="1">
        <v>0</v>
      </c>
      <c r="L208" s="8">
        <f>Table32356789101112132343210111213724[[#This Row],[Asian American]]/Table32356789101112132343210111213724[[#This Row],[Total]]</f>
        <v>0</v>
      </c>
      <c r="M208" s="1">
        <v>0</v>
      </c>
      <c r="N208" s="8">
        <f>Table32356789101112132343210111213724[[#This Row],[African American]]/Table32356789101112132343210111213724[[#This Row],[Total]]</f>
        <v>0</v>
      </c>
      <c r="O208" s="1">
        <v>0</v>
      </c>
      <c r="P208" s="8">
        <f>Table32356789101112132343210111213724[[#This Row],[Hispanic American]]/Table32356789101112132343210111213724[[#This Row],[Total]]</f>
        <v>0</v>
      </c>
      <c r="Q208" s="1">
        <v>0</v>
      </c>
      <c r="R208" s="8">
        <f>Table32356789101112132343210111213724[[#This Row],[Hawaiian or Pacific Islander]]/Table32356789101112132343210111213724[[#This Row],[Total]]</f>
        <v>0</v>
      </c>
      <c r="S208" s="1">
        <v>2</v>
      </c>
      <c r="T208" s="8">
        <f>Table32356789101112132343210111213724[[#This Row],[White]]/Table32356789101112132343210111213724[[#This Row],[Total]]</f>
        <v>1</v>
      </c>
      <c r="U208" s="1">
        <v>0</v>
      </c>
      <c r="V208" s="8">
        <f>Table32356789101112132343210111213724[[#This Row],[Multi-racial]]/Table32356789101112132343210111213724[[#This Row],[Total]]</f>
        <v>0</v>
      </c>
      <c r="W208" s="1">
        <v>0</v>
      </c>
      <c r="X208" s="8">
        <f>Table32356789101112132343210111213724[[#This Row],[International]]/Table32356789101112132343210111213724[[#This Row],[Total]]</f>
        <v>0</v>
      </c>
      <c r="Y20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0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09" spans="1:26" ht="20" customHeight="1">
      <c r="A209" s="12">
        <v>237969</v>
      </c>
      <c r="B209" s="12" t="s">
        <v>789</v>
      </c>
      <c r="C209" s="19" t="s">
        <v>347</v>
      </c>
      <c r="D209" s="12">
        <v>2</v>
      </c>
      <c r="E209" s="12">
        <v>2</v>
      </c>
      <c r="F209" s="14">
        <f>Table32356789101112132343210111213724[[#This Row],[Men]]/Table32356789101112132343210111213724[[#This Row],[Total]]</f>
        <v>1</v>
      </c>
      <c r="G209" s="12">
        <v>0</v>
      </c>
      <c r="H209" s="14">
        <f>Table32356789101112132343210111213724[[#This Row],[Women]]/Table32356789101112132343210111213724[[#This Row],[Total]]</f>
        <v>0</v>
      </c>
      <c r="I209" s="12">
        <v>0</v>
      </c>
      <c r="J209" s="14">
        <f>Table32356789101112132343210111213724[[#This Row],[Alaskan Native or Native American]]/Table32356789101112132343210111213724[[#This Row],[Total]]</f>
        <v>0</v>
      </c>
      <c r="K209" s="12">
        <v>0</v>
      </c>
      <c r="L209" s="14">
        <f>Table32356789101112132343210111213724[[#This Row],[Asian American]]/Table32356789101112132343210111213724[[#This Row],[Total]]</f>
        <v>0</v>
      </c>
      <c r="M209" s="12">
        <v>0</v>
      </c>
      <c r="N209" s="14">
        <f>Table32356789101112132343210111213724[[#This Row],[African American]]/Table32356789101112132343210111213724[[#This Row],[Total]]</f>
        <v>0</v>
      </c>
      <c r="O209" s="12">
        <v>0</v>
      </c>
      <c r="P209" s="14">
        <f>Table32356789101112132343210111213724[[#This Row],[Hispanic American]]/Table32356789101112132343210111213724[[#This Row],[Total]]</f>
        <v>0</v>
      </c>
      <c r="Q209" s="12">
        <v>0</v>
      </c>
      <c r="R209" s="14">
        <f>Table32356789101112132343210111213724[[#This Row],[Hawaiian or Pacific Islander]]/Table32356789101112132343210111213724[[#This Row],[Total]]</f>
        <v>0</v>
      </c>
      <c r="S209" s="12">
        <v>2</v>
      </c>
      <c r="T209" s="14">
        <f>Table32356789101112132343210111213724[[#This Row],[White]]/Table32356789101112132343210111213724[[#This Row],[Total]]</f>
        <v>1</v>
      </c>
      <c r="U209" s="12">
        <v>0</v>
      </c>
      <c r="V209" s="14">
        <f>Table32356789101112132343210111213724[[#This Row],[Multi-racial]]/Table32356789101112132343210111213724[[#This Row],[Total]]</f>
        <v>0</v>
      </c>
      <c r="W209" s="12">
        <v>0</v>
      </c>
      <c r="X209" s="14">
        <f>Table32356789101112132343210111213724[[#This Row],[International]]/Table32356789101112132343210111213724[[#This Row],[Total]]</f>
        <v>0</v>
      </c>
      <c r="Y20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0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10" spans="1:26" ht="20" customHeight="1">
      <c r="A210" s="1">
        <v>449898</v>
      </c>
      <c r="B210" s="1" t="s">
        <v>1351</v>
      </c>
      <c r="C210" s="18">
        <v>45900</v>
      </c>
      <c r="D210" s="1">
        <v>2</v>
      </c>
      <c r="E210" s="1">
        <v>1</v>
      </c>
      <c r="F210" s="8">
        <f>Table32356789101112132343210111213724[[#This Row],[Men]]/Table32356789101112132343210111213724[[#This Row],[Total]]</f>
        <v>0.5</v>
      </c>
      <c r="G210" s="1">
        <v>1</v>
      </c>
      <c r="H210" s="8">
        <f>Table32356789101112132343210111213724[[#This Row],[Women]]/Table32356789101112132343210111213724[[#This Row],[Total]]</f>
        <v>0.5</v>
      </c>
      <c r="I210" s="1">
        <v>0</v>
      </c>
      <c r="J210" s="8">
        <f>Table32356789101112132343210111213724[[#This Row],[Alaskan Native or Native American]]/Table32356789101112132343210111213724[[#This Row],[Total]]</f>
        <v>0</v>
      </c>
      <c r="K210" s="1">
        <v>0</v>
      </c>
      <c r="L210" s="8">
        <f>Table32356789101112132343210111213724[[#This Row],[Asian American]]/Table32356789101112132343210111213724[[#This Row],[Total]]</f>
        <v>0</v>
      </c>
      <c r="M210" s="1">
        <v>0</v>
      </c>
      <c r="N210" s="8">
        <f>Table32356789101112132343210111213724[[#This Row],[African American]]/Table32356789101112132343210111213724[[#This Row],[Total]]</f>
        <v>0</v>
      </c>
      <c r="O210" s="1">
        <v>1</v>
      </c>
      <c r="P210" s="8">
        <f>Table32356789101112132343210111213724[[#This Row],[Hispanic American]]/Table32356789101112132343210111213724[[#This Row],[Total]]</f>
        <v>0.5</v>
      </c>
      <c r="Q210" s="1">
        <v>0</v>
      </c>
      <c r="R210" s="8">
        <f>Table32356789101112132343210111213724[[#This Row],[Hawaiian or Pacific Islander]]/Table32356789101112132343210111213724[[#This Row],[Total]]</f>
        <v>0</v>
      </c>
      <c r="S210" s="1">
        <v>1</v>
      </c>
      <c r="T210" s="8">
        <f>Table32356789101112132343210111213724[[#This Row],[White]]/Table32356789101112132343210111213724[[#This Row],[Total]]</f>
        <v>0.5</v>
      </c>
      <c r="U210" s="1">
        <v>0</v>
      </c>
      <c r="V210" s="8">
        <f>Table32356789101112132343210111213724[[#This Row],[Multi-racial]]/Table32356789101112132343210111213724[[#This Row],[Total]]</f>
        <v>0</v>
      </c>
      <c r="W210" s="1">
        <v>0</v>
      </c>
      <c r="X210" s="8">
        <f>Table32356789101112132343210111213724[[#This Row],[International]]/Table32356789101112132343210111213724[[#This Row],[Total]]</f>
        <v>0</v>
      </c>
      <c r="Y21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  <c r="Z21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0.5</v>
      </c>
    </row>
    <row r="211" spans="1:26" ht="20" customHeight="1">
      <c r="A211" s="12">
        <v>480082</v>
      </c>
      <c r="B211" s="12" t="s">
        <v>1359</v>
      </c>
      <c r="C211" s="19">
        <v>45900</v>
      </c>
      <c r="D211" s="12">
        <v>2</v>
      </c>
      <c r="E211" s="12">
        <v>2</v>
      </c>
      <c r="F211" s="14">
        <f>Table32356789101112132343210111213724[[#This Row],[Men]]/Table32356789101112132343210111213724[[#This Row],[Total]]</f>
        <v>1</v>
      </c>
      <c r="G211" s="12">
        <v>0</v>
      </c>
      <c r="H211" s="14">
        <f>Table32356789101112132343210111213724[[#This Row],[Women]]/Table32356789101112132343210111213724[[#This Row],[Total]]</f>
        <v>0</v>
      </c>
      <c r="I211" s="12">
        <v>0</v>
      </c>
      <c r="J211" s="14">
        <f>Table32356789101112132343210111213724[[#This Row],[Alaskan Native or Native American]]/Table32356789101112132343210111213724[[#This Row],[Total]]</f>
        <v>0</v>
      </c>
      <c r="K211" s="12">
        <v>0</v>
      </c>
      <c r="L211" s="14">
        <f>Table32356789101112132343210111213724[[#This Row],[Asian American]]/Table32356789101112132343210111213724[[#This Row],[Total]]</f>
        <v>0</v>
      </c>
      <c r="M211" s="12">
        <v>0</v>
      </c>
      <c r="N211" s="14">
        <f>Table32356789101112132343210111213724[[#This Row],[African American]]/Table32356789101112132343210111213724[[#This Row],[Total]]</f>
        <v>0</v>
      </c>
      <c r="O211" s="12">
        <v>0</v>
      </c>
      <c r="P211" s="14">
        <f>Table32356789101112132343210111213724[[#This Row],[Hispanic American]]/Table32356789101112132343210111213724[[#This Row],[Total]]</f>
        <v>0</v>
      </c>
      <c r="Q211" s="12">
        <v>0</v>
      </c>
      <c r="R211" s="14">
        <f>Table32356789101112132343210111213724[[#This Row],[Hawaiian or Pacific Islander]]/Table32356789101112132343210111213724[[#This Row],[Total]]</f>
        <v>0</v>
      </c>
      <c r="S211" s="12">
        <v>0</v>
      </c>
      <c r="T211" s="14">
        <f>Table32356789101112132343210111213724[[#This Row],[White]]/Table32356789101112132343210111213724[[#This Row],[Total]]</f>
        <v>0</v>
      </c>
      <c r="U211" s="12">
        <v>0</v>
      </c>
      <c r="V211" s="14">
        <f>Table32356789101112132343210111213724[[#This Row],[Multi-racial]]/Table32356789101112132343210111213724[[#This Row],[Total]]</f>
        <v>0</v>
      </c>
      <c r="W211" s="12">
        <v>0</v>
      </c>
      <c r="X211" s="14">
        <f>Table32356789101112132343210111213724[[#This Row],[International]]/Table32356789101112132343210111213724[[#This Row],[Total]]</f>
        <v>0</v>
      </c>
      <c r="Y21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1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12" spans="1:26" ht="20" customHeight="1">
      <c r="A212" s="1">
        <v>105367</v>
      </c>
      <c r="B212" s="1" t="s">
        <v>1311</v>
      </c>
      <c r="C212" s="15" t="s">
        <v>347</v>
      </c>
      <c r="D212" s="1">
        <v>1</v>
      </c>
      <c r="E212" s="1">
        <v>1</v>
      </c>
      <c r="F212" s="8">
        <f>Table32356789101112132343210111213724[[#This Row],[Men]]/Table32356789101112132343210111213724[[#This Row],[Total]]</f>
        <v>1</v>
      </c>
      <c r="G212" s="1">
        <v>0</v>
      </c>
      <c r="H212" s="8">
        <f>Table32356789101112132343210111213724[[#This Row],[Women]]/Table32356789101112132343210111213724[[#This Row],[Total]]</f>
        <v>0</v>
      </c>
      <c r="I212" s="1">
        <v>0</v>
      </c>
      <c r="J212" s="8">
        <f>Table32356789101112132343210111213724[[#This Row],[Alaskan Native or Native American]]/Table32356789101112132343210111213724[[#This Row],[Total]]</f>
        <v>0</v>
      </c>
      <c r="K212" s="1">
        <v>0</v>
      </c>
      <c r="L212" s="8">
        <f>Table32356789101112132343210111213724[[#This Row],[Asian American]]/Table32356789101112132343210111213724[[#This Row],[Total]]</f>
        <v>0</v>
      </c>
      <c r="M212" s="1">
        <v>0</v>
      </c>
      <c r="N212" s="8">
        <f>Table32356789101112132343210111213724[[#This Row],[African American]]/Table32356789101112132343210111213724[[#This Row],[Total]]</f>
        <v>0</v>
      </c>
      <c r="O212" s="1">
        <v>0</v>
      </c>
      <c r="P212" s="8">
        <f>Table32356789101112132343210111213724[[#This Row],[Hispanic American]]/Table32356789101112132343210111213724[[#This Row],[Total]]</f>
        <v>0</v>
      </c>
      <c r="Q212" s="1">
        <v>0</v>
      </c>
      <c r="R212" s="8">
        <f>Table32356789101112132343210111213724[[#This Row],[Hawaiian or Pacific Islander]]/Table32356789101112132343210111213724[[#This Row],[Total]]</f>
        <v>0</v>
      </c>
      <c r="S212" s="1">
        <v>1</v>
      </c>
      <c r="T212" s="8">
        <f>Table32356789101112132343210111213724[[#This Row],[White]]/Table32356789101112132343210111213724[[#This Row],[Total]]</f>
        <v>1</v>
      </c>
      <c r="U212" s="1">
        <v>0</v>
      </c>
      <c r="V212" s="8">
        <f>Table32356789101112132343210111213724[[#This Row],[Multi-racial]]/Table32356789101112132343210111213724[[#This Row],[Total]]</f>
        <v>0</v>
      </c>
      <c r="W212" s="1">
        <v>0</v>
      </c>
      <c r="X212" s="8">
        <f>Table32356789101112132343210111213724[[#This Row],[International]]/Table32356789101112132343210111213724[[#This Row],[Total]]</f>
        <v>0</v>
      </c>
      <c r="Y21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1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13" spans="1:26" ht="20" customHeight="1">
      <c r="A213" s="12">
        <v>126614</v>
      </c>
      <c r="B213" s="12" t="s">
        <v>104</v>
      </c>
      <c r="C213" s="16" t="s">
        <v>347</v>
      </c>
      <c r="D213" s="12">
        <v>1</v>
      </c>
      <c r="E213" s="12">
        <v>1</v>
      </c>
      <c r="F213" s="14">
        <f>Table32356789101112132343210111213724[[#This Row],[Men]]/Table32356789101112132343210111213724[[#This Row],[Total]]</f>
        <v>1</v>
      </c>
      <c r="G213" s="12">
        <v>0</v>
      </c>
      <c r="H213" s="14">
        <f>Table32356789101112132343210111213724[[#This Row],[Women]]/Table32356789101112132343210111213724[[#This Row],[Total]]</f>
        <v>0</v>
      </c>
      <c r="I213" s="12">
        <v>0</v>
      </c>
      <c r="J213" s="14">
        <f>Table32356789101112132343210111213724[[#This Row],[Alaskan Native or Native American]]/Table32356789101112132343210111213724[[#This Row],[Total]]</f>
        <v>0</v>
      </c>
      <c r="K213" s="12">
        <v>0</v>
      </c>
      <c r="L213" s="14">
        <f>Table32356789101112132343210111213724[[#This Row],[Asian American]]/Table32356789101112132343210111213724[[#This Row],[Total]]</f>
        <v>0</v>
      </c>
      <c r="M213" s="12">
        <v>0</v>
      </c>
      <c r="N213" s="14">
        <f>Table32356789101112132343210111213724[[#This Row],[African American]]/Table32356789101112132343210111213724[[#This Row],[Total]]</f>
        <v>0</v>
      </c>
      <c r="O213" s="12">
        <v>0</v>
      </c>
      <c r="P213" s="14">
        <f>Table32356789101112132343210111213724[[#This Row],[Hispanic American]]/Table32356789101112132343210111213724[[#This Row],[Total]]</f>
        <v>0</v>
      </c>
      <c r="Q213" s="12">
        <v>0</v>
      </c>
      <c r="R213" s="14">
        <f>Table32356789101112132343210111213724[[#This Row],[Hawaiian or Pacific Islander]]/Table32356789101112132343210111213724[[#This Row],[Total]]</f>
        <v>0</v>
      </c>
      <c r="S213" s="12">
        <v>0</v>
      </c>
      <c r="T213" s="14">
        <f>Table32356789101112132343210111213724[[#This Row],[White]]/Table32356789101112132343210111213724[[#This Row],[Total]]</f>
        <v>0</v>
      </c>
      <c r="U213" s="12">
        <v>1</v>
      </c>
      <c r="V213" s="14">
        <f>Table32356789101112132343210111213724[[#This Row],[Multi-racial]]/Table32356789101112132343210111213724[[#This Row],[Total]]</f>
        <v>1</v>
      </c>
      <c r="W213" s="12">
        <v>0</v>
      </c>
      <c r="X213" s="14">
        <f>Table32356789101112132343210111213724[[#This Row],[International]]/Table32356789101112132343210111213724[[#This Row],[Total]]</f>
        <v>0</v>
      </c>
      <c r="Y21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21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214" spans="1:26" ht="20" customHeight="1">
      <c r="A214" s="1">
        <v>142328</v>
      </c>
      <c r="B214" s="1" t="s">
        <v>867</v>
      </c>
      <c r="C214" s="15" t="s">
        <v>347</v>
      </c>
      <c r="D214" s="1">
        <v>1</v>
      </c>
      <c r="E214" s="1">
        <v>0</v>
      </c>
      <c r="F214" s="8">
        <f>Table32356789101112132343210111213724[[#This Row],[Men]]/Table32356789101112132343210111213724[[#This Row],[Total]]</f>
        <v>0</v>
      </c>
      <c r="G214" s="1">
        <v>1</v>
      </c>
      <c r="H214" s="8">
        <f>Table32356789101112132343210111213724[[#This Row],[Women]]/Table32356789101112132343210111213724[[#This Row],[Total]]</f>
        <v>1</v>
      </c>
      <c r="I214" s="1">
        <v>0</v>
      </c>
      <c r="J214" s="8">
        <f>Table32356789101112132343210111213724[[#This Row],[Alaskan Native or Native American]]/Table32356789101112132343210111213724[[#This Row],[Total]]</f>
        <v>0</v>
      </c>
      <c r="K214" s="1">
        <v>0</v>
      </c>
      <c r="L214" s="8">
        <f>Table32356789101112132343210111213724[[#This Row],[Asian American]]/Table32356789101112132343210111213724[[#This Row],[Total]]</f>
        <v>0</v>
      </c>
      <c r="M214" s="1">
        <v>0</v>
      </c>
      <c r="N214" s="8">
        <f>Table32356789101112132343210111213724[[#This Row],[African American]]/Table32356789101112132343210111213724[[#This Row],[Total]]</f>
        <v>0</v>
      </c>
      <c r="O214" s="1">
        <v>0</v>
      </c>
      <c r="P214" s="8">
        <f>Table32356789101112132343210111213724[[#This Row],[Hispanic American]]/Table32356789101112132343210111213724[[#This Row],[Total]]</f>
        <v>0</v>
      </c>
      <c r="Q214" s="1">
        <v>0</v>
      </c>
      <c r="R214" s="8">
        <f>Table32356789101112132343210111213724[[#This Row],[Hawaiian or Pacific Islander]]/Table32356789101112132343210111213724[[#This Row],[Total]]</f>
        <v>0</v>
      </c>
      <c r="S214" s="1">
        <v>1</v>
      </c>
      <c r="T214" s="8">
        <f>Table32356789101112132343210111213724[[#This Row],[White]]/Table32356789101112132343210111213724[[#This Row],[Total]]</f>
        <v>1</v>
      </c>
      <c r="U214" s="1">
        <v>0</v>
      </c>
      <c r="V214" s="8">
        <f>Table32356789101112132343210111213724[[#This Row],[Multi-racial]]/Table32356789101112132343210111213724[[#This Row],[Total]]</f>
        <v>0</v>
      </c>
      <c r="W214" s="1">
        <v>0</v>
      </c>
      <c r="X214" s="8">
        <f>Table32356789101112132343210111213724[[#This Row],[International]]/Table32356789101112132343210111213724[[#This Row],[Total]]</f>
        <v>0</v>
      </c>
      <c r="Y21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1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15" spans="1:26" ht="20" customHeight="1">
      <c r="A215" s="12">
        <v>145619</v>
      </c>
      <c r="B215" s="12" t="s">
        <v>610</v>
      </c>
      <c r="C215" s="16" t="s">
        <v>347</v>
      </c>
      <c r="D215" s="12">
        <v>1</v>
      </c>
      <c r="E215" s="12">
        <v>1</v>
      </c>
      <c r="F215" s="14">
        <f>Table32356789101112132343210111213724[[#This Row],[Men]]/Table32356789101112132343210111213724[[#This Row],[Total]]</f>
        <v>1</v>
      </c>
      <c r="G215" s="12">
        <v>0</v>
      </c>
      <c r="H215" s="14">
        <f>Table32356789101112132343210111213724[[#This Row],[Women]]/Table32356789101112132343210111213724[[#This Row],[Total]]</f>
        <v>0</v>
      </c>
      <c r="I215" s="12">
        <v>0</v>
      </c>
      <c r="J215" s="14">
        <f>Table32356789101112132343210111213724[[#This Row],[Alaskan Native or Native American]]/Table32356789101112132343210111213724[[#This Row],[Total]]</f>
        <v>0</v>
      </c>
      <c r="K215" s="12">
        <v>0</v>
      </c>
      <c r="L215" s="14">
        <f>Table32356789101112132343210111213724[[#This Row],[Asian American]]/Table32356789101112132343210111213724[[#This Row],[Total]]</f>
        <v>0</v>
      </c>
      <c r="M215" s="12">
        <v>0</v>
      </c>
      <c r="N215" s="14">
        <f>Table32356789101112132343210111213724[[#This Row],[African American]]/Table32356789101112132343210111213724[[#This Row],[Total]]</f>
        <v>0</v>
      </c>
      <c r="O215" s="12">
        <v>0</v>
      </c>
      <c r="P215" s="14">
        <f>Table32356789101112132343210111213724[[#This Row],[Hispanic American]]/Table32356789101112132343210111213724[[#This Row],[Total]]</f>
        <v>0</v>
      </c>
      <c r="Q215" s="12">
        <v>0</v>
      </c>
      <c r="R215" s="14">
        <f>Table32356789101112132343210111213724[[#This Row],[Hawaiian or Pacific Islander]]/Table32356789101112132343210111213724[[#This Row],[Total]]</f>
        <v>0</v>
      </c>
      <c r="S215" s="12">
        <v>1</v>
      </c>
      <c r="T215" s="14">
        <f>Table32356789101112132343210111213724[[#This Row],[White]]/Table32356789101112132343210111213724[[#This Row],[Total]]</f>
        <v>1</v>
      </c>
      <c r="U215" s="12">
        <v>0</v>
      </c>
      <c r="V215" s="14">
        <f>Table32356789101112132343210111213724[[#This Row],[Multi-racial]]/Table32356789101112132343210111213724[[#This Row],[Total]]</f>
        <v>0</v>
      </c>
      <c r="W215" s="12">
        <v>0</v>
      </c>
      <c r="X215" s="14">
        <f>Table32356789101112132343210111213724[[#This Row],[International]]/Table32356789101112132343210111213724[[#This Row],[Total]]</f>
        <v>0</v>
      </c>
      <c r="Y21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1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16" spans="1:26" ht="20" customHeight="1">
      <c r="A216" s="1">
        <v>148496</v>
      </c>
      <c r="B216" s="1" t="s">
        <v>611</v>
      </c>
      <c r="C216" s="15" t="s">
        <v>347</v>
      </c>
      <c r="D216" s="1">
        <v>1</v>
      </c>
      <c r="E216" s="1">
        <v>0</v>
      </c>
      <c r="F216" s="8">
        <f>Table32356789101112132343210111213724[[#This Row],[Men]]/Table32356789101112132343210111213724[[#This Row],[Total]]</f>
        <v>0</v>
      </c>
      <c r="G216" s="1">
        <v>1</v>
      </c>
      <c r="H216" s="8">
        <f>Table32356789101112132343210111213724[[#This Row],[Women]]/Table32356789101112132343210111213724[[#This Row],[Total]]</f>
        <v>1</v>
      </c>
      <c r="I216" s="1">
        <v>0</v>
      </c>
      <c r="J216" s="8">
        <f>Table32356789101112132343210111213724[[#This Row],[Alaskan Native or Native American]]/Table32356789101112132343210111213724[[#This Row],[Total]]</f>
        <v>0</v>
      </c>
      <c r="K216" s="1">
        <v>1</v>
      </c>
      <c r="L216" s="8">
        <f>Table32356789101112132343210111213724[[#This Row],[Asian American]]/Table32356789101112132343210111213724[[#This Row],[Total]]</f>
        <v>1</v>
      </c>
      <c r="M216" s="1">
        <v>0</v>
      </c>
      <c r="N216" s="8">
        <f>Table32356789101112132343210111213724[[#This Row],[African American]]/Table32356789101112132343210111213724[[#This Row],[Total]]</f>
        <v>0</v>
      </c>
      <c r="O216" s="1">
        <v>0</v>
      </c>
      <c r="P216" s="8">
        <f>Table32356789101112132343210111213724[[#This Row],[Hispanic American]]/Table32356789101112132343210111213724[[#This Row],[Total]]</f>
        <v>0</v>
      </c>
      <c r="Q216" s="1">
        <v>0</v>
      </c>
      <c r="R216" s="8">
        <f>Table32356789101112132343210111213724[[#This Row],[Hawaiian or Pacific Islander]]/Table32356789101112132343210111213724[[#This Row],[Total]]</f>
        <v>0</v>
      </c>
      <c r="S216" s="1">
        <v>0</v>
      </c>
      <c r="T216" s="8">
        <f>Table32356789101112132343210111213724[[#This Row],[White]]/Table32356789101112132343210111213724[[#This Row],[Total]]</f>
        <v>0</v>
      </c>
      <c r="U216" s="1">
        <v>0</v>
      </c>
      <c r="V216" s="8">
        <f>Table32356789101112132343210111213724[[#This Row],[Multi-racial]]/Table32356789101112132343210111213724[[#This Row],[Total]]</f>
        <v>0</v>
      </c>
      <c r="W216" s="1">
        <v>0</v>
      </c>
      <c r="X216" s="8">
        <f>Table32356789101112132343210111213724[[#This Row],[International]]/Table32356789101112132343210111213724[[#This Row],[Total]]</f>
        <v>0</v>
      </c>
      <c r="Y21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21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17" spans="1:26" ht="20" customHeight="1">
      <c r="A217" s="12">
        <v>150668</v>
      </c>
      <c r="B217" s="12" t="s">
        <v>877</v>
      </c>
      <c r="C217" s="16" t="s">
        <v>347</v>
      </c>
      <c r="D217" s="12">
        <v>1</v>
      </c>
      <c r="E217" s="12">
        <v>0</v>
      </c>
      <c r="F217" s="14">
        <f>Table32356789101112132343210111213724[[#This Row],[Men]]/Table32356789101112132343210111213724[[#This Row],[Total]]</f>
        <v>0</v>
      </c>
      <c r="G217" s="12">
        <v>1</v>
      </c>
      <c r="H217" s="14">
        <f>Table32356789101112132343210111213724[[#This Row],[Women]]/Table32356789101112132343210111213724[[#This Row],[Total]]</f>
        <v>1</v>
      </c>
      <c r="I217" s="12">
        <v>0</v>
      </c>
      <c r="J217" s="14">
        <f>Table32356789101112132343210111213724[[#This Row],[Alaskan Native or Native American]]/Table32356789101112132343210111213724[[#This Row],[Total]]</f>
        <v>0</v>
      </c>
      <c r="K217" s="12">
        <v>0</v>
      </c>
      <c r="L217" s="14">
        <f>Table32356789101112132343210111213724[[#This Row],[Asian American]]/Table32356789101112132343210111213724[[#This Row],[Total]]</f>
        <v>0</v>
      </c>
      <c r="M217" s="12">
        <v>0</v>
      </c>
      <c r="N217" s="14">
        <f>Table32356789101112132343210111213724[[#This Row],[African American]]/Table32356789101112132343210111213724[[#This Row],[Total]]</f>
        <v>0</v>
      </c>
      <c r="O217" s="12">
        <v>0</v>
      </c>
      <c r="P217" s="14">
        <f>Table32356789101112132343210111213724[[#This Row],[Hispanic American]]/Table32356789101112132343210111213724[[#This Row],[Total]]</f>
        <v>0</v>
      </c>
      <c r="Q217" s="12">
        <v>0</v>
      </c>
      <c r="R217" s="14">
        <f>Table32356789101112132343210111213724[[#This Row],[Hawaiian or Pacific Islander]]/Table32356789101112132343210111213724[[#This Row],[Total]]</f>
        <v>0</v>
      </c>
      <c r="S217" s="12">
        <v>1</v>
      </c>
      <c r="T217" s="14">
        <f>Table32356789101112132343210111213724[[#This Row],[White]]/Table32356789101112132343210111213724[[#This Row],[Total]]</f>
        <v>1</v>
      </c>
      <c r="U217" s="12">
        <v>0</v>
      </c>
      <c r="V217" s="14">
        <f>Table32356789101112132343210111213724[[#This Row],[Multi-racial]]/Table32356789101112132343210111213724[[#This Row],[Total]]</f>
        <v>0</v>
      </c>
      <c r="W217" s="12">
        <v>0</v>
      </c>
      <c r="X217" s="14">
        <f>Table32356789101112132343210111213724[[#This Row],[International]]/Table32356789101112132343210111213724[[#This Row],[Total]]</f>
        <v>0</v>
      </c>
      <c r="Y21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1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18" spans="1:26" ht="20" customHeight="1">
      <c r="A218" s="1">
        <v>153250</v>
      </c>
      <c r="B218" s="1" t="s">
        <v>1318</v>
      </c>
      <c r="C218" s="15" t="s">
        <v>347</v>
      </c>
      <c r="D218" s="1">
        <v>1</v>
      </c>
      <c r="E218" s="1">
        <v>1</v>
      </c>
      <c r="F218" s="8">
        <f>Table32356789101112132343210111213724[[#This Row],[Men]]/Table32356789101112132343210111213724[[#This Row],[Total]]</f>
        <v>1</v>
      </c>
      <c r="G218" s="1">
        <v>0</v>
      </c>
      <c r="H218" s="8">
        <f>Table32356789101112132343210111213724[[#This Row],[Women]]/Table32356789101112132343210111213724[[#This Row],[Total]]</f>
        <v>0</v>
      </c>
      <c r="I218" s="1">
        <v>0</v>
      </c>
      <c r="J218" s="8">
        <f>Table32356789101112132343210111213724[[#This Row],[Alaskan Native or Native American]]/Table32356789101112132343210111213724[[#This Row],[Total]]</f>
        <v>0</v>
      </c>
      <c r="K218" s="1">
        <v>0</v>
      </c>
      <c r="L218" s="8">
        <f>Table32356789101112132343210111213724[[#This Row],[Asian American]]/Table32356789101112132343210111213724[[#This Row],[Total]]</f>
        <v>0</v>
      </c>
      <c r="M218" s="1">
        <v>0</v>
      </c>
      <c r="N218" s="8">
        <f>Table32356789101112132343210111213724[[#This Row],[African American]]/Table32356789101112132343210111213724[[#This Row],[Total]]</f>
        <v>0</v>
      </c>
      <c r="O218" s="1">
        <v>0</v>
      </c>
      <c r="P218" s="8">
        <f>Table32356789101112132343210111213724[[#This Row],[Hispanic American]]/Table32356789101112132343210111213724[[#This Row],[Total]]</f>
        <v>0</v>
      </c>
      <c r="Q218" s="1">
        <v>0</v>
      </c>
      <c r="R218" s="8">
        <f>Table32356789101112132343210111213724[[#This Row],[Hawaiian or Pacific Islander]]/Table32356789101112132343210111213724[[#This Row],[Total]]</f>
        <v>0</v>
      </c>
      <c r="S218" s="1">
        <v>1</v>
      </c>
      <c r="T218" s="8">
        <f>Table32356789101112132343210111213724[[#This Row],[White]]/Table32356789101112132343210111213724[[#This Row],[Total]]</f>
        <v>1</v>
      </c>
      <c r="U218" s="1">
        <v>0</v>
      </c>
      <c r="V218" s="8">
        <f>Table32356789101112132343210111213724[[#This Row],[Multi-racial]]/Table32356789101112132343210111213724[[#This Row],[Total]]</f>
        <v>0</v>
      </c>
      <c r="W218" s="1">
        <v>0</v>
      </c>
      <c r="X218" s="8">
        <f>Table32356789101112132343210111213724[[#This Row],[International]]/Table32356789101112132343210111213724[[#This Row],[Total]]</f>
        <v>0</v>
      </c>
      <c r="Y21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1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19" spans="1:26" ht="20" customHeight="1">
      <c r="A219" s="12">
        <v>153834</v>
      </c>
      <c r="B219" s="12" t="s">
        <v>613</v>
      </c>
      <c r="C219" s="16" t="s">
        <v>347</v>
      </c>
      <c r="D219" s="12">
        <v>1</v>
      </c>
      <c r="E219" s="12">
        <v>1</v>
      </c>
      <c r="F219" s="14">
        <f>Table32356789101112132343210111213724[[#This Row],[Men]]/Table32356789101112132343210111213724[[#This Row],[Total]]</f>
        <v>1</v>
      </c>
      <c r="G219" s="12">
        <v>0</v>
      </c>
      <c r="H219" s="14">
        <f>Table32356789101112132343210111213724[[#This Row],[Women]]/Table32356789101112132343210111213724[[#This Row],[Total]]</f>
        <v>0</v>
      </c>
      <c r="I219" s="12">
        <v>0</v>
      </c>
      <c r="J219" s="14">
        <f>Table32356789101112132343210111213724[[#This Row],[Alaskan Native or Native American]]/Table32356789101112132343210111213724[[#This Row],[Total]]</f>
        <v>0</v>
      </c>
      <c r="K219" s="12">
        <v>0</v>
      </c>
      <c r="L219" s="14">
        <f>Table32356789101112132343210111213724[[#This Row],[Asian American]]/Table32356789101112132343210111213724[[#This Row],[Total]]</f>
        <v>0</v>
      </c>
      <c r="M219" s="12">
        <v>0</v>
      </c>
      <c r="N219" s="14">
        <f>Table32356789101112132343210111213724[[#This Row],[African American]]/Table32356789101112132343210111213724[[#This Row],[Total]]</f>
        <v>0</v>
      </c>
      <c r="O219" s="12">
        <v>0</v>
      </c>
      <c r="P219" s="14">
        <f>Table32356789101112132343210111213724[[#This Row],[Hispanic American]]/Table32356789101112132343210111213724[[#This Row],[Total]]</f>
        <v>0</v>
      </c>
      <c r="Q219" s="12">
        <v>0</v>
      </c>
      <c r="R219" s="14">
        <f>Table32356789101112132343210111213724[[#This Row],[Hawaiian or Pacific Islander]]/Table32356789101112132343210111213724[[#This Row],[Total]]</f>
        <v>0</v>
      </c>
      <c r="S219" s="12">
        <v>1</v>
      </c>
      <c r="T219" s="14">
        <f>Table32356789101112132343210111213724[[#This Row],[White]]/Table32356789101112132343210111213724[[#This Row],[Total]]</f>
        <v>1</v>
      </c>
      <c r="U219" s="12">
        <v>0</v>
      </c>
      <c r="V219" s="14">
        <f>Table32356789101112132343210111213724[[#This Row],[Multi-racial]]/Table32356789101112132343210111213724[[#This Row],[Total]]</f>
        <v>0</v>
      </c>
      <c r="W219" s="12">
        <v>0</v>
      </c>
      <c r="X219" s="14">
        <f>Table32356789101112132343210111213724[[#This Row],[International]]/Table32356789101112132343210111213724[[#This Row],[Total]]</f>
        <v>0</v>
      </c>
      <c r="Y21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1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20" spans="1:26" ht="20" customHeight="1">
      <c r="A220" s="1">
        <v>154101</v>
      </c>
      <c r="B220" s="1" t="s">
        <v>770</v>
      </c>
      <c r="C220" s="15" t="s">
        <v>347</v>
      </c>
      <c r="D220" s="1">
        <v>1</v>
      </c>
      <c r="E220" s="1">
        <v>1</v>
      </c>
      <c r="F220" s="8">
        <f>Table32356789101112132343210111213724[[#This Row],[Men]]/Table32356789101112132343210111213724[[#This Row],[Total]]</f>
        <v>1</v>
      </c>
      <c r="G220" s="1">
        <v>0</v>
      </c>
      <c r="H220" s="8">
        <f>Table32356789101112132343210111213724[[#This Row],[Women]]/Table32356789101112132343210111213724[[#This Row],[Total]]</f>
        <v>0</v>
      </c>
      <c r="I220" s="1">
        <v>0</v>
      </c>
      <c r="J220" s="8">
        <f>Table32356789101112132343210111213724[[#This Row],[Alaskan Native or Native American]]/Table32356789101112132343210111213724[[#This Row],[Total]]</f>
        <v>0</v>
      </c>
      <c r="K220" s="1">
        <v>0</v>
      </c>
      <c r="L220" s="8">
        <f>Table32356789101112132343210111213724[[#This Row],[Asian American]]/Table32356789101112132343210111213724[[#This Row],[Total]]</f>
        <v>0</v>
      </c>
      <c r="M220" s="1">
        <v>0</v>
      </c>
      <c r="N220" s="8">
        <f>Table32356789101112132343210111213724[[#This Row],[African American]]/Table32356789101112132343210111213724[[#This Row],[Total]]</f>
        <v>0</v>
      </c>
      <c r="O220" s="1">
        <v>0</v>
      </c>
      <c r="P220" s="8">
        <f>Table32356789101112132343210111213724[[#This Row],[Hispanic American]]/Table32356789101112132343210111213724[[#This Row],[Total]]</f>
        <v>0</v>
      </c>
      <c r="Q220" s="1">
        <v>0</v>
      </c>
      <c r="R220" s="8">
        <f>Table32356789101112132343210111213724[[#This Row],[Hawaiian or Pacific Islander]]/Table32356789101112132343210111213724[[#This Row],[Total]]</f>
        <v>0</v>
      </c>
      <c r="S220" s="1">
        <v>0</v>
      </c>
      <c r="T220" s="8">
        <f>Table32356789101112132343210111213724[[#This Row],[White]]/Table32356789101112132343210111213724[[#This Row],[Total]]</f>
        <v>0</v>
      </c>
      <c r="U220" s="1">
        <v>0</v>
      </c>
      <c r="V220" s="8">
        <f>Table32356789101112132343210111213724[[#This Row],[Multi-racial]]/Table32356789101112132343210111213724[[#This Row],[Total]]</f>
        <v>0</v>
      </c>
      <c r="W220" s="1">
        <v>0</v>
      </c>
      <c r="X220" s="8">
        <f>Table32356789101112132343210111213724[[#This Row],[International]]/Table32356789101112132343210111213724[[#This Row],[Total]]</f>
        <v>0</v>
      </c>
      <c r="Y22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2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21" spans="1:26" ht="20" customHeight="1">
      <c r="A221" s="12">
        <v>162210</v>
      </c>
      <c r="B221" s="12" t="s">
        <v>743</v>
      </c>
      <c r="C221" s="16" t="s">
        <v>347</v>
      </c>
      <c r="D221" s="12">
        <v>1</v>
      </c>
      <c r="E221" s="12">
        <v>1</v>
      </c>
      <c r="F221" s="14">
        <f>Table32356789101112132343210111213724[[#This Row],[Men]]/Table32356789101112132343210111213724[[#This Row],[Total]]</f>
        <v>1</v>
      </c>
      <c r="G221" s="12">
        <v>0</v>
      </c>
      <c r="H221" s="14">
        <f>Table32356789101112132343210111213724[[#This Row],[Women]]/Table32356789101112132343210111213724[[#This Row],[Total]]</f>
        <v>0</v>
      </c>
      <c r="I221" s="12">
        <v>0</v>
      </c>
      <c r="J221" s="14">
        <f>Table32356789101112132343210111213724[[#This Row],[Alaskan Native or Native American]]/Table32356789101112132343210111213724[[#This Row],[Total]]</f>
        <v>0</v>
      </c>
      <c r="K221" s="12">
        <v>0</v>
      </c>
      <c r="L221" s="14">
        <f>Table32356789101112132343210111213724[[#This Row],[Asian American]]/Table32356789101112132343210111213724[[#This Row],[Total]]</f>
        <v>0</v>
      </c>
      <c r="M221" s="12">
        <v>0</v>
      </c>
      <c r="N221" s="14">
        <f>Table32356789101112132343210111213724[[#This Row],[African American]]/Table32356789101112132343210111213724[[#This Row],[Total]]</f>
        <v>0</v>
      </c>
      <c r="O221" s="12">
        <v>0</v>
      </c>
      <c r="P221" s="14">
        <f>Table32356789101112132343210111213724[[#This Row],[Hispanic American]]/Table32356789101112132343210111213724[[#This Row],[Total]]</f>
        <v>0</v>
      </c>
      <c r="Q221" s="12">
        <v>0</v>
      </c>
      <c r="R221" s="14">
        <f>Table32356789101112132343210111213724[[#This Row],[Hawaiian or Pacific Islander]]/Table32356789101112132343210111213724[[#This Row],[Total]]</f>
        <v>0</v>
      </c>
      <c r="S221" s="12">
        <v>0</v>
      </c>
      <c r="T221" s="14">
        <f>Table32356789101112132343210111213724[[#This Row],[White]]/Table32356789101112132343210111213724[[#This Row],[Total]]</f>
        <v>0</v>
      </c>
      <c r="U221" s="12">
        <v>0</v>
      </c>
      <c r="V221" s="14">
        <f>Table32356789101112132343210111213724[[#This Row],[Multi-racial]]/Table32356789101112132343210111213724[[#This Row],[Total]]</f>
        <v>0</v>
      </c>
      <c r="W221" s="12">
        <v>1</v>
      </c>
      <c r="X221" s="14">
        <f>Table32356789101112132343210111213724[[#This Row],[International]]/Table32356789101112132343210111213724[[#This Row],[Total]]</f>
        <v>1</v>
      </c>
      <c r="Y22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2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22" spans="1:26" ht="20" customHeight="1">
      <c r="A222" s="1">
        <v>169479</v>
      </c>
      <c r="B222" s="1" t="s">
        <v>558</v>
      </c>
      <c r="C222" s="15" t="s">
        <v>347</v>
      </c>
      <c r="D222" s="1">
        <v>1</v>
      </c>
      <c r="E222" s="1">
        <v>1</v>
      </c>
      <c r="F222" s="8">
        <f>Table32356789101112132343210111213724[[#This Row],[Men]]/Table32356789101112132343210111213724[[#This Row],[Total]]</f>
        <v>1</v>
      </c>
      <c r="G222" s="1">
        <v>0</v>
      </c>
      <c r="H222" s="8">
        <f>Table32356789101112132343210111213724[[#This Row],[Women]]/Table32356789101112132343210111213724[[#This Row],[Total]]</f>
        <v>0</v>
      </c>
      <c r="I222" s="1">
        <v>0</v>
      </c>
      <c r="J222" s="8">
        <f>Table32356789101112132343210111213724[[#This Row],[Alaskan Native or Native American]]/Table32356789101112132343210111213724[[#This Row],[Total]]</f>
        <v>0</v>
      </c>
      <c r="K222" s="1">
        <v>0</v>
      </c>
      <c r="L222" s="8">
        <f>Table32356789101112132343210111213724[[#This Row],[Asian American]]/Table32356789101112132343210111213724[[#This Row],[Total]]</f>
        <v>0</v>
      </c>
      <c r="M222" s="1">
        <v>0</v>
      </c>
      <c r="N222" s="8">
        <f>Table32356789101112132343210111213724[[#This Row],[African American]]/Table32356789101112132343210111213724[[#This Row],[Total]]</f>
        <v>0</v>
      </c>
      <c r="O222" s="1">
        <v>0</v>
      </c>
      <c r="P222" s="8">
        <f>Table32356789101112132343210111213724[[#This Row],[Hispanic American]]/Table32356789101112132343210111213724[[#This Row],[Total]]</f>
        <v>0</v>
      </c>
      <c r="Q222" s="1">
        <v>0</v>
      </c>
      <c r="R222" s="8">
        <f>Table32356789101112132343210111213724[[#This Row],[Hawaiian or Pacific Islander]]/Table32356789101112132343210111213724[[#This Row],[Total]]</f>
        <v>0</v>
      </c>
      <c r="S222" s="1">
        <v>0</v>
      </c>
      <c r="T222" s="8">
        <f>Table32356789101112132343210111213724[[#This Row],[White]]/Table32356789101112132343210111213724[[#This Row],[Total]]</f>
        <v>0</v>
      </c>
      <c r="U222" s="1">
        <v>0</v>
      </c>
      <c r="V222" s="8">
        <f>Table32356789101112132343210111213724[[#This Row],[Multi-racial]]/Table32356789101112132343210111213724[[#This Row],[Total]]</f>
        <v>0</v>
      </c>
      <c r="W222" s="1">
        <v>1</v>
      </c>
      <c r="X222" s="8">
        <f>Table32356789101112132343210111213724[[#This Row],[International]]/Table32356789101112132343210111213724[[#This Row],[Total]]</f>
        <v>1</v>
      </c>
      <c r="Y22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2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23" spans="1:26" ht="20" customHeight="1">
      <c r="A223" s="12">
        <v>181020</v>
      </c>
      <c r="B223" s="12" t="s">
        <v>716</v>
      </c>
      <c r="C223" s="16" t="s">
        <v>347</v>
      </c>
      <c r="D223" s="12">
        <v>1</v>
      </c>
      <c r="E223" s="12">
        <v>1</v>
      </c>
      <c r="F223" s="14">
        <f>Table32356789101112132343210111213724[[#This Row],[Men]]/Table32356789101112132343210111213724[[#This Row],[Total]]</f>
        <v>1</v>
      </c>
      <c r="G223" s="12">
        <v>0</v>
      </c>
      <c r="H223" s="14">
        <f>Table32356789101112132343210111213724[[#This Row],[Women]]/Table32356789101112132343210111213724[[#This Row],[Total]]</f>
        <v>0</v>
      </c>
      <c r="I223" s="12">
        <v>0</v>
      </c>
      <c r="J223" s="14">
        <f>Table32356789101112132343210111213724[[#This Row],[Alaskan Native or Native American]]/Table32356789101112132343210111213724[[#This Row],[Total]]</f>
        <v>0</v>
      </c>
      <c r="K223" s="12">
        <v>0</v>
      </c>
      <c r="L223" s="14">
        <f>Table32356789101112132343210111213724[[#This Row],[Asian American]]/Table32356789101112132343210111213724[[#This Row],[Total]]</f>
        <v>0</v>
      </c>
      <c r="M223" s="12">
        <v>0</v>
      </c>
      <c r="N223" s="14">
        <f>Table32356789101112132343210111213724[[#This Row],[African American]]/Table32356789101112132343210111213724[[#This Row],[Total]]</f>
        <v>0</v>
      </c>
      <c r="O223" s="12">
        <v>0</v>
      </c>
      <c r="P223" s="14">
        <f>Table32356789101112132343210111213724[[#This Row],[Hispanic American]]/Table32356789101112132343210111213724[[#This Row],[Total]]</f>
        <v>0</v>
      </c>
      <c r="Q223" s="12">
        <v>0</v>
      </c>
      <c r="R223" s="14">
        <f>Table32356789101112132343210111213724[[#This Row],[Hawaiian or Pacific Islander]]/Table32356789101112132343210111213724[[#This Row],[Total]]</f>
        <v>0</v>
      </c>
      <c r="S223" s="12">
        <v>1</v>
      </c>
      <c r="T223" s="14">
        <f>Table32356789101112132343210111213724[[#This Row],[White]]/Table32356789101112132343210111213724[[#This Row],[Total]]</f>
        <v>1</v>
      </c>
      <c r="U223" s="12">
        <v>0</v>
      </c>
      <c r="V223" s="14">
        <f>Table32356789101112132343210111213724[[#This Row],[Multi-racial]]/Table32356789101112132343210111213724[[#This Row],[Total]]</f>
        <v>0</v>
      </c>
      <c r="W223" s="12">
        <v>0</v>
      </c>
      <c r="X223" s="14">
        <f>Table32356789101112132343210111213724[[#This Row],[International]]/Table32356789101112132343210111213724[[#This Row],[Total]]</f>
        <v>0</v>
      </c>
      <c r="Y22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2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24" spans="1:26" ht="20" customHeight="1">
      <c r="A224" s="1">
        <v>191676</v>
      </c>
      <c r="B224" s="1" t="s">
        <v>996</v>
      </c>
      <c r="C224" s="15"/>
      <c r="D224" s="1">
        <v>1</v>
      </c>
      <c r="E224" s="1">
        <v>1</v>
      </c>
      <c r="F224" s="8">
        <f>Table32356789101112132343210111213724[[#This Row],[Men]]/Table32356789101112132343210111213724[[#This Row],[Total]]</f>
        <v>1</v>
      </c>
      <c r="G224" s="1">
        <v>0</v>
      </c>
      <c r="H224" s="8">
        <f>Table32356789101112132343210111213724[[#This Row],[Women]]/Table32356789101112132343210111213724[[#This Row],[Total]]</f>
        <v>0</v>
      </c>
      <c r="I224" s="1">
        <v>0</v>
      </c>
      <c r="J224" s="8">
        <f>Table32356789101112132343210111213724[[#This Row],[Alaskan Native or Native American]]/Table32356789101112132343210111213724[[#This Row],[Total]]</f>
        <v>0</v>
      </c>
      <c r="K224" s="1">
        <v>0</v>
      </c>
      <c r="L224" s="8">
        <f>Table32356789101112132343210111213724[[#This Row],[Asian American]]/Table32356789101112132343210111213724[[#This Row],[Total]]</f>
        <v>0</v>
      </c>
      <c r="M224" s="1">
        <v>0</v>
      </c>
      <c r="N224" s="8">
        <f>Table32356789101112132343210111213724[[#This Row],[African American]]/Table32356789101112132343210111213724[[#This Row],[Total]]</f>
        <v>0</v>
      </c>
      <c r="O224" s="1">
        <v>0</v>
      </c>
      <c r="P224" s="8">
        <f>Table32356789101112132343210111213724[[#This Row],[Hispanic American]]/Table32356789101112132343210111213724[[#This Row],[Total]]</f>
        <v>0</v>
      </c>
      <c r="Q224" s="1">
        <v>0</v>
      </c>
      <c r="R224" s="8">
        <f>Table32356789101112132343210111213724[[#This Row],[Hawaiian or Pacific Islander]]/Table32356789101112132343210111213724[[#This Row],[Total]]</f>
        <v>0</v>
      </c>
      <c r="S224" s="1">
        <v>1</v>
      </c>
      <c r="T224" s="8">
        <f>Table32356789101112132343210111213724[[#This Row],[White]]/Table32356789101112132343210111213724[[#This Row],[Total]]</f>
        <v>1</v>
      </c>
      <c r="U224" s="1">
        <v>0</v>
      </c>
      <c r="V224" s="8">
        <f>Table32356789101112132343210111213724[[#This Row],[Multi-racial]]/Table32356789101112132343210111213724[[#This Row],[Total]]</f>
        <v>0</v>
      </c>
      <c r="W224" s="1">
        <v>0</v>
      </c>
      <c r="X224" s="8">
        <f>Table32356789101112132343210111213724[[#This Row],[International]]/Table32356789101112132343210111213724[[#This Row],[Total]]</f>
        <v>0</v>
      </c>
      <c r="Y22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2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25" spans="1:26" ht="20" customHeight="1">
      <c r="A225" s="12">
        <v>194958</v>
      </c>
      <c r="B225" s="12" t="s">
        <v>804</v>
      </c>
      <c r="C225" s="16" t="s">
        <v>347</v>
      </c>
      <c r="D225" s="12">
        <v>1</v>
      </c>
      <c r="E225" s="12">
        <v>1</v>
      </c>
      <c r="F225" s="14">
        <f>Table32356789101112132343210111213724[[#This Row],[Men]]/Table32356789101112132343210111213724[[#This Row],[Total]]</f>
        <v>1</v>
      </c>
      <c r="G225" s="12">
        <v>0</v>
      </c>
      <c r="H225" s="14">
        <f>Table32356789101112132343210111213724[[#This Row],[Women]]/Table32356789101112132343210111213724[[#This Row],[Total]]</f>
        <v>0</v>
      </c>
      <c r="I225" s="12">
        <v>0</v>
      </c>
      <c r="J225" s="14">
        <f>Table32356789101112132343210111213724[[#This Row],[Alaskan Native or Native American]]/Table32356789101112132343210111213724[[#This Row],[Total]]</f>
        <v>0</v>
      </c>
      <c r="K225" s="12">
        <v>0</v>
      </c>
      <c r="L225" s="14">
        <f>Table32356789101112132343210111213724[[#This Row],[Asian American]]/Table32356789101112132343210111213724[[#This Row],[Total]]</f>
        <v>0</v>
      </c>
      <c r="M225" s="12">
        <v>0</v>
      </c>
      <c r="N225" s="14">
        <f>Table32356789101112132343210111213724[[#This Row],[African American]]/Table32356789101112132343210111213724[[#This Row],[Total]]</f>
        <v>0</v>
      </c>
      <c r="O225" s="12">
        <v>0</v>
      </c>
      <c r="P225" s="14">
        <f>Table32356789101112132343210111213724[[#This Row],[Hispanic American]]/Table32356789101112132343210111213724[[#This Row],[Total]]</f>
        <v>0</v>
      </c>
      <c r="Q225" s="12">
        <v>0</v>
      </c>
      <c r="R225" s="14">
        <f>Table32356789101112132343210111213724[[#This Row],[Hawaiian or Pacific Islander]]/Table32356789101112132343210111213724[[#This Row],[Total]]</f>
        <v>0</v>
      </c>
      <c r="S225" s="12">
        <v>1</v>
      </c>
      <c r="T225" s="14">
        <f>Table32356789101112132343210111213724[[#This Row],[White]]/Table32356789101112132343210111213724[[#This Row],[Total]]</f>
        <v>1</v>
      </c>
      <c r="U225" s="12">
        <v>0</v>
      </c>
      <c r="V225" s="14">
        <f>Table32356789101112132343210111213724[[#This Row],[Multi-racial]]/Table32356789101112132343210111213724[[#This Row],[Total]]</f>
        <v>0</v>
      </c>
      <c r="W225" s="12">
        <v>0</v>
      </c>
      <c r="X225" s="14">
        <f>Table32356789101112132343210111213724[[#This Row],[International]]/Table32356789101112132343210111213724[[#This Row],[Total]]</f>
        <v>0</v>
      </c>
      <c r="Y22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2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26" spans="1:26" ht="20" customHeight="1">
      <c r="A226" s="1">
        <v>204617</v>
      </c>
      <c r="B226" s="1" t="s">
        <v>426</v>
      </c>
      <c r="C226" s="15" t="s">
        <v>347</v>
      </c>
      <c r="D226" s="1">
        <v>1</v>
      </c>
      <c r="E226" s="1">
        <v>1</v>
      </c>
      <c r="F226" s="8">
        <f>Table32356789101112132343210111213724[[#This Row],[Men]]/Table32356789101112132343210111213724[[#This Row],[Total]]</f>
        <v>1</v>
      </c>
      <c r="G226" s="1">
        <v>0</v>
      </c>
      <c r="H226" s="8">
        <f>Table32356789101112132343210111213724[[#This Row],[Women]]/Table32356789101112132343210111213724[[#This Row],[Total]]</f>
        <v>0</v>
      </c>
      <c r="I226" s="1">
        <v>0</v>
      </c>
      <c r="J226" s="8">
        <f>Table32356789101112132343210111213724[[#This Row],[Alaskan Native or Native American]]/Table32356789101112132343210111213724[[#This Row],[Total]]</f>
        <v>0</v>
      </c>
      <c r="K226" s="1">
        <v>0</v>
      </c>
      <c r="L226" s="8">
        <f>Table32356789101112132343210111213724[[#This Row],[Asian American]]/Table32356789101112132343210111213724[[#This Row],[Total]]</f>
        <v>0</v>
      </c>
      <c r="M226" s="1">
        <v>0</v>
      </c>
      <c r="N226" s="8">
        <f>Table32356789101112132343210111213724[[#This Row],[African American]]/Table32356789101112132343210111213724[[#This Row],[Total]]</f>
        <v>0</v>
      </c>
      <c r="O226" s="1">
        <v>0</v>
      </c>
      <c r="P226" s="8">
        <f>Table32356789101112132343210111213724[[#This Row],[Hispanic American]]/Table32356789101112132343210111213724[[#This Row],[Total]]</f>
        <v>0</v>
      </c>
      <c r="Q226" s="1">
        <v>0</v>
      </c>
      <c r="R226" s="8">
        <f>Table32356789101112132343210111213724[[#This Row],[Hawaiian or Pacific Islander]]/Table32356789101112132343210111213724[[#This Row],[Total]]</f>
        <v>0</v>
      </c>
      <c r="S226" s="1">
        <v>1</v>
      </c>
      <c r="T226" s="8">
        <f>Table32356789101112132343210111213724[[#This Row],[White]]/Table32356789101112132343210111213724[[#This Row],[Total]]</f>
        <v>1</v>
      </c>
      <c r="U226" s="1">
        <v>0</v>
      </c>
      <c r="V226" s="8">
        <f>Table32356789101112132343210111213724[[#This Row],[Multi-racial]]/Table32356789101112132343210111213724[[#This Row],[Total]]</f>
        <v>0</v>
      </c>
      <c r="W226" s="1">
        <v>0</v>
      </c>
      <c r="X226" s="8">
        <f>Table32356789101112132343210111213724[[#This Row],[International]]/Table32356789101112132343210111213724[[#This Row],[Total]]</f>
        <v>0</v>
      </c>
      <c r="Y22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2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27" spans="1:26" ht="20" customHeight="1">
      <c r="A227" s="12">
        <v>207403</v>
      </c>
      <c r="B227" s="12" t="s">
        <v>778</v>
      </c>
      <c r="C227" s="16" t="s">
        <v>347</v>
      </c>
      <c r="D227" s="12">
        <v>1</v>
      </c>
      <c r="E227" s="12">
        <v>1</v>
      </c>
      <c r="F227" s="14">
        <f>Table32356789101112132343210111213724[[#This Row],[Men]]/Table32356789101112132343210111213724[[#This Row],[Total]]</f>
        <v>1</v>
      </c>
      <c r="G227" s="12">
        <v>0</v>
      </c>
      <c r="H227" s="14">
        <f>Table32356789101112132343210111213724[[#This Row],[Women]]/Table32356789101112132343210111213724[[#This Row],[Total]]</f>
        <v>0</v>
      </c>
      <c r="I227" s="12">
        <v>0</v>
      </c>
      <c r="J227" s="14">
        <f>Table32356789101112132343210111213724[[#This Row],[Alaskan Native or Native American]]/Table32356789101112132343210111213724[[#This Row],[Total]]</f>
        <v>0</v>
      </c>
      <c r="K227" s="12">
        <v>0</v>
      </c>
      <c r="L227" s="14">
        <f>Table32356789101112132343210111213724[[#This Row],[Asian American]]/Table32356789101112132343210111213724[[#This Row],[Total]]</f>
        <v>0</v>
      </c>
      <c r="M227" s="12">
        <v>1</v>
      </c>
      <c r="N227" s="14">
        <f>Table32356789101112132343210111213724[[#This Row],[African American]]/Table32356789101112132343210111213724[[#This Row],[Total]]</f>
        <v>1</v>
      </c>
      <c r="O227" s="12">
        <v>0</v>
      </c>
      <c r="P227" s="14">
        <f>Table32356789101112132343210111213724[[#This Row],[Hispanic American]]/Table32356789101112132343210111213724[[#This Row],[Total]]</f>
        <v>0</v>
      </c>
      <c r="Q227" s="12">
        <v>0</v>
      </c>
      <c r="R227" s="14">
        <f>Table32356789101112132343210111213724[[#This Row],[Hawaiian or Pacific Islander]]/Table32356789101112132343210111213724[[#This Row],[Total]]</f>
        <v>0</v>
      </c>
      <c r="S227" s="12">
        <v>0</v>
      </c>
      <c r="T227" s="14">
        <f>Table32356789101112132343210111213724[[#This Row],[White]]/Table32356789101112132343210111213724[[#This Row],[Total]]</f>
        <v>0</v>
      </c>
      <c r="U227" s="12">
        <v>0</v>
      </c>
      <c r="V227" s="14">
        <f>Table32356789101112132343210111213724[[#This Row],[Multi-racial]]/Table32356789101112132343210111213724[[#This Row],[Total]]</f>
        <v>0</v>
      </c>
      <c r="W227" s="12">
        <v>0</v>
      </c>
      <c r="X227" s="14">
        <f>Table32356789101112132343210111213724[[#This Row],[International]]/Table32356789101112132343210111213724[[#This Row],[Total]]</f>
        <v>0</v>
      </c>
      <c r="Y227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227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228" spans="1:26" ht="20" customHeight="1">
      <c r="A228" s="1">
        <v>214740</v>
      </c>
      <c r="B228" s="1" t="s">
        <v>1337</v>
      </c>
      <c r="C228" s="15">
        <v>59700</v>
      </c>
      <c r="D228" s="1">
        <v>1</v>
      </c>
      <c r="E228" s="1">
        <v>1</v>
      </c>
      <c r="F228" s="8">
        <f>Table32356789101112132343210111213724[[#This Row],[Men]]/Table32356789101112132343210111213724[[#This Row],[Total]]</f>
        <v>1</v>
      </c>
      <c r="G228" s="1">
        <v>0</v>
      </c>
      <c r="H228" s="8">
        <f>Table32356789101112132343210111213724[[#This Row],[Women]]/Table32356789101112132343210111213724[[#This Row],[Total]]</f>
        <v>0</v>
      </c>
      <c r="I228" s="1">
        <v>0</v>
      </c>
      <c r="J228" s="8">
        <f>Table32356789101112132343210111213724[[#This Row],[Alaskan Native or Native American]]/Table32356789101112132343210111213724[[#This Row],[Total]]</f>
        <v>0</v>
      </c>
      <c r="K228" s="1">
        <v>0</v>
      </c>
      <c r="L228" s="8">
        <f>Table32356789101112132343210111213724[[#This Row],[Asian American]]/Table32356789101112132343210111213724[[#This Row],[Total]]</f>
        <v>0</v>
      </c>
      <c r="M228" s="1">
        <v>0</v>
      </c>
      <c r="N228" s="8">
        <f>Table32356789101112132343210111213724[[#This Row],[African American]]/Table32356789101112132343210111213724[[#This Row],[Total]]</f>
        <v>0</v>
      </c>
      <c r="O228" s="1">
        <v>0</v>
      </c>
      <c r="P228" s="8">
        <f>Table32356789101112132343210111213724[[#This Row],[Hispanic American]]/Table32356789101112132343210111213724[[#This Row],[Total]]</f>
        <v>0</v>
      </c>
      <c r="Q228" s="1">
        <v>0</v>
      </c>
      <c r="R228" s="8">
        <f>Table32356789101112132343210111213724[[#This Row],[Hawaiian or Pacific Islander]]/Table32356789101112132343210111213724[[#This Row],[Total]]</f>
        <v>0</v>
      </c>
      <c r="S228" s="1">
        <v>1</v>
      </c>
      <c r="T228" s="8">
        <f>Table32356789101112132343210111213724[[#This Row],[White]]/Table32356789101112132343210111213724[[#This Row],[Total]]</f>
        <v>1</v>
      </c>
      <c r="U228" s="1">
        <v>0</v>
      </c>
      <c r="V228" s="8">
        <f>Table32356789101112132343210111213724[[#This Row],[Multi-racial]]/Table32356789101112132343210111213724[[#This Row],[Total]]</f>
        <v>0</v>
      </c>
      <c r="W228" s="1">
        <v>0</v>
      </c>
      <c r="X228" s="8">
        <f>Table32356789101112132343210111213724[[#This Row],[International]]/Table32356789101112132343210111213724[[#This Row],[Total]]</f>
        <v>0</v>
      </c>
      <c r="Y228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28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29" spans="1:26" ht="20" customHeight="1">
      <c r="A229" s="12">
        <v>215929</v>
      </c>
      <c r="B229" s="12" t="s">
        <v>431</v>
      </c>
      <c r="C229" s="16" t="s">
        <v>347</v>
      </c>
      <c r="D229" s="12">
        <v>1</v>
      </c>
      <c r="E229" s="12">
        <v>1</v>
      </c>
      <c r="F229" s="14">
        <f>Table32356789101112132343210111213724[[#This Row],[Men]]/Table32356789101112132343210111213724[[#This Row],[Total]]</f>
        <v>1</v>
      </c>
      <c r="G229" s="12">
        <v>0</v>
      </c>
      <c r="H229" s="14">
        <f>Table32356789101112132343210111213724[[#This Row],[Women]]/Table32356789101112132343210111213724[[#This Row],[Total]]</f>
        <v>0</v>
      </c>
      <c r="I229" s="12">
        <v>0</v>
      </c>
      <c r="J229" s="14">
        <f>Table32356789101112132343210111213724[[#This Row],[Alaskan Native or Native American]]/Table32356789101112132343210111213724[[#This Row],[Total]]</f>
        <v>0</v>
      </c>
      <c r="K229" s="12">
        <v>0</v>
      </c>
      <c r="L229" s="14">
        <f>Table32356789101112132343210111213724[[#This Row],[Asian American]]/Table32356789101112132343210111213724[[#This Row],[Total]]</f>
        <v>0</v>
      </c>
      <c r="M229" s="12">
        <v>0</v>
      </c>
      <c r="N229" s="14">
        <f>Table32356789101112132343210111213724[[#This Row],[African American]]/Table32356789101112132343210111213724[[#This Row],[Total]]</f>
        <v>0</v>
      </c>
      <c r="O229" s="12">
        <v>0</v>
      </c>
      <c r="P229" s="14">
        <f>Table32356789101112132343210111213724[[#This Row],[Hispanic American]]/Table32356789101112132343210111213724[[#This Row],[Total]]</f>
        <v>0</v>
      </c>
      <c r="Q229" s="12">
        <v>0</v>
      </c>
      <c r="R229" s="14">
        <f>Table32356789101112132343210111213724[[#This Row],[Hawaiian or Pacific Islander]]/Table32356789101112132343210111213724[[#This Row],[Total]]</f>
        <v>0</v>
      </c>
      <c r="S229" s="12">
        <v>1</v>
      </c>
      <c r="T229" s="14">
        <f>Table32356789101112132343210111213724[[#This Row],[White]]/Table32356789101112132343210111213724[[#This Row],[Total]]</f>
        <v>1</v>
      </c>
      <c r="U229" s="12">
        <v>0</v>
      </c>
      <c r="V229" s="14">
        <f>Table32356789101112132343210111213724[[#This Row],[Multi-racial]]/Table32356789101112132343210111213724[[#This Row],[Total]]</f>
        <v>0</v>
      </c>
      <c r="W229" s="12">
        <v>0</v>
      </c>
      <c r="X229" s="14">
        <f>Table32356789101112132343210111213724[[#This Row],[International]]/Table32356789101112132343210111213724[[#This Row],[Total]]</f>
        <v>0</v>
      </c>
      <c r="Y229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29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30" spans="1:26" ht="20" customHeight="1">
      <c r="A230" s="1">
        <v>216278</v>
      </c>
      <c r="B230" s="1" t="s">
        <v>1085</v>
      </c>
      <c r="C230" s="15" t="s">
        <v>347</v>
      </c>
      <c r="D230" s="1">
        <v>1</v>
      </c>
      <c r="E230" s="1">
        <v>1</v>
      </c>
      <c r="F230" s="8">
        <f>Table32356789101112132343210111213724[[#This Row],[Men]]/Table32356789101112132343210111213724[[#This Row],[Total]]</f>
        <v>1</v>
      </c>
      <c r="G230" s="1">
        <v>0</v>
      </c>
      <c r="H230" s="8">
        <f>Table32356789101112132343210111213724[[#This Row],[Women]]/Table32356789101112132343210111213724[[#This Row],[Total]]</f>
        <v>0</v>
      </c>
      <c r="I230" s="1">
        <v>0</v>
      </c>
      <c r="J230" s="8">
        <f>Table32356789101112132343210111213724[[#This Row],[Alaskan Native or Native American]]/Table32356789101112132343210111213724[[#This Row],[Total]]</f>
        <v>0</v>
      </c>
      <c r="K230" s="1">
        <v>0</v>
      </c>
      <c r="L230" s="8">
        <f>Table32356789101112132343210111213724[[#This Row],[Asian American]]/Table32356789101112132343210111213724[[#This Row],[Total]]</f>
        <v>0</v>
      </c>
      <c r="M230" s="1">
        <v>0</v>
      </c>
      <c r="N230" s="8">
        <f>Table32356789101112132343210111213724[[#This Row],[African American]]/Table32356789101112132343210111213724[[#This Row],[Total]]</f>
        <v>0</v>
      </c>
      <c r="O230" s="1">
        <v>0</v>
      </c>
      <c r="P230" s="8">
        <f>Table32356789101112132343210111213724[[#This Row],[Hispanic American]]/Table32356789101112132343210111213724[[#This Row],[Total]]</f>
        <v>0</v>
      </c>
      <c r="Q230" s="1">
        <v>0</v>
      </c>
      <c r="R230" s="8">
        <f>Table32356789101112132343210111213724[[#This Row],[Hawaiian or Pacific Islander]]/Table32356789101112132343210111213724[[#This Row],[Total]]</f>
        <v>0</v>
      </c>
      <c r="S230" s="1">
        <v>1</v>
      </c>
      <c r="T230" s="8">
        <f>Table32356789101112132343210111213724[[#This Row],[White]]/Table32356789101112132343210111213724[[#This Row],[Total]]</f>
        <v>1</v>
      </c>
      <c r="U230" s="1">
        <v>0</v>
      </c>
      <c r="V230" s="8">
        <f>Table32356789101112132343210111213724[[#This Row],[Multi-racial]]/Table32356789101112132343210111213724[[#This Row],[Total]]</f>
        <v>0</v>
      </c>
      <c r="W230" s="1">
        <v>0</v>
      </c>
      <c r="X230" s="8">
        <f>Table32356789101112132343210111213724[[#This Row],[International]]/Table32356789101112132343210111213724[[#This Row],[Total]]</f>
        <v>0</v>
      </c>
      <c r="Y230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30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31" spans="1:26" ht="20" customHeight="1">
      <c r="A231" s="12">
        <v>216852</v>
      </c>
      <c r="B231" s="12" t="s">
        <v>244</v>
      </c>
      <c r="C231" s="16" t="s">
        <v>347</v>
      </c>
      <c r="D231" s="12">
        <v>1</v>
      </c>
      <c r="E231" s="12">
        <v>0</v>
      </c>
      <c r="F231" s="14">
        <f>Table32356789101112132343210111213724[[#This Row],[Men]]/Table32356789101112132343210111213724[[#This Row],[Total]]</f>
        <v>0</v>
      </c>
      <c r="G231" s="12">
        <v>1</v>
      </c>
      <c r="H231" s="14">
        <f>Table32356789101112132343210111213724[[#This Row],[Women]]/Table32356789101112132343210111213724[[#This Row],[Total]]</f>
        <v>1</v>
      </c>
      <c r="I231" s="12">
        <v>0</v>
      </c>
      <c r="J231" s="14">
        <f>Table32356789101112132343210111213724[[#This Row],[Alaskan Native or Native American]]/Table32356789101112132343210111213724[[#This Row],[Total]]</f>
        <v>0</v>
      </c>
      <c r="K231" s="12">
        <v>0</v>
      </c>
      <c r="L231" s="14">
        <f>Table32356789101112132343210111213724[[#This Row],[Asian American]]/Table32356789101112132343210111213724[[#This Row],[Total]]</f>
        <v>0</v>
      </c>
      <c r="M231" s="12">
        <v>0</v>
      </c>
      <c r="N231" s="14">
        <f>Table32356789101112132343210111213724[[#This Row],[African American]]/Table32356789101112132343210111213724[[#This Row],[Total]]</f>
        <v>0</v>
      </c>
      <c r="O231" s="12">
        <v>0</v>
      </c>
      <c r="P231" s="14">
        <f>Table32356789101112132343210111213724[[#This Row],[Hispanic American]]/Table32356789101112132343210111213724[[#This Row],[Total]]</f>
        <v>0</v>
      </c>
      <c r="Q231" s="12">
        <v>0</v>
      </c>
      <c r="R231" s="14">
        <f>Table32356789101112132343210111213724[[#This Row],[Hawaiian or Pacific Islander]]/Table32356789101112132343210111213724[[#This Row],[Total]]</f>
        <v>0</v>
      </c>
      <c r="S231" s="12">
        <v>1</v>
      </c>
      <c r="T231" s="14">
        <f>Table32356789101112132343210111213724[[#This Row],[White]]/Table32356789101112132343210111213724[[#This Row],[Total]]</f>
        <v>1</v>
      </c>
      <c r="U231" s="12">
        <v>0</v>
      </c>
      <c r="V231" s="14">
        <f>Table32356789101112132343210111213724[[#This Row],[Multi-racial]]/Table32356789101112132343210111213724[[#This Row],[Total]]</f>
        <v>0</v>
      </c>
      <c r="W231" s="12">
        <v>0</v>
      </c>
      <c r="X231" s="14">
        <f>Table32356789101112132343210111213724[[#This Row],[International]]/Table32356789101112132343210111213724[[#This Row],[Total]]</f>
        <v>0</v>
      </c>
      <c r="Y231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31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32" spans="1:26" ht="20" customHeight="1">
      <c r="A232" s="1">
        <v>232089</v>
      </c>
      <c r="B232" s="1" t="s">
        <v>1126</v>
      </c>
      <c r="C232" s="18" t="s">
        <v>347</v>
      </c>
      <c r="D232" s="1">
        <v>1</v>
      </c>
      <c r="E232" s="1">
        <v>1</v>
      </c>
      <c r="F232" s="8">
        <f>Table32356789101112132343210111213724[[#This Row],[Men]]/Table32356789101112132343210111213724[[#This Row],[Total]]</f>
        <v>1</v>
      </c>
      <c r="G232" s="1">
        <v>0</v>
      </c>
      <c r="H232" s="8">
        <f>Table32356789101112132343210111213724[[#This Row],[Women]]/Table32356789101112132343210111213724[[#This Row],[Total]]</f>
        <v>0</v>
      </c>
      <c r="I232" s="1">
        <v>0</v>
      </c>
      <c r="J232" s="8">
        <f>Table32356789101112132343210111213724[[#This Row],[Alaskan Native or Native American]]/Table32356789101112132343210111213724[[#This Row],[Total]]</f>
        <v>0</v>
      </c>
      <c r="K232" s="1">
        <v>0</v>
      </c>
      <c r="L232" s="8">
        <f>Table32356789101112132343210111213724[[#This Row],[Asian American]]/Table32356789101112132343210111213724[[#This Row],[Total]]</f>
        <v>0</v>
      </c>
      <c r="M232" s="1">
        <v>1</v>
      </c>
      <c r="N232" s="8">
        <f>Table32356789101112132343210111213724[[#This Row],[African American]]/Table32356789101112132343210111213724[[#This Row],[Total]]</f>
        <v>1</v>
      </c>
      <c r="O232" s="1">
        <v>0</v>
      </c>
      <c r="P232" s="8">
        <f>Table32356789101112132343210111213724[[#This Row],[Hispanic American]]/Table32356789101112132343210111213724[[#This Row],[Total]]</f>
        <v>0</v>
      </c>
      <c r="Q232" s="1">
        <v>0</v>
      </c>
      <c r="R232" s="8">
        <f>Table32356789101112132343210111213724[[#This Row],[Hawaiian or Pacific Islander]]/Table32356789101112132343210111213724[[#This Row],[Total]]</f>
        <v>0</v>
      </c>
      <c r="S232" s="1">
        <v>0</v>
      </c>
      <c r="T232" s="8">
        <f>Table32356789101112132343210111213724[[#This Row],[White]]/Table32356789101112132343210111213724[[#This Row],[Total]]</f>
        <v>0</v>
      </c>
      <c r="U232" s="1">
        <v>0</v>
      </c>
      <c r="V232" s="8">
        <f>Table32356789101112132343210111213724[[#This Row],[Multi-racial]]/Table32356789101112132343210111213724[[#This Row],[Total]]</f>
        <v>0</v>
      </c>
      <c r="W232" s="1">
        <v>0</v>
      </c>
      <c r="X232" s="8">
        <f>Table32356789101112132343210111213724[[#This Row],[International]]/Table32356789101112132343210111213724[[#This Row],[Total]]</f>
        <v>0</v>
      </c>
      <c r="Y232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232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233" spans="1:26" ht="20" customHeight="1">
      <c r="A233" s="12">
        <v>239743</v>
      </c>
      <c r="B233" s="12" t="s">
        <v>1348</v>
      </c>
      <c r="C233" s="19" t="s">
        <v>347</v>
      </c>
      <c r="D233" s="12">
        <v>1</v>
      </c>
      <c r="E233" s="12">
        <v>0</v>
      </c>
      <c r="F233" s="14">
        <f>Table32356789101112132343210111213724[[#This Row],[Men]]/Table32356789101112132343210111213724[[#This Row],[Total]]</f>
        <v>0</v>
      </c>
      <c r="G233" s="12">
        <v>1</v>
      </c>
      <c r="H233" s="14">
        <f>Table32356789101112132343210111213724[[#This Row],[Women]]/Table32356789101112132343210111213724[[#This Row],[Total]]</f>
        <v>1</v>
      </c>
      <c r="I233" s="12">
        <v>0</v>
      </c>
      <c r="J233" s="14">
        <f>Table32356789101112132343210111213724[[#This Row],[Alaskan Native or Native American]]/Table32356789101112132343210111213724[[#This Row],[Total]]</f>
        <v>0</v>
      </c>
      <c r="K233" s="12">
        <v>0</v>
      </c>
      <c r="L233" s="14">
        <f>Table32356789101112132343210111213724[[#This Row],[Asian American]]/Table32356789101112132343210111213724[[#This Row],[Total]]</f>
        <v>0</v>
      </c>
      <c r="M233" s="12">
        <v>0</v>
      </c>
      <c r="N233" s="14">
        <f>Table32356789101112132343210111213724[[#This Row],[African American]]/Table32356789101112132343210111213724[[#This Row],[Total]]</f>
        <v>0</v>
      </c>
      <c r="O233" s="12">
        <v>0</v>
      </c>
      <c r="P233" s="14">
        <f>Table32356789101112132343210111213724[[#This Row],[Hispanic American]]/Table32356789101112132343210111213724[[#This Row],[Total]]</f>
        <v>0</v>
      </c>
      <c r="Q233" s="12">
        <v>0</v>
      </c>
      <c r="R233" s="14">
        <f>Table32356789101112132343210111213724[[#This Row],[Hawaiian or Pacific Islander]]/Table32356789101112132343210111213724[[#This Row],[Total]]</f>
        <v>0</v>
      </c>
      <c r="S233" s="12">
        <v>1</v>
      </c>
      <c r="T233" s="14">
        <f>Table32356789101112132343210111213724[[#This Row],[White]]/Table32356789101112132343210111213724[[#This Row],[Total]]</f>
        <v>1</v>
      </c>
      <c r="U233" s="12">
        <v>0</v>
      </c>
      <c r="V233" s="14">
        <f>Table32356789101112132343210111213724[[#This Row],[Multi-racial]]/Table32356789101112132343210111213724[[#This Row],[Total]]</f>
        <v>0</v>
      </c>
      <c r="W233" s="12">
        <v>0</v>
      </c>
      <c r="X233" s="14">
        <f>Table32356789101112132343210111213724[[#This Row],[International]]/Table32356789101112132343210111213724[[#This Row],[Total]]</f>
        <v>0</v>
      </c>
      <c r="Y233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33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34" spans="1:26" ht="20" customHeight="1">
      <c r="A234" s="1">
        <v>456621</v>
      </c>
      <c r="B234" s="1" t="s">
        <v>1193</v>
      </c>
      <c r="C234" s="18">
        <v>61000</v>
      </c>
      <c r="D234" s="1">
        <v>1</v>
      </c>
      <c r="E234" s="1">
        <v>1</v>
      </c>
      <c r="F234" s="8">
        <f>Table32356789101112132343210111213724[[#This Row],[Men]]/Table32356789101112132343210111213724[[#This Row],[Total]]</f>
        <v>1</v>
      </c>
      <c r="G234" s="1">
        <v>0</v>
      </c>
      <c r="H234" s="8">
        <f>Table32356789101112132343210111213724[[#This Row],[Women]]/Table32356789101112132343210111213724[[#This Row],[Total]]</f>
        <v>0</v>
      </c>
      <c r="I234" s="1">
        <v>0</v>
      </c>
      <c r="J234" s="8">
        <f>Table32356789101112132343210111213724[[#This Row],[Alaskan Native or Native American]]/Table32356789101112132343210111213724[[#This Row],[Total]]</f>
        <v>0</v>
      </c>
      <c r="K234" s="1">
        <v>0</v>
      </c>
      <c r="L234" s="8">
        <f>Table32356789101112132343210111213724[[#This Row],[Asian American]]/Table32356789101112132343210111213724[[#This Row],[Total]]</f>
        <v>0</v>
      </c>
      <c r="M234" s="1">
        <v>0</v>
      </c>
      <c r="N234" s="8">
        <f>Table32356789101112132343210111213724[[#This Row],[African American]]/Table32356789101112132343210111213724[[#This Row],[Total]]</f>
        <v>0</v>
      </c>
      <c r="O234" s="1">
        <v>0</v>
      </c>
      <c r="P234" s="8">
        <f>Table32356789101112132343210111213724[[#This Row],[Hispanic American]]/Table32356789101112132343210111213724[[#This Row],[Total]]</f>
        <v>0</v>
      </c>
      <c r="Q234" s="1">
        <v>0</v>
      </c>
      <c r="R234" s="8">
        <f>Table32356789101112132343210111213724[[#This Row],[Hawaiian or Pacific Islander]]/Table32356789101112132343210111213724[[#This Row],[Total]]</f>
        <v>0</v>
      </c>
      <c r="S234" s="1">
        <v>1</v>
      </c>
      <c r="T234" s="8">
        <f>Table32356789101112132343210111213724[[#This Row],[White]]/Table32356789101112132343210111213724[[#This Row],[Total]]</f>
        <v>1</v>
      </c>
      <c r="U234" s="1">
        <v>0</v>
      </c>
      <c r="V234" s="8">
        <f>Table32356789101112132343210111213724[[#This Row],[Multi-racial]]/Table32356789101112132343210111213724[[#This Row],[Total]]</f>
        <v>0</v>
      </c>
      <c r="W234" s="1">
        <v>0</v>
      </c>
      <c r="X234" s="8">
        <f>Table32356789101112132343210111213724[[#This Row],[International]]/Table32356789101112132343210111213724[[#This Row],[Total]]</f>
        <v>0</v>
      </c>
      <c r="Y234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34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  <row r="235" spans="1:26" ht="20" customHeight="1">
      <c r="A235" s="12">
        <v>458885</v>
      </c>
      <c r="B235" s="12" t="s">
        <v>1354</v>
      </c>
      <c r="C235" s="19">
        <v>61000</v>
      </c>
      <c r="D235" s="12">
        <v>1</v>
      </c>
      <c r="E235" s="12">
        <v>1</v>
      </c>
      <c r="F235" s="14">
        <f>Table32356789101112132343210111213724[[#This Row],[Men]]/Table32356789101112132343210111213724[[#This Row],[Total]]</f>
        <v>1</v>
      </c>
      <c r="G235" s="12">
        <v>0</v>
      </c>
      <c r="H235" s="14">
        <f>Table32356789101112132343210111213724[[#This Row],[Women]]/Table32356789101112132343210111213724[[#This Row],[Total]]</f>
        <v>0</v>
      </c>
      <c r="I235" s="12">
        <v>0</v>
      </c>
      <c r="J235" s="14">
        <f>Table32356789101112132343210111213724[[#This Row],[Alaskan Native or Native American]]/Table32356789101112132343210111213724[[#This Row],[Total]]</f>
        <v>0</v>
      </c>
      <c r="K235" s="12">
        <v>0</v>
      </c>
      <c r="L235" s="14">
        <f>Table32356789101112132343210111213724[[#This Row],[Asian American]]/Table32356789101112132343210111213724[[#This Row],[Total]]</f>
        <v>0</v>
      </c>
      <c r="M235" s="12">
        <v>1</v>
      </c>
      <c r="N235" s="14">
        <f>Table32356789101112132343210111213724[[#This Row],[African American]]/Table32356789101112132343210111213724[[#This Row],[Total]]</f>
        <v>1</v>
      </c>
      <c r="O235" s="12">
        <v>0</v>
      </c>
      <c r="P235" s="14">
        <f>Table32356789101112132343210111213724[[#This Row],[Hispanic American]]/Table32356789101112132343210111213724[[#This Row],[Total]]</f>
        <v>0</v>
      </c>
      <c r="Q235" s="12">
        <v>0</v>
      </c>
      <c r="R235" s="14">
        <f>Table32356789101112132343210111213724[[#This Row],[Hawaiian or Pacific Islander]]/Table32356789101112132343210111213724[[#This Row],[Total]]</f>
        <v>0</v>
      </c>
      <c r="S235" s="12">
        <v>0</v>
      </c>
      <c r="T235" s="14">
        <f>Table32356789101112132343210111213724[[#This Row],[White]]/Table32356789101112132343210111213724[[#This Row],[Total]]</f>
        <v>0</v>
      </c>
      <c r="U235" s="12">
        <v>0</v>
      </c>
      <c r="V235" s="14">
        <f>Table32356789101112132343210111213724[[#This Row],[Multi-racial]]/Table32356789101112132343210111213724[[#This Row],[Total]]</f>
        <v>0</v>
      </c>
      <c r="W235" s="12">
        <v>0</v>
      </c>
      <c r="X235" s="14">
        <f>Table32356789101112132343210111213724[[#This Row],[International]]/Table32356789101112132343210111213724[[#This Row],[Total]]</f>
        <v>0</v>
      </c>
      <c r="Y235" s="14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  <c r="Z235" s="14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1</v>
      </c>
    </row>
    <row r="236" spans="1:26" ht="20" customHeight="1">
      <c r="A236" s="1">
        <v>459268</v>
      </c>
      <c r="B236" s="1" t="s">
        <v>1356</v>
      </c>
      <c r="C236" s="18">
        <v>45900</v>
      </c>
      <c r="D236" s="1">
        <v>1</v>
      </c>
      <c r="E236" s="1">
        <v>1</v>
      </c>
      <c r="F236" s="8">
        <f>Table32356789101112132343210111213724[[#This Row],[Men]]/Table32356789101112132343210111213724[[#This Row],[Total]]</f>
        <v>1</v>
      </c>
      <c r="G236" s="1">
        <v>0</v>
      </c>
      <c r="H236" s="8">
        <f>Table32356789101112132343210111213724[[#This Row],[Women]]/Table32356789101112132343210111213724[[#This Row],[Total]]</f>
        <v>0</v>
      </c>
      <c r="I236" s="1">
        <v>0</v>
      </c>
      <c r="J236" s="8">
        <f>Table32356789101112132343210111213724[[#This Row],[Alaskan Native or Native American]]/Table32356789101112132343210111213724[[#This Row],[Total]]</f>
        <v>0</v>
      </c>
      <c r="K236" s="1">
        <v>0</v>
      </c>
      <c r="L236" s="8">
        <f>Table32356789101112132343210111213724[[#This Row],[Asian American]]/Table32356789101112132343210111213724[[#This Row],[Total]]</f>
        <v>0</v>
      </c>
      <c r="M236" s="1">
        <v>0</v>
      </c>
      <c r="N236" s="8">
        <f>Table32356789101112132343210111213724[[#This Row],[African American]]/Table32356789101112132343210111213724[[#This Row],[Total]]</f>
        <v>0</v>
      </c>
      <c r="O236" s="1">
        <v>0</v>
      </c>
      <c r="P236" s="8">
        <f>Table32356789101112132343210111213724[[#This Row],[Hispanic American]]/Table32356789101112132343210111213724[[#This Row],[Total]]</f>
        <v>0</v>
      </c>
      <c r="Q236" s="1">
        <v>0</v>
      </c>
      <c r="R236" s="8">
        <f>Table32356789101112132343210111213724[[#This Row],[Hawaiian or Pacific Islander]]/Table32356789101112132343210111213724[[#This Row],[Total]]</f>
        <v>0</v>
      </c>
      <c r="S236" s="1">
        <v>1</v>
      </c>
      <c r="T236" s="8">
        <f>Table32356789101112132343210111213724[[#This Row],[White]]/Table32356789101112132343210111213724[[#This Row],[Total]]</f>
        <v>1</v>
      </c>
      <c r="U236" s="1">
        <v>0</v>
      </c>
      <c r="V236" s="8">
        <f>Table32356789101112132343210111213724[[#This Row],[Multi-racial]]/Table32356789101112132343210111213724[[#This Row],[Total]]</f>
        <v>0</v>
      </c>
      <c r="W236" s="1">
        <v>0</v>
      </c>
      <c r="X236" s="8">
        <f>Table32356789101112132343210111213724[[#This Row],[International]]/Table32356789101112132343210111213724[[#This Row],[Total]]</f>
        <v>0</v>
      </c>
      <c r="Y236" s="8">
        <f>(Table32356789101112132343210111213724[[#This Row],[Alaskan Native or Native American]] + Table32356789101112132343210111213724[[#This Row],[Asian American]] + Table32356789101112132343210111213724[[#This Row],[African American]]+ 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  <c r="Z236" s="8">
        <f>(Table32356789101112132343210111213724[[#This Row],[Alaskan Native or Native American]]+Table32356789101112132343210111213724[[#This Row],[African American]]+Table32356789101112132343210111213724[[#This Row],[Hispanic American]]+Table32356789101112132343210111213724[[#This Row],[Hawaiian or Pacific Islander]]+Table32356789101112132343210111213724[[#This Row],[Multi-racial]])/Table32356789101112132343210111213724[[#This Row],[Total]]</f>
        <v>0</v>
      </c>
    </row>
  </sheetData>
  <mergeCells count="6">
    <mergeCell ref="K4:Z4"/>
    <mergeCell ref="B1:I1"/>
    <mergeCell ref="K1:Z1"/>
    <mergeCell ref="B2:I2"/>
    <mergeCell ref="K2:Z2"/>
    <mergeCell ref="K3:Z3"/>
  </mergeCells>
  <hyperlinks>
    <hyperlink ref="K3" r:id="rId1" xr:uid="{8338F3E8-D18A-483C-8B0D-1EFF244F3BBD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39A7-82E3-4E3E-94EB-6A4249228DB4}">
  <dimension ref="A1:AC206"/>
  <sheetViews>
    <sheetView zoomScaleNormal="100" workbookViewId="0"/>
  </sheetViews>
  <sheetFormatPr defaultColWidth="8.77734375" defaultRowHeight="20" customHeight="1"/>
  <cols>
    <col min="1" max="1" width="15.44140625" style="1" customWidth="1"/>
    <col min="2" max="2" width="62.33203125" style="1" bestFit="1" customWidth="1"/>
    <col min="3" max="3" width="22.44140625" style="1" bestFit="1" customWidth="1"/>
    <col min="4" max="5" width="8.77734375" style="1"/>
    <col min="6" max="6" width="9.109375" style="8" customWidth="1"/>
    <col min="7" max="7" width="10.109375" style="1" customWidth="1"/>
    <col min="8" max="8" width="10.109375" style="8" customWidth="1"/>
    <col min="9" max="9" width="20.6640625" style="1" customWidth="1"/>
    <col min="10" max="10" width="21.44140625" style="8" customWidth="1"/>
    <col min="11" max="11" width="14.33203125" style="1" customWidth="1"/>
    <col min="12" max="12" width="19.44140625" style="8" customWidth="1"/>
    <col min="13" max="13" width="13.77734375" style="1" customWidth="1"/>
    <col min="14" max="14" width="18" style="8" customWidth="1"/>
    <col min="15" max="15" width="11" style="1" customWidth="1"/>
    <col min="16" max="16" width="19.109375" style="8" customWidth="1"/>
    <col min="17" max="17" width="14.33203125" style="1" customWidth="1"/>
    <col min="18" max="18" width="15.44140625" style="8" customWidth="1"/>
    <col min="19" max="19" width="11.109375" style="1" customWidth="1"/>
    <col min="20" max="20" width="9.6640625" style="8" customWidth="1"/>
    <col min="21" max="21" width="17.44140625" style="1" customWidth="1"/>
    <col min="22" max="22" width="13.77734375" style="8" customWidth="1"/>
    <col min="23" max="23" width="17.6640625" style="8" customWidth="1"/>
    <col min="24" max="24" width="16.44140625" style="8" customWidth="1"/>
    <col min="25" max="25" width="14.77734375" style="8" customWidth="1"/>
    <col min="26" max="26" width="24" style="8" customWidth="1"/>
    <col min="27" max="16384" width="8.77734375" style="1"/>
  </cols>
  <sheetData>
    <row r="1" spans="1:29" ht="20" customHeight="1">
      <c r="A1" s="2"/>
      <c r="B1" s="25"/>
      <c r="C1" s="25"/>
      <c r="D1" s="25"/>
      <c r="E1" s="25"/>
      <c r="F1" s="25"/>
      <c r="G1" s="25"/>
      <c r="H1" s="25"/>
      <c r="I1" s="25"/>
      <c r="J1" s="7"/>
      <c r="K1" s="22" t="s">
        <v>16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9" ht="20" customHeight="1">
      <c r="A2" s="2"/>
      <c r="B2" s="23" t="s">
        <v>309</v>
      </c>
      <c r="C2" s="23"/>
      <c r="D2" s="23"/>
      <c r="E2" s="23"/>
      <c r="F2" s="23"/>
      <c r="G2" s="23"/>
      <c r="H2" s="23"/>
      <c r="I2" s="23"/>
      <c r="J2" s="7"/>
      <c r="K2" s="24" t="s">
        <v>18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9" ht="20" customHeight="1">
      <c r="A3" s="2"/>
      <c r="B3" s="9" t="s">
        <v>74</v>
      </c>
      <c r="C3" s="9"/>
      <c r="D3" s="9"/>
      <c r="E3" s="9"/>
      <c r="F3" s="9"/>
      <c r="G3" s="9"/>
      <c r="H3" s="9"/>
      <c r="I3" s="9"/>
      <c r="J3" s="7"/>
      <c r="K3" s="20" t="s">
        <v>17</v>
      </c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9" ht="20" customHeight="1">
      <c r="A4" s="2"/>
      <c r="B4" s="11" t="s">
        <v>1282</v>
      </c>
      <c r="C4" s="11"/>
      <c r="D4" s="11"/>
      <c r="E4" s="11"/>
      <c r="F4" s="11"/>
      <c r="G4" s="11"/>
      <c r="H4" s="11"/>
      <c r="I4" s="11"/>
      <c r="J4" s="7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9" s="3" customFormat="1" ht="52.05" customHeight="1">
      <c r="A5" s="3" t="s">
        <v>0</v>
      </c>
      <c r="B5" s="4" t="s">
        <v>15</v>
      </c>
      <c r="C5" s="17" t="s">
        <v>44</v>
      </c>
      <c r="D5" s="3" t="s">
        <v>1</v>
      </c>
      <c r="E5" s="3" t="s">
        <v>2</v>
      </c>
      <c r="F5" s="5" t="s">
        <v>32</v>
      </c>
      <c r="G5" s="3" t="s">
        <v>3</v>
      </c>
      <c r="H5" s="5" t="s">
        <v>33</v>
      </c>
      <c r="I5" s="6" t="s">
        <v>45</v>
      </c>
      <c r="J5" s="5" t="s">
        <v>46</v>
      </c>
      <c r="K5" s="6" t="s">
        <v>4</v>
      </c>
      <c r="L5" s="5" t="s">
        <v>34</v>
      </c>
      <c r="M5" s="6" t="s">
        <v>5</v>
      </c>
      <c r="N5" s="5" t="s">
        <v>35</v>
      </c>
      <c r="O5" s="6" t="s">
        <v>6</v>
      </c>
      <c r="P5" s="5" t="s">
        <v>36</v>
      </c>
      <c r="Q5" s="6" t="s">
        <v>47</v>
      </c>
      <c r="R5" s="5" t="s">
        <v>48</v>
      </c>
      <c r="S5" s="6" t="s">
        <v>7</v>
      </c>
      <c r="T5" s="5" t="s">
        <v>37</v>
      </c>
      <c r="U5" s="6" t="s">
        <v>39</v>
      </c>
      <c r="V5" s="5" t="s">
        <v>38</v>
      </c>
      <c r="W5" s="5" t="s">
        <v>49</v>
      </c>
      <c r="X5" s="5" t="s">
        <v>50</v>
      </c>
      <c r="Y5" s="5" t="s">
        <v>41</v>
      </c>
      <c r="Z5" s="5" t="s">
        <v>40</v>
      </c>
    </row>
    <row r="6" spans="1:29" ht="20" customHeight="1">
      <c r="A6" s="1">
        <v>433387</v>
      </c>
      <c r="B6" s="1" t="s">
        <v>1171</v>
      </c>
      <c r="C6" s="15" t="s">
        <v>347</v>
      </c>
      <c r="D6" s="1">
        <v>768</v>
      </c>
      <c r="E6" s="1">
        <v>729</v>
      </c>
      <c r="F6" s="8">
        <f>Table323567891011121323432101112137[[#This Row],[Men]]/Table323567891011121323432101112137[[#This Row],[Total]]</f>
        <v>0.94921875</v>
      </c>
      <c r="G6" s="1">
        <v>39</v>
      </c>
      <c r="H6" s="8">
        <f>Table323567891011121323432101112137[[#This Row],[Women]]/Table323567891011121323432101112137[[#This Row],[Total]]</f>
        <v>5.078125E-2</v>
      </c>
      <c r="I6" s="1">
        <v>5</v>
      </c>
      <c r="J6" s="8">
        <f>Table323567891011121323432101112137[[#This Row],[Alaskan Native or Native American]]/Table323567891011121323432101112137[[#This Row],[Total]]</f>
        <v>6.510416666666667E-3</v>
      </c>
      <c r="K6" s="1">
        <v>27</v>
      </c>
      <c r="L6" s="8">
        <f>Table323567891011121323432101112137[[#This Row],[Asian American]]/Table323567891011121323432101112137[[#This Row],[Total]]</f>
        <v>3.515625E-2</v>
      </c>
      <c r="M6" s="1">
        <v>53</v>
      </c>
      <c r="N6" s="8">
        <f>Table323567891011121323432101112137[[#This Row],[African American]]/Table323567891011121323432101112137[[#This Row],[Total]]</f>
        <v>6.9010416666666671E-2</v>
      </c>
      <c r="O6" s="1">
        <v>77</v>
      </c>
      <c r="P6" s="8">
        <f>Table323567891011121323432101112137[[#This Row],[Hispanic American]]/Table323567891011121323432101112137[[#This Row],[Total]]</f>
        <v>0.10026041666666667</v>
      </c>
      <c r="Q6" s="1">
        <v>2</v>
      </c>
      <c r="R6" s="8">
        <f>Table323567891011121323432101112137[[#This Row],[Hawaiian or Pacific Islander]]/Table323567891011121323432101112137[[#This Row],[Total]]</f>
        <v>2.6041666666666665E-3</v>
      </c>
      <c r="S6" s="1">
        <v>552</v>
      </c>
      <c r="T6" s="8">
        <f>Table323567891011121323432101112137[[#This Row],[White]]/Table323567891011121323432101112137[[#This Row],[Total]]</f>
        <v>0.71875</v>
      </c>
      <c r="U6" s="1">
        <v>30</v>
      </c>
      <c r="V6" s="8">
        <f>Table323567891011121323432101112137[[#This Row],[Multi-racial]]/Table323567891011121323432101112137[[#This Row],[Total]]</f>
        <v>3.90625E-2</v>
      </c>
      <c r="W6" s="1">
        <v>2</v>
      </c>
      <c r="X6" s="8">
        <f>Table323567891011121323432101112137[[#This Row],[International]]/Table323567891011121323432101112137[[#This Row],[Total]]</f>
        <v>2.6041666666666665E-3</v>
      </c>
      <c r="Y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0.25260416666666669</v>
      </c>
      <c r="Z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0.21744791666666666</v>
      </c>
      <c r="AB6" s="2" t="s">
        <v>42</v>
      </c>
    </row>
    <row r="7" spans="1:29" ht="20" customHeight="1">
      <c r="A7" s="12">
        <v>449339</v>
      </c>
      <c r="B7" s="12" t="s">
        <v>475</v>
      </c>
      <c r="C7" s="16">
        <v>56500</v>
      </c>
      <c r="D7" s="12">
        <v>432</v>
      </c>
      <c r="E7" s="12">
        <v>358</v>
      </c>
      <c r="F7" s="14">
        <f>Table323567891011121323432101112137[[#This Row],[Men]]/Table323567891011121323432101112137[[#This Row],[Total]]</f>
        <v>0.82870370370370372</v>
      </c>
      <c r="G7" s="12">
        <v>74</v>
      </c>
      <c r="H7" s="14">
        <f>Table323567891011121323432101112137[[#This Row],[Women]]/Table323567891011121323432101112137[[#This Row],[Total]]</f>
        <v>0.17129629629629631</v>
      </c>
      <c r="I7" s="12">
        <v>2</v>
      </c>
      <c r="J7" s="14">
        <f>Table323567891011121323432101112137[[#This Row],[Alaskan Native or Native American]]/Table323567891011121323432101112137[[#This Row],[Total]]</f>
        <v>4.6296296296296294E-3</v>
      </c>
      <c r="K7" s="12">
        <v>9</v>
      </c>
      <c r="L7" s="14">
        <f>Table323567891011121323432101112137[[#This Row],[Asian American]]/Table323567891011121323432101112137[[#This Row],[Total]]</f>
        <v>2.0833333333333332E-2</v>
      </c>
      <c r="M7" s="12">
        <v>59</v>
      </c>
      <c r="N7" s="14">
        <f>Table323567891011121323432101112137[[#This Row],[African American]]/Table323567891011121323432101112137[[#This Row],[Total]]</f>
        <v>0.13657407407407407</v>
      </c>
      <c r="O7" s="12">
        <v>45</v>
      </c>
      <c r="P7" s="14">
        <f>Table323567891011121323432101112137[[#This Row],[Hispanic American]]/Table323567891011121323432101112137[[#This Row],[Total]]</f>
        <v>0.10416666666666667</v>
      </c>
      <c r="Q7" s="12">
        <v>2</v>
      </c>
      <c r="R7" s="14">
        <f>Table323567891011121323432101112137[[#This Row],[Hawaiian or Pacific Islander]]/Table323567891011121323432101112137[[#This Row],[Total]]</f>
        <v>4.6296296296296294E-3</v>
      </c>
      <c r="S7" s="12">
        <v>273</v>
      </c>
      <c r="T7" s="14">
        <f>Table323567891011121323432101112137[[#This Row],[White]]/Table323567891011121323432101112137[[#This Row],[Total]]</f>
        <v>0.63194444444444442</v>
      </c>
      <c r="U7" s="12">
        <v>16</v>
      </c>
      <c r="V7" s="14">
        <f>Table323567891011121323432101112137[[#This Row],[Multi-racial]]/Table323567891011121323432101112137[[#This Row],[Total]]</f>
        <v>3.7037037037037035E-2</v>
      </c>
      <c r="W7" s="12">
        <v>3</v>
      </c>
      <c r="X7" s="14">
        <f>Table323567891011121323432101112137[[#This Row],[International]]/Table323567891011121323432101112137[[#This Row],[Total]]</f>
        <v>6.9444444444444441E-3</v>
      </c>
      <c r="Y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0.30787037037037035</v>
      </c>
      <c r="Z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0.28703703703703703</v>
      </c>
      <c r="AB7" s="2" t="s">
        <v>43</v>
      </c>
    </row>
    <row r="8" spans="1:29" ht="20" customHeight="1">
      <c r="A8" s="1">
        <v>163204</v>
      </c>
      <c r="B8" s="1" t="s">
        <v>917</v>
      </c>
      <c r="C8" s="15">
        <v>62900</v>
      </c>
      <c r="D8" s="1">
        <v>420</v>
      </c>
      <c r="E8" s="1">
        <v>326</v>
      </c>
      <c r="F8" s="8">
        <f>Table323567891011121323432101112137[[#This Row],[Men]]/Table323567891011121323432101112137[[#This Row],[Total]]</f>
        <v>0.77619047619047621</v>
      </c>
      <c r="G8" s="1">
        <v>94</v>
      </c>
      <c r="H8" s="8">
        <f>Table323567891011121323432101112137[[#This Row],[Women]]/Table323567891011121323432101112137[[#This Row],[Total]]</f>
        <v>0.22380952380952382</v>
      </c>
      <c r="I8" s="1">
        <v>0</v>
      </c>
      <c r="J8" s="8">
        <f>Table323567891011121323432101112137[[#This Row],[Alaskan Native or Native American]]/Table323567891011121323432101112137[[#This Row],[Total]]</f>
        <v>0</v>
      </c>
      <c r="K8" s="1">
        <v>21</v>
      </c>
      <c r="L8" s="8">
        <f>Table323567891011121323432101112137[[#This Row],[Asian American]]/Table323567891011121323432101112137[[#This Row],[Total]]</f>
        <v>0.05</v>
      </c>
      <c r="M8" s="1">
        <v>99</v>
      </c>
      <c r="N8" s="8">
        <f>Table323567891011121323432101112137[[#This Row],[African American]]/Table323567891011121323432101112137[[#This Row],[Total]]</f>
        <v>0.23571428571428571</v>
      </c>
      <c r="O8" s="1">
        <v>41</v>
      </c>
      <c r="P8" s="8">
        <f>Table323567891011121323432101112137[[#This Row],[Hispanic American]]/Table323567891011121323432101112137[[#This Row],[Total]]</f>
        <v>9.7619047619047619E-2</v>
      </c>
      <c r="Q8" s="1">
        <v>1</v>
      </c>
      <c r="R8" s="8">
        <f>Table323567891011121323432101112137[[#This Row],[Hawaiian or Pacific Islander]]/Table323567891011121323432101112137[[#This Row],[Total]]</f>
        <v>2.3809523809523812E-3</v>
      </c>
      <c r="S8" s="1">
        <v>192</v>
      </c>
      <c r="T8" s="8">
        <f>Table323567891011121323432101112137[[#This Row],[White]]/Table323567891011121323432101112137[[#This Row],[Total]]</f>
        <v>0.45714285714285713</v>
      </c>
      <c r="U8" s="1">
        <v>16</v>
      </c>
      <c r="V8" s="8">
        <f>Table323567891011121323432101112137[[#This Row],[Multi-racial]]/Table323567891011121323432101112137[[#This Row],[Total]]</f>
        <v>3.8095238095238099E-2</v>
      </c>
      <c r="W8" s="1">
        <v>2</v>
      </c>
      <c r="X8" s="8">
        <f>Table323567891011121323432101112137[[#This Row],[International]]/Table323567891011121323432101112137[[#This Row],[Total]]</f>
        <v>4.7619047619047623E-3</v>
      </c>
      <c r="Y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0.4238095238095238</v>
      </c>
      <c r="Z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0.37380952380952381</v>
      </c>
    </row>
    <row r="9" spans="1:29" ht="20" customHeight="1">
      <c r="A9" s="12">
        <v>248934</v>
      </c>
      <c r="B9" s="12" t="s">
        <v>1261</v>
      </c>
      <c r="C9" s="16">
        <v>43000</v>
      </c>
      <c r="D9" s="12">
        <v>328</v>
      </c>
      <c r="E9" s="12">
        <v>285</v>
      </c>
      <c r="F9" s="14">
        <f>Table323567891011121323432101112137[[#This Row],[Men]]/Table323567891011121323432101112137[[#This Row],[Total]]</f>
        <v>0.86890243902439024</v>
      </c>
      <c r="G9" s="12">
        <v>43</v>
      </c>
      <c r="H9" s="14">
        <f>Table323567891011121323432101112137[[#This Row],[Women]]/Table323567891011121323432101112137[[#This Row],[Total]]</f>
        <v>0.13109756097560976</v>
      </c>
      <c r="I9" s="12">
        <v>6</v>
      </c>
      <c r="J9" s="14">
        <f>Table323567891011121323432101112137[[#This Row],[Alaskan Native or Native American]]/Table323567891011121323432101112137[[#This Row],[Total]]</f>
        <v>1.8292682926829267E-2</v>
      </c>
      <c r="K9" s="12">
        <v>16</v>
      </c>
      <c r="L9" s="14">
        <f>Table323567891011121323432101112137[[#This Row],[Asian American]]/Table323567891011121323432101112137[[#This Row],[Total]]</f>
        <v>4.878048780487805E-2</v>
      </c>
      <c r="M9" s="12">
        <v>94</v>
      </c>
      <c r="N9" s="14">
        <f>Table323567891011121323432101112137[[#This Row],[African American]]/Table323567891011121323432101112137[[#This Row],[Total]]</f>
        <v>0.28658536585365851</v>
      </c>
      <c r="O9" s="12">
        <v>24</v>
      </c>
      <c r="P9" s="14">
        <f>Table323567891011121323432101112137[[#This Row],[Hispanic American]]/Table323567891011121323432101112137[[#This Row],[Total]]</f>
        <v>7.3170731707317069E-2</v>
      </c>
      <c r="Q9" s="12">
        <v>4</v>
      </c>
      <c r="R9" s="14">
        <f>Table323567891011121323432101112137[[#This Row],[Hawaiian or Pacific Islander]]/Table323567891011121323432101112137[[#This Row],[Total]]</f>
        <v>1.2195121951219513E-2</v>
      </c>
      <c r="S9" s="12">
        <v>168</v>
      </c>
      <c r="T9" s="14">
        <f>Table323567891011121323432101112137[[#This Row],[White]]/Table323567891011121323432101112137[[#This Row],[Total]]</f>
        <v>0.51219512195121952</v>
      </c>
      <c r="U9" s="12">
        <v>13</v>
      </c>
      <c r="V9" s="14">
        <f>Table323567891011121323432101112137[[#This Row],[Multi-racial]]/Table323567891011121323432101112137[[#This Row],[Total]]</f>
        <v>3.9634146341463415E-2</v>
      </c>
      <c r="W9" s="12">
        <v>0</v>
      </c>
      <c r="X9" s="14">
        <f>Table323567891011121323432101112137[[#This Row],[International]]/Table323567891011121323432101112137[[#This Row],[Total]]</f>
        <v>0</v>
      </c>
      <c r="Y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0.47865853658536583</v>
      </c>
      <c r="Z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0.4298780487804878</v>
      </c>
      <c r="AB9" s="2" t="s">
        <v>52</v>
      </c>
      <c r="AC9" s="1" t="s">
        <v>53</v>
      </c>
    </row>
    <row r="10" spans="1:29" ht="20" customHeight="1">
      <c r="A10" s="1">
        <v>214777</v>
      </c>
      <c r="B10" s="1" t="s">
        <v>13</v>
      </c>
      <c r="C10" s="15">
        <v>65000</v>
      </c>
      <c r="D10" s="1">
        <v>196</v>
      </c>
      <c r="E10" s="1">
        <v>158</v>
      </c>
      <c r="F10" s="8">
        <f>Table323567891011121323432101112137[[#This Row],[Men]]/Table323567891011121323432101112137[[#This Row],[Total]]</f>
        <v>0.80612244897959184</v>
      </c>
      <c r="G10" s="1">
        <v>38</v>
      </c>
      <c r="H10" s="8">
        <f>Table323567891011121323432101112137[[#This Row],[Women]]/Table323567891011121323432101112137[[#This Row],[Total]]</f>
        <v>0.19387755102040816</v>
      </c>
      <c r="I10" s="1">
        <v>1</v>
      </c>
      <c r="J10" s="8">
        <f>Table323567891011121323432101112137[[#This Row],[Alaskan Native or Native American]]/Table323567891011121323432101112137[[#This Row],[Total]]</f>
        <v>5.1020408163265302E-3</v>
      </c>
      <c r="K10" s="1">
        <v>18</v>
      </c>
      <c r="L10" s="8">
        <f>Table323567891011121323432101112137[[#This Row],[Asian American]]/Table323567891011121323432101112137[[#This Row],[Total]]</f>
        <v>9.1836734693877556E-2</v>
      </c>
      <c r="M10" s="1">
        <v>7</v>
      </c>
      <c r="N10" s="8">
        <f>Table323567891011121323432101112137[[#This Row],[African American]]/Table323567891011121323432101112137[[#This Row],[Total]]</f>
        <v>3.5714285714285712E-2</v>
      </c>
      <c r="O10" s="1">
        <v>10</v>
      </c>
      <c r="P10" s="8">
        <f>Table323567891011121323432101112137[[#This Row],[Hispanic American]]/Table323567891011121323432101112137[[#This Row],[Total]]</f>
        <v>5.1020408163265307E-2</v>
      </c>
      <c r="Q10" s="1">
        <v>0</v>
      </c>
      <c r="R10" s="8">
        <f>Table323567891011121323432101112137[[#This Row],[Hawaiian or Pacific Islander]]/Table323567891011121323432101112137[[#This Row],[Total]]</f>
        <v>0</v>
      </c>
      <c r="S10" s="1">
        <v>140</v>
      </c>
      <c r="T10" s="8">
        <f>Table323567891011121323432101112137[[#This Row],[White]]/Table323567891011121323432101112137[[#This Row],[Total]]</f>
        <v>0.7142857142857143</v>
      </c>
      <c r="U10" s="1">
        <v>4</v>
      </c>
      <c r="V10" s="8">
        <f>Table323567891011121323432101112137[[#This Row],[Multi-racial]]/Table323567891011121323432101112137[[#This Row],[Total]]</f>
        <v>2.0408163265306121E-2</v>
      </c>
      <c r="W10" s="1">
        <v>10</v>
      </c>
      <c r="X10" s="8">
        <f>Table323567891011121323432101112137[[#This Row],[International]]/Table323567891011121323432101112137[[#This Row],[Total]]</f>
        <v>5.1020408163265307E-2</v>
      </c>
      <c r="Y1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0.20408163265306123</v>
      </c>
      <c r="Z1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0.11224489795918367</v>
      </c>
    </row>
    <row r="11" spans="1:29" ht="20" customHeight="1">
      <c r="A11" s="12">
        <v>137078</v>
      </c>
      <c r="B11" s="12" t="s">
        <v>1233</v>
      </c>
      <c r="C11" s="16">
        <v>41900</v>
      </c>
      <c r="D11" s="12">
        <v>122</v>
      </c>
      <c r="E11" s="12">
        <v>100</v>
      </c>
      <c r="F11" s="14">
        <f>Table323567891011121323432101112137[[#This Row],[Men]]/Table323567891011121323432101112137[[#This Row],[Total]]</f>
        <v>0.81967213114754101</v>
      </c>
      <c r="G11" s="12">
        <v>22</v>
      </c>
      <c r="H11" s="14">
        <f>Table323567891011121323432101112137[[#This Row],[Women]]/Table323567891011121323432101112137[[#This Row],[Total]]</f>
        <v>0.18032786885245902</v>
      </c>
      <c r="I11" s="12">
        <v>0</v>
      </c>
      <c r="J11" s="14">
        <f>Table323567891011121323432101112137[[#This Row],[Alaskan Native or Native American]]/Table323567891011121323432101112137[[#This Row],[Total]]</f>
        <v>0</v>
      </c>
      <c r="K11" s="12">
        <v>4</v>
      </c>
      <c r="L11" s="14">
        <f>Table323567891011121323432101112137[[#This Row],[Asian American]]/Table323567891011121323432101112137[[#This Row],[Total]]</f>
        <v>3.2786885245901641E-2</v>
      </c>
      <c r="M11" s="12">
        <v>12</v>
      </c>
      <c r="N11" s="14">
        <f>Table323567891011121323432101112137[[#This Row],[African American]]/Table323567891011121323432101112137[[#This Row],[Total]]</f>
        <v>9.8360655737704916E-2</v>
      </c>
      <c r="O11" s="12">
        <v>12</v>
      </c>
      <c r="P11" s="14">
        <f>Table323567891011121323432101112137[[#This Row],[Hispanic American]]/Table323567891011121323432101112137[[#This Row],[Total]]</f>
        <v>9.8360655737704916E-2</v>
      </c>
      <c r="Q11" s="12">
        <v>0</v>
      </c>
      <c r="R11" s="14">
        <f>Table323567891011121323432101112137[[#This Row],[Hawaiian or Pacific Islander]]/Table323567891011121323432101112137[[#This Row],[Total]]</f>
        <v>0</v>
      </c>
      <c r="S11" s="12">
        <v>85</v>
      </c>
      <c r="T11" s="14">
        <f>Table323567891011121323432101112137[[#This Row],[White]]/Table323567891011121323432101112137[[#This Row],[Total]]</f>
        <v>0.69672131147540983</v>
      </c>
      <c r="U11" s="12">
        <v>3</v>
      </c>
      <c r="V11" s="14">
        <f>Table323567891011121323432101112137[[#This Row],[Multi-racial]]/Table323567891011121323432101112137[[#This Row],[Total]]</f>
        <v>2.4590163934426229E-2</v>
      </c>
      <c r="W11" s="12">
        <v>1</v>
      </c>
      <c r="X11" s="14">
        <f>Table323567891011121323432101112137[[#This Row],[International]]/Table323567891011121323432101112137[[#This Row],[Total]]</f>
        <v>8.1967213114754103E-3</v>
      </c>
      <c r="Y1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0.25409836065573771</v>
      </c>
      <c r="Z1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0.22131147540983606</v>
      </c>
      <c r="AB11" s="2" t="s">
        <v>51</v>
      </c>
      <c r="AC11" s="1" t="s">
        <v>71</v>
      </c>
    </row>
    <row r="12" spans="1:29" ht="20" customHeight="1">
      <c r="A12" s="1">
        <v>180814</v>
      </c>
      <c r="B12" s="1" t="s">
        <v>964</v>
      </c>
      <c r="C12" s="15">
        <v>50700</v>
      </c>
      <c r="D12" s="1">
        <v>120</v>
      </c>
      <c r="E12" s="1">
        <v>99</v>
      </c>
      <c r="F12" s="8">
        <f>Table323567891011121323432101112137[[#This Row],[Men]]/Table323567891011121323432101112137[[#This Row],[Total]]</f>
        <v>0.82499999999999996</v>
      </c>
      <c r="G12" s="1">
        <v>21</v>
      </c>
      <c r="H12" s="8">
        <f>Table323567891011121323432101112137[[#This Row],[Women]]/Table323567891011121323432101112137[[#This Row],[Total]]</f>
        <v>0.17499999999999999</v>
      </c>
      <c r="I12" s="1">
        <v>0</v>
      </c>
      <c r="J12" s="8">
        <f>Table323567891011121323432101112137[[#This Row],[Alaskan Native or Native American]]/Table323567891011121323432101112137[[#This Row],[Total]]</f>
        <v>0</v>
      </c>
      <c r="K12" s="1">
        <v>3</v>
      </c>
      <c r="L12" s="8">
        <f>Table323567891011121323432101112137[[#This Row],[Asian American]]/Table323567891011121323432101112137[[#This Row],[Total]]</f>
        <v>2.5000000000000001E-2</v>
      </c>
      <c r="M12" s="1">
        <v>12</v>
      </c>
      <c r="N12" s="8">
        <f>Table323567891011121323432101112137[[#This Row],[African American]]/Table323567891011121323432101112137[[#This Row],[Total]]</f>
        <v>0.1</v>
      </c>
      <c r="O12" s="1">
        <v>24</v>
      </c>
      <c r="P12" s="8">
        <f>Table323567891011121323432101112137[[#This Row],[Hispanic American]]/Table323567891011121323432101112137[[#This Row],[Total]]</f>
        <v>0.2</v>
      </c>
      <c r="Q12" s="1">
        <v>0</v>
      </c>
      <c r="R12" s="8">
        <f>Table323567891011121323432101112137[[#This Row],[Hawaiian or Pacific Islander]]/Table323567891011121323432101112137[[#This Row],[Total]]</f>
        <v>0</v>
      </c>
      <c r="S12" s="1">
        <v>62</v>
      </c>
      <c r="T12" s="8">
        <f>Table323567891011121323432101112137[[#This Row],[White]]/Table323567891011121323432101112137[[#This Row],[Total]]</f>
        <v>0.51666666666666672</v>
      </c>
      <c r="U12" s="1">
        <v>2</v>
      </c>
      <c r="V12" s="8">
        <f>Table323567891011121323432101112137[[#This Row],[Multi-racial]]/Table323567891011121323432101112137[[#This Row],[Total]]</f>
        <v>1.6666666666666666E-2</v>
      </c>
      <c r="W12" s="1">
        <v>0</v>
      </c>
      <c r="X12" s="8">
        <f>Table323567891011121323432101112137[[#This Row],[International]]/Table323567891011121323432101112137[[#This Row],[Total]]</f>
        <v>0</v>
      </c>
      <c r="Y1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0.34166666666666667</v>
      </c>
      <c r="Z1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0.31666666666666665</v>
      </c>
      <c r="AC12" s="1" t="s">
        <v>73</v>
      </c>
    </row>
    <row r="13" spans="1:29" ht="20" customHeight="1">
      <c r="A13" s="12">
        <v>131113</v>
      </c>
      <c r="B13" s="12" t="s">
        <v>1228</v>
      </c>
      <c r="C13" s="16">
        <v>50600</v>
      </c>
      <c r="D13" s="12">
        <v>115</v>
      </c>
      <c r="E13" s="12">
        <v>90</v>
      </c>
      <c r="F13" s="14">
        <f>Table323567891011121323432101112137[[#This Row],[Men]]/Table323567891011121323432101112137[[#This Row],[Total]]</f>
        <v>0.78260869565217395</v>
      </c>
      <c r="G13" s="12">
        <v>25</v>
      </c>
      <c r="H13" s="14">
        <f>Table323567891011121323432101112137[[#This Row],[Women]]/Table323567891011121323432101112137[[#This Row],[Total]]</f>
        <v>0.21739130434782608</v>
      </c>
      <c r="I13" s="12">
        <v>4</v>
      </c>
      <c r="J13" s="14">
        <f>Table323567891011121323432101112137[[#This Row],[Alaskan Native or Native American]]/Table323567891011121323432101112137[[#This Row],[Total]]</f>
        <v>3.4782608695652174E-2</v>
      </c>
      <c r="K13" s="12">
        <v>10</v>
      </c>
      <c r="L13" s="14">
        <f>Table323567891011121323432101112137[[#This Row],[Asian American]]/Table323567891011121323432101112137[[#This Row],[Total]]</f>
        <v>8.6956521739130432E-2</v>
      </c>
      <c r="M13" s="12">
        <v>13</v>
      </c>
      <c r="N13" s="14">
        <f>Table323567891011121323432101112137[[#This Row],[African American]]/Table323567891011121323432101112137[[#This Row],[Total]]</f>
        <v>0.11304347826086956</v>
      </c>
      <c r="O13" s="12">
        <v>8</v>
      </c>
      <c r="P13" s="14">
        <f>Table323567891011121323432101112137[[#This Row],[Hispanic American]]/Table323567891011121323432101112137[[#This Row],[Total]]</f>
        <v>6.9565217391304349E-2</v>
      </c>
      <c r="Q13" s="12">
        <v>0</v>
      </c>
      <c r="R13" s="14">
        <f>Table323567891011121323432101112137[[#This Row],[Hawaiian or Pacific Islander]]/Table323567891011121323432101112137[[#This Row],[Total]]</f>
        <v>0</v>
      </c>
      <c r="S13" s="12">
        <v>51</v>
      </c>
      <c r="T13" s="14">
        <f>Table323567891011121323432101112137[[#This Row],[White]]/Table323567891011121323432101112137[[#This Row],[Total]]</f>
        <v>0.44347826086956521</v>
      </c>
      <c r="U13" s="12">
        <v>0</v>
      </c>
      <c r="V13" s="14">
        <f>Table323567891011121323432101112137[[#This Row],[Multi-racial]]/Table323567891011121323432101112137[[#This Row],[Total]]</f>
        <v>0</v>
      </c>
      <c r="W13" s="12">
        <v>18</v>
      </c>
      <c r="X13" s="14">
        <f>Table323567891011121323432101112137[[#This Row],[International]]/Table323567891011121323432101112137[[#This Row],[Total]]</f>
        <v>0.15652173913043479</v>
      </c>
      <c r="Y1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0.30434782608695654</v>
      </c>
      <c r="Z1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0.21739130434782608</v>
      </c>
      <c r="AC13" s="1" t="s">
        <v>72</v>
      </c>
    </row>
    <row r="14" spans="1:29" ht="20" customHeight="1">
      <c r="A14" s="1">
        <v>484613</v>
      </c>
      <c r="B14" s="1" t="s">
        <v>1214</v>
      </c>
      <c r="C14" s="15">
        <v>46100</v>
      </c>
      <c r="D14" s="1">
        <v>114</v>
      </c>
      <c r="E14" s="1">
        <v>88</v>
      </c>
      <c r="F14" s="8">
        <f>Table323567891011121323432101112137[[#This Row],[Men]]/Table323567891011121323432101112137[[#This Row],[Total]]</f>
        <v>0.77192982456140347</v>
      </c>
      <c r="G14" s="1">
        <v>26</v>
      </c>
      <c r="H14" s="8">
        <f>Table323567891011121323432101112137[[#This Row],[Women]]/Table323567891011121323432101112137[[#This Row],[Total]]</f>
        <v>0.22807017543859648</v>
      </c>
      <c r="I14" s="1">
        <v>3</v>
      </c>
      <c r="J14" s="8">
        <f>Table323567891011121323432101112137[[#This Row],[Alaskan Native or Native American]]/Table323567891011121323432101112137[[#This Row],[Total]]</f>
        <v>2.6315789473684209E-2</v>
      </c>
      <c r="K14" s="1">
        <v>2</v>
      </c>
      <c r="L14" s="8">
        <f>Table323567891011121323432101112137[[#This Row],[Asian American]]/Table323567891011121323432101112137[[#This Row],[Total]]</f>
        <v>1.7543859649122806E-2</v>
      </c>
      <c r="M14" s="1">
        <v>19</v>
      </c>
      <c r="N14" s="8">
        <f>Table323567891011121323432101112137[[#This Row],[African American]]/Table323567891011121323432101112137[[#This Row],[Total]]</f>
        <v>0.16666666666666666</v>
      </c>
      <c r="O14" s="1">
        <v>19</v>
      </c>
      <c r="P14" s="8">
        <f>Table323567891011121323432101112137[[#This Row],[Hispanic American]]/Table323567891011121323432101112137[[#This Row],[Total]]</f>
        <v>0.16666666666666666</v>
      </c>
      <c r="Q14" s="1">
        <v>2</v>
      </c>
      <c r="R14" s="8">
        <f>Table323567891011121323432101112137[[#This Row],[Hawaiian or Pacific Islander]]/Table323567891011121323432101112137[[#This Row],[Total]]</f>
        <v>1.7543859649122806E-2</v>
      </c>
      <c r="S14" s="1">
        <v>47</v>
      </c>
      <c r="T14" s="8">
        <f>Table323567891011121323432101112137[[#This Row],[White]]/Table323567891011121323432101112137[[#This Row],[Total]]</f>
        <v>0.41228070175438597</v>
      </c>
      <c r="U14" s="1">
        <v>5</v>
      </c>
      <c r="V14" s="8">
        <f>Table323567891011121323432101112137[[#This Row],[Multi-racial]]/Table323567891011121323432101112137[[#This Row],[Total]]</f>
        <v>4.3859649122807015E-2</v>
      </c>
      <c r="W14" s="1">
        <v>3</v>
      </c>
      <c r="X14" s="8">
        <f>Table323567891011121323432101112137[[#This Row],[International]]/Table323567891011121323432101112137[[#This Row],[Total]]</f>
        <v>2.6315789473684209E-2</v>
      </c>
      <c r="Y1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0.43859649122807015</v>
      </c>
      <c r="Z1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0.42105263157894735</v>
      </c>
      <c r="AC14" s="1" t="s">
        <v>54</v>
      </c>
    </row>
    <row r="15" spans="1:29" ht="20" customHeight="1">
      <c r="A15" s="12">
        <v>413413</v>
      </c>
      <c r="B15" s="12" t="s">
        <v>1168</v>
      </c>
      <c r="C15" s="16">
        <v>77500</v>
      </c>
      <c r="D15" s="12">
        <v>112</v>
      </c>
      <c r="E15" s="12">
        <v>96</v>
      </c>
      <c r="F15" s="14">
        <f>Table323567891011121323432101112137[[#This Row],[Men]]/Table323567891011121323432101112137[[#This Row],[Total]]</f>
        <v>0.8571428571428571</v>
      </c>
      <c r="G15" s="12">
        <v>16</v>
      </c>
      <c r="H15" s="14">
        <f>Table323567891011121323432101112137[[#This Row],[Women]]/Table323567891011121323432101112137[[#This Row],[Total]]</f>
        <v>0.14285714285714285</v>
      </c>
      <c r="I15" s="12">
        <v>0</v>
      </c>
      <c r="J15" s="14">
        <f>Table323567891011121323432101112137[[#This Row],[Alaskan Native or Native American]]/Table323567891011121323432101112137[[#This Row],[Total]]</f>
        <v>0</v>
      </c>
      <c r="K15" s="12">
        <v>7</v>
      </c>
      <c r="L15" s="14">
        <f>Table323567891011121323432101112137[[#This Row],[Asian American]]/Table323567891011121323432101112137[[#This Row],[Total]]</f>
        <v>6.25E-2</v>
      </c>
      <c r="M15" s="12">
        <v>19</v>
      </c>
      <c r="N15" s="14">
        <f>Table323567891011121323432101112137[[#This Row],[African American]]/Table323567891011121323432101112137[[#This Row],[Total]]</f>
        <v>0.16964285714285715</v>
      </c>
      <c r="O15" s="12">
        <v>4</v>
      </c>
      <c r="P15" s="14">
        <f>Table323567891011121323432101112137[[#This Row],[Hispanic American]]/Table323567891011121323432101112137[[#This Row],[Total]]</f>
        <v>3.5714285714285712E-2</v>
      </c>
      <c r="Q15" s="12">
        <v>0</v>
      </c>
      <c r="R15" s="14">
        <f>Table323567891011121323432101112137[[#This Row],[Hawaiian or Pacific Islander]]/Table323567891011121323432101112137[[#This Row],[Total]]</f>
        <v>0</v>
      </c>
      <c r="S15" s="12">
        <v>50</v>
      </c>
      <c r="T15" s="14">
        <f>Table323567891011121323432101112137[[#This Row],[White]]/Table323567891011121323432101112137[[#This Row],[Total]]</f>
        <v>0.44642857142857145</v>
      </c>
      <c r="U15" s="12">
        <v>1</v>
      </c>
      <c r="V15" s="14">
        <f>Table323567891011121323432101112137[[#This Row],[Multi-racial]]/Table323567891011121323432101112137[[#This Row],[Total]]</f>
        <v>8.9285714285714281E-3</v>
      </c>
      <c r="W15" s="12">
        <v>4</v>
      </c>
      <c r="X15" s="14">
        <f>Table323567891011121323432101112137[[#This Row],[International]]/Table323567891011121323432101112137[[#This Row],[Total]]</f>
        <v>3.5714285714285712E-2</v>
      </c>
      <c r="Y1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0.2767857142857143</v>
      </c>
      <c r="Z1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0.21428571428571427</v>
      </c>
    </row>
    <row r="16" spans="1:29" ht="20" customHeight="1">
      <c r="A16" s="1">
        <v>229027</v>
      </c>
      <c r="B16" s="1" t="s">
        <v>280</v>
      </c>
      <c r="C16" s="15">
        <v>53500</v>
      </c>
      <c r="D16" s="1">
        <v>93</v>
      </c>
      <c r="E16" s="1">
        <v>75</v>
      </c>
      <c r="F16" s="8">
        <f>Table323567891011121323432101112137[[#This Row],[Men]]/Table323567891011121323432101112137[[#This Row],[Total]]</f>
        <v>0.80645161290322576</v>
      </c>
      <c r="G16" s="1">
        <v>18</v>
      </c>
      <c r="H16" s="8">
        <f>Table323567891011121323432101112137[[#This Row],[Women]]/Table323567891011121323432101112137[[#This Row],[Total]]</f>
        <v>0.19354838709677419</v>
      </c>
      <c r="I16" s="1">
        <v>0</v>
      </c>
      <c r="J16" s="8">
        <f>Table323567891011121323432101112137[[#This Row],[Alaskan Native or Native American]]/Table323567891011121323432101112137[[#This Row],[Total]]</f>
        <v>0</v>
      </c>
      <c r="K16" s="1">
        <v>10</v>
      </c>
      <c r="L16" s="8">
        <f>Table323567891011121323432101112137[[#This Row],[Asian American]]/Table323567891011121323432101112137[[#This Row],[Total]]</f>
        <v>0.10752688172043011</v>
      </c>
      <c r="M16" s="1">
        <v>5</v>
      </c>
      <c r="N16" s="8">
        <f>Table323567891011121323432101112137[[#This Row],[African American]]/Table323567891011121323432101112137[[#This Row],[Total]]</f>
        <v>5.3763440860215055E-2</v>
      </c>
      <c r="O16" s="1">
        <v>41</v>
      </c>
      <c r="P16" s="8">
        <f>Table323567891011121323432101112137[[#This Row],[Hispanic American]]/Table323567891011121323432101112137[[#This Row],[Total]]</f>
        <v>0.44086021505376344</v>
      </c>
      <c r="Q16" s="1">
        <v>0</v>
      </c>
      <c r="R16" s="8">
        <f>Table323567891011121323432101112137[[#This Row],[Hawaiian or Pacific Islander]]/Table323567891011121323432101112137[[#This Row],[Total]]</f>
        <v>0</v>
      </c>
      <c r="S16" s="1">
        <v>33</v>
      </c>
      <c r="T16" s="8">
        <f>Table323567891011121323432101112137[[#This Row],[White]]/Table323567891011121323432101112137[[#This Row],[Total]]</f>
        <v>0.35483870967741937</v>
      </c>
      <c r="U16" s="1">
        <v>3</v>
      </c>
      <c r="V16" s="8">
        <f>Table323567891011121323432101112137[[#This Row],[Multi-racial]]/Table323567891011121323432101112137[[#This Row],[Total]]</f>
        <v>3.2258064516129031E-2</v>
      </c>
      <c r="W16" s="1">
        <v>0</v>
      </c>
      <c r="X16" s="8">
        <f>Table323567891011121323432101112137[[#This Row],[International]]/Table323567891011121323432101112137[[#This Row],[Total]]</f>
        <v>0</v>
      </c>
      <c r="Y1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0.63440860215053763</v>
      </c>
      <c r="Z1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0.5268817204301075</v>
      </c>
    </row>
    <row r="17" spans="1:26" ht="20" customHeight="1">
      <c r="A17" s="12">
        <v>163268</v>
      </c>
      <c r="B17" s="12" t="s">
        <v>365</v>
      </c>
      <c r="C17" s="16">
        <v>39200</v>
      </c>
      <c r="D17" s="12">
        <v>87</v>
      </c>
      <c r="E17" s="12">
        <v>58</v>
      </c>
      <c r="F17" s="14">
        <f>Table323567891011121323432101112137[[#This Row],[Men]]/Table323567891011121323432101112137[[#This Row],[Total]]</f>
        <v>0.66666666666666663</v>
      </c>
      <c r="G17" s="12">
        <v>29</v>
      </c>
      <c r="H17" s="14">
        <f>Table323567891011121323432101112137[[#This Row],[Women]]/Table323567891011121323432101112137[[#This Row],[Total]]</f>
        <v>0.33333333333333331</v>
      </c>
      <c r="I17" s="12">
        <v>0</v>
      </c>
      <c r="J17" s="14">
        <f>Table323567891011121323432101112137[[#This Row],[Alaskan Native or Native American]]/Table323567891011121323432101112137[[#This Row],[Total]]</f>
        <v>0</v>
      </c>
      <c r="K17" s="12">
        <v>36</v>
      </c>
      <c r="L17" s="14">
        <f>Table323567891011121323432101112137[[#This Row],[Asian American]]/Table323567891011121323432101112137[[#This Row],[Total]]</f>
        <v>0.41379310344827586</v>
      </c>
      <c r="M17" s="12">
        <v>8</v>
      </c>
      <c r="N17" s="14">
        <f>Table323567891011121323432101112137[[#This Row],[African American]]/Table323567891011121323432101112137[[#This Row],[Total]]</f>
        <v>9.1954022988505746E-2</v>
      </c>
      <c r="O17" s="12">
        <v>2</v>
      </c>
      <c r="P17" s="14">
        <f>Table323567891011121323432101112137[[#This Row],[Hispanic American]]/Table323567891011121323432101112137[[#This Row],[Total]]</f>
        <v>2.2988505747126436E-2</v>
      </c>
      <c r="Q17" s="12">
        <v>0</v>
      </c>
      <c r="R17" s="14">
        <f>Table323567891011121323432101112137[[#This Row],[Hawaiian or Pacific Islander]]/Table323567891011121323432101112137[[#This Row],[Total]]</f>
        <v>0</v>
      </c>
      <c r="S17" s="12">
        <v>33</v>
      </c>
      <c r="T17" s="14">
        <f>Table323567891011121323432101112137[[#This Row],[White]]/Table323567891011121323432101112137[[#This Row],[Total]]</f>
        <v>0.37931034482758619</v>
      </c>
      <c r="U17" s="12">
        <v>2</v>
      </c>
      <c r="V17" s="14">
        <f>Table323567891011121323432101112137[[#This Row],[Multi-racial]]/Table323567891011121323432101112137[[#This Row],[Total]]</f>
        <v>2.2988505747126436E-2</v>
      </c>
      <c r="W17" s="12">
        <v>1</v>
      </c>
      <c r="X17" s="14">
        <f>Table323567891011121323432101112137[[#This Row],[International]]/Table323567891011121323432101112137[[#This Row],[Total]]</f>
        <v>1.1494252873563218E-2</v>
      </c>
      <c r="Y1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0.55172413793103448</v>
      </c>
      <c r="Z1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0.13793103448275862</v>
      </c>
    </row>
    <row r="18" spans="1:26" ht="20" customHeight="1">
      <c r="A18" s="1">
        <v>230852</v>
      </c>
      <c r="B18" s="1" t="s">
        <v>439</v>
      </c>
      <c r="C18" s="15">
        <v>52700</v>
      </c>
      <c r="D18" s="1">
        <v>86</v>
      </c>
      <c r="E18" s="1">
        <v>72</v>
      </c>
      <c r="F18" s="8">
        <f>Table323567891011121323432101112137[[#This Row],[Men]]/Table323567891011121323432101112137[[#This Row],[Total]]</f>
        <v>0.83720930232558144</v>
      </c>
      <c r="G18" s="1">
        <v>14</v>
      </c>
      <c r="H18" s="8">
        <f>Table323567891011121323432101112137[[#This Row],[Women]]/Table323567891011121323432101112137[[#This Row],[Total]]</f>
        <v>0.16279069767441862</v>
      </c>
      <c r="I18" s="1">
        <v>0</v>
      </c>
      <c r="J18" s="8">
        <f>Table323567891011121323432101112137[[#This Row],[Alaskan Native or Native American]]/Table323567891011121323432101112137[[#This Row],[Total]]</f>
        <v>0</v>
      </c>
      <c r="K18" s="1">
        <v>0</v>
      </c>
      <c r="L18" s="8">
        <f>Table323567891011121323432101112137[[#This Row],[Asian American]]/Table323567891011121323432101112137[[#This Row],[Total]]</f>
        <v>0</v>
      </c>
      <c r="M18" s="1">
        <v>9</v>
      </c>
      <c r="N18" s="8">
        <f>Table323567891011121323432101112137[[#This Row],[African American]]/Table323567891011121323432101112137[[#This Row],[Total]]</f>
        <v>0.10465116279069768</v>
      </c>
      <c r="O18" s="1">
        <v>3</v>
      </c>
      <c r="P18" s="8">
        <f>Table323567891011121323432101112137[[#This Row],[Hispanic American]]/Table323567891011121323432101112137[[#This Row],[Total]]</f>
        <v>3.4883720930232558E-2</v>
      </c>
      <c r="Q18" s="1">
        <v>0</v>
      </c>
      <c r="R18" s="8">
        <f>Table323567891011121323432101112137[[#This Row],[Hawaiian or Pacific Islander]]/Table323567891011121323432101112137[[#This Row],[Total]]</f>
        <v>0</v>
      </c>
      <c r="S18" s="1">
        <v>61</v>
      </c>
      <c r="T18" s="8">
        <f>Table323567891011121323432101112137[[#This Row],[White]]/Table323567891011121323432101112137[[#This Row],[Total]]</f>
        <v>0.70930232558139539</v>
      </c>
      <c r="U18" s="1">
        <v>2</v>
      </c>
      <c r="V18" s="8">
        <f>Table323567891011121323432101112137[[#This Row],[Multi-racial]]/Table323567891011121323432101112137[[#This Row],[Total]]</f>
        <v>2.3255813953488372E-2</v>
      </c>
      <c r="W18" s="1">
        <v>0</v>
      </c>
      <c r="X18" s="8">
        <f>Table323567891011121323432101112137[[#This Row],[International]]/Table323567891011121323432101112137[[#This Row],[Total]]</f>
        <v>0</v>
      </c>
      <c r="Y1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0.16279069767441862</v>
      </c>
      <c r="Z1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0.16279069767441862</v>
      </c>
    </row>
    <row r="19" spans="1:26" ht="20" customHeight="1">
      <c r="A19" s="12">
        <v>110714</v>
      </c>
      <c r="B19" s="12" t="s">
        <v>313</v>
      </c>
      <c r="C19" s="16">
        <v>52000</v>
      </c>
      <c r="D19" s="12">
        <v>85</v>
      </c>
      <c r="E19" s="12">
        <v>67</v>
      </c>
      <c r="F19" s="14">
        <f>Table323567891011121323432101112137[[#This Row],[Men]]/Table323567891011121323432101112137[[#This Row],[Total]]</f>
        <v>0.78823529411764703</v>
      </c>
      <c r="G19" s="12">
        <v>18</v>
      </c>
      <c r="H19" s="14">
        <f>Table323567891011121323432101112137[[#This Row],[Women]]/Table323567891011121323432101112137[[#This Row],[Total]]</f>
        <v>0.21176470588235294</v>
      </c>
      <c r="I19" s="12">
        <v>0</v>
      </c>
      <c r="J19" s="14">
        <f>Table323567891011121323432101112137[[#This Row],[Alaskan Native or Native American]]/Table323567891011121323432101112137[[#This Row],[Total]]</f>
        <v>0</v>
      </c>
      <c r="K19" s="12">
        <v>33</v>
      </c>
      <c r="L19" s="14">
        <f>Table323567891011121323432101112137[[#This Row],[Asian American]]/Table323567891011121323432101112137[[#This Row],[Total]]</f>
        <v>0.38823529411764707</v>
      </c>
      <c r="M19" s="12">
        <v>0</v>
      </c>
      <c r="N19" s="14">
        <f>Table323567891011121323432101112137[[#This Row],[African American]]/Table323567891011121323432101112137[[#This Row],[Total]]</f>
        <v>0</v>
      </c>
      <c r="O19" s="12">
        <v>14</v>
      </c>
      <c r="P19" s="14">
        <f>Table323567891011121323432101112137[[#This Row],[Hispanic American]]/Table323567891011121323432101112137[[#This Row],[Total]]</f>
        <v>0.16470588235294117</v>
      </c>
      <c r="Q19" s="12">
        <v>0</v>
      </c>
      <c r="R19" s="14">
        <f>Table323567891011121323432101112137[[#This Row],[Hawaiian or Pacific Islander]]/Table323567891011121323432101112137[[#This Row],[Total]]</f>
        <v>0</v>
      </c>
      <c r="S19" s="12">
        <v>23</v>
      </c>
      <c r="T19" s="14">
        <f>Table323567891011121323432101112137[[#This Row],[White]]/Table323567891011121323432101112137[[#This Row],[Total]]</f>
        <v>0.27058823529411763</v>
      </c>
      <c r="U19" s="12">
        <v>8</v>
      </c>
      <c r="V19" s="14">
        <f>Table323567891011121323432101112137[[#This Row],[Multi-racial]]/Table323567891011121323432101112137[[#This Row],[Total]]</f>
        <v>9.4117647058823528E-2</v>
      </c>
      <c r="W19" s="12">
        <v>5</v>
      </c>
      <c r="X19" s="14">
        <f>Table323567891011121323432101112137[[#This Row],[International]]/Table323567891011121323432101112137[[#This Row],[Total]]</f>
        <v>5.8823529411764705E-2</v>
      </c>
      <c r="Y1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0.6470588235294118</v>
      </c>
      <c r="Z1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0.25882352941176473</v>
      </c>
    </row>
    <row r="20" spans="1:26" ht="20" customHeight="1">
      <c r="A20" s="1">
        <v>168847</v>
      </c>
      <c r="B20" s="1" t="s">
        <v>456</v>
      </c>
      <c r="C20" s="15">
        <v>48400</v>
      </c>
      <c r="D20" s="1">
        <v>84</v>
      </c>
      <c r="E20" s="1">
        <v>71</v>
      </c>
      <c r="F20" s="8">
        <f>Table323567891011121323432101112137[[#This Row],[Men]]/Table323567891011121323432101112137[[#This Row],[Total]]</f>
        <v>0.84523809523809523</v>
      </c>
      <c r="G20" s="1">
        <v>13</v>
      </c>
      <c r="H20" s="8">
        <f>Table323567891011121323432101112137[[#This Row],[Women]]/Table323567891011121323432101112137[[#This Row],[Total]]</f>
        <v>0.15476190476190477</v>
      </c>
      <c r="I20" s="1">
        <v>0</v>
      </c>
      <c r="J20" s="8">
        <f>Table323567891011121323432101112137[[#This Row],[Alaskan Native or Native American]]/Table323567891011121323432101112137[[#This Row],[Total]]</f>
        <v>0</v>
      </c>
      <c r="K20" s="1">
        <v>0</v>
      </c>
      <c r="L20" s="8">
        <f>Table323567891011121323432101112137[[#This Row],[Asian American]]/Table323567891011121323432101112137[[#This Row],[Total]]</f>
        <v>0</v>
      </c>
      <c r="M20" s="1">
        <v>5</v>
      </c>
      <c r="N20" s="8">
        <f>Table323567891011121323432101112137[[#This Row],[African American]]/Table323567891011121323432101112137[[#This Row],[Total]]</f>
        <v>5.9523809523809521E-2</v>
      </c>
      <c r="O20" s="1">
        <v>3</v>
      </c>
      <c r="P20" s="8">
        <f>Table323567891011121323432101112137[[#This Row],[Hispanic American]]/Table323567891011121323432101112137[[#This Row],[Total]]</f>
        <v>3.5714285714285712E-2</v>
      </c>
      <c r="Q20" s="1">
        <v>0</v>
      </c>
      <c r="R20" s="8">
        <f>Table323567891011121323432101112137[[#This Row],[Hawaiian or Pacific Islander]]/Table323567891011121323432101112137[[#This Row],[Total]]</f>
        <v>0</v>
      </c>
      <c r="S20" s="1">
        <v>74</v>
      </c>
      <c r="T20" s="8">
        <f>Table323567891011121323432101112137[[#This Row],[White]]/Table323567891011121323432101112137[[#This Row],[Total]]</f>
        <v>0.88095238095238093</v>
      </c>
      <c r="U20" s="1">
        <v>0</v>
      </c>
      <c r="V20" s="8">
        <f>Table323567891011121323432101112137[[#This Row],[Multi-racial]]/Table323567891011121323432101112137[[#This Row],[Total]]</f>
        <v>0</v>
      </c>
      <c r="W20" s="1">
        <v>0</v>
      </c>
      <c r="X20" s="8">
        <f>Table323567891011121323432101112137[[#This Row],[International]]/Table323567891011121323432101112137[[#This Row],[Total]]</f>
        <v>0</v>
      </c>
      <c r="Y2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9.5238095238095233E-2</v>
      </c>
      <c r="Z2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9.5238095238095233E-2</v>
      </c>
    </row>
    <row r="21" spans="1:26" ht="20" customHeight="1">
      <c r="A21" s="12">
        <v>119605</v>
      </c>
      <c r="B21" s="12" t="s">
        <v>97</v>
      </c>
      <c r="C21" s="16">
        <v>50400</v>
      </c>
      <c r="D21" s="12">
        <v>81</v>
      </c>
      <c r="E21" s="12">
        <v>69</v>
      </c>
      <c r="F21" s="14">
        <f>Table323567891011121323432101112137[[#This Row],[Men]]/Table323567891011121323432101112137[[#This Row],[Total]]</f>
        <v>0.85185185185185186</v>
      </c>
      <c r="G21" s="12">
        <v>12</v>
      </c>
      <c r="H21" s="14">
        <f>Table323567891011121323432101112137[[#This Row],[Women]]/Table323567891011121323432101112137[[#This Row],[Total]]</f>
        <v>0.14814814814814814</v>
      </c>
      <c r="I21" s="12">
        <v>0</v>
      </c>
      <c r="J21" s="14">
        <f>Table323567891011121323432101112137[[#This Row],[Alaskan Native or Native American]]/Table323567891011121323432101112137[[#This Row],[Total]]</f>
        <v>0</v>
      </c>
      <c r="K21" s="12">
        <v>11</v>
      </c>
      <c r="L21" s="14">
        <f>Table323567891011121323432101112137[[#This Row],[Asian American]]/Table323567891011121323432101112137[[#This Row],[Total]]</f>
        <v>0.13580246913580246</v>
      </c>
      <c r="M21" s="12">
        <v>8</v>
      </c>
      <c r="N21" s="14">
        <f>Table323567891011121323432101112137[[#This Row],[African American]]/Table323567891011121323432101112137[[#This Row],[Total]]</f>
        <v>9.8765432098765427E-2</v>
      </c>
      <c r="O21" s="12">
        <v>13</v>
      </c>
      <c r="P21" s="14">
        <f>Table323567891011121323432101112137[[#This Row],[Hispanic American]]/Table323567891011121323432101112137[[#This Row],[Total]]</f>
        <v>0.16049382716049382</v>
      </c>
      <c r="Q21" s="12">
        <v>2</v>
      </c>
      <c r="R21" s="14">
        <f>Table323567891011121323432101112137[[#This Row],[Hawaiian or Pacific Islander]]/Table323567891011121323432101112137[[#This Row],[Total]]</f>
        <v>2.4691358024691357E-2</v>
      </c>
      <c r="S21" s="12">
        <v>37</v>
      </c>
      <c r="T21" s="14">
        <f>Table323567891011121323432101112137[[#This Row],[White]]/Table323567891011121323432101112137[[#This Row],[Total]]</f>
        <v>0.4567901234567901</v>
      </c>
      <c r="U21" s="12">
        <v>6</v>
      </c>
      <c r="V21" s="14">
        <f>Table323567891011121323432101112137[[#This Row],[Multi-racial]]/Table323567891011121323432101112137[[#This Row],[Total]]</f>
        <v>7.407407407407407E-2</v>
      </c>
      <c r="W21" s="12">
        <v>0</v>
      </c>
      <c r="X21" s="14">
        <f>Table323567891011121323432101112137[[#This Row],[International]]/Table323567891011121323432101112137[[#This Row],[Total]]</f>
        <v>0</v>
      </c>
      <c r="Y2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0.49382716049382713</v>
      </c>
      <c r="Z2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0.35802469135802467</v>
      </c>
    </row>
    <row r="22" spans="1:26" ht="20" customHeight="1">
      <c r="A22" s="1">
        <v>126827</v>
      </c>
      <c r="B22" s="1" t="s">
        <v>399</v>
      </c>
      <c r="C22" s="15" t="s">
        <v>347</v>
      </c>
      <c r="D22" s="1">
        <v>76</v>
      </c>
      <c r="E22" s="1">
        <v>61</v>
      </c>
      <c r="F22" s="8">
        <f>Table323567891011121323432101112137[[#This Row],[Men]]/Table323567891011121323432101112137[[#This Row],[Total]]</f>
        <v>0.80263157894736847</v>
      </c>
      <c r="G22" s="1">
        <v>15</v>
      </c>
      <c r="H22" s="8">
        <f>Table323567891011121323432101112137[[#This Row],[Women]]/Table323567891011121323432101112137[[#This Row],[Total]]</f>
        <v>0.19736842105263158</v>
      </c>
      <c r="I22" s="1">
        <v>0</v>
      </c>
      <c r="J22" s="8">
        <f>Table323567891011121323432101112137[[#This Row],[Alaskan Native or Native American]]/Table323567891011121323432101112137[[#This Row],[Total]]</f>
        <v>0</v>
      </c>
      <c r="K22" s="1">
        <v>2</v>
      </c>
      <c r="L22" s="8">
        <f>Table323567891011121323432101112137[[#This Row],[Asian American]]/Table323567891011121323432101112137[[#This Row],[Total]]</f>
        <v>2.6315789473684209E-2</v>
      </c>
      <c r="M22" s="1">
        <v>11</v>
      </c>
      <c r="N22" s="8">
        <f>Table323567891011121323432101112137[[#This Row],[African American]]/Table323567891011121323432101112137[[#This Row],[Total]]</f>
        <v>0.14473684210526316</v>
      </c>
      <c r="O22" s="1">
        <v>4</v>
      </c>
      <c r="P22" s="8">
        <f>Table323567891011121323432101112137[[#This Row],[Hispanic American]]/Table323567891011121323432101112137[[#This Row],[Total]]</f>
        <v>5.2631578947368418E-2</v>
      </c>
      <c r="Q22" s="1">
        <v>0</v>
      </c>
      <c r="R22" s="8">
        <f>Table323567891011121323432101112137[[#This Row],[Hawaiian or Pacific Islander]]/Table323567891011121323432101112137[[#This Row],[Total]]</f>
        <v>0</v>
      </c>
      <c r="S22" s="1">
        <v>44</v>
      </c>
      <c r="T22" s="8">
        <f>Table323567891011121323432101112137[[#This Row],[White]]/Table323567891011121323432101112137[[#This Row],[Total]]</f>
        <v>0.57894736842105265</v>
      </c>
      <c r="U22" s="1">
        <v>3</v>
      </c>
      <c r="V22" s="8">
        <f>Table323567891011121323432101112137[[#This Row],[Multi-racial]]/Table323567891011121323432101112137[[#This Row],[Total]]</f>
        <v>3.9473684210526314E-2</v>
      </c>
      <c r="W22" s="1">
        <v>0</v>
      </c>
      <c r="X22" s="8">
        <f>Table323567891011121323432101112137[[#This Row],[International]]/Table323567891011121323432101112137[[#This Row],[Total]]</f>
        <v>0</v>
      </c>
      <c r="Y2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0.26315789473684209</v>
      </c>
      <c r="Z2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0.23684210526315788</v>
      </c>
    </row>
    <row r="23" spans="1:26" ht="20" customHeight="1">
      <c r="A23" s="12">
        <v>201885</v>
      </c>
      <c r="B23" s="12" t="s">
        <v>217</v>
      </c>
      <c r="C23" s="16" t="s">
        <v>347</v>
      </c>
      <c r="D23" s="12">
        <v>72</v>
      </c>
      <c r="E23" s="12">
        <v>65</v>
      </c>
      <c r="F23" s="14">
        <f>Table323567891011121323432101112137[[#This Row],[Men]]/Table323567891011121323432101112137[[#This Row],[Total]]</f>
        <v>0.90277777777777779</v>
      </c>
      <c r="G23" s="12">
        <v>7</v>
      </c>
      <c r="H23" s="14">
        <f>Table323567891011121323432101112137[[#This Row],[Women]]/Table323567891011121323432101112137[[#This Row],[Total]]</f>
        <v>9.7222222222222224E-2</v>
      </c>
      <c r="I23" s="12">
        <v>1</v>
      </c>
      <c r="J23" s="14">
        <f>Table323567891011121323432101112137[[#This Row],[Alaskan Native or Native American]]/Table323567891011121323432101112137[[#This Row],[Total]]</f>
        <v>1.3888888888888888E-2</v>
      </c>
      <c r="K23" s="12">
        <v>9</v>
      </c>
      <c r="L23" s="14">
        <f>Table323567891011121323432101112137[[#This Row],[Asian American]]/Table323567891011121323432101112137[[#This Row],[Total]]</f>
        <v>0.125</v>
      </c>
      <c r="M23" s="12">
        <v>5</v>
      </c>
      <c r="N23" s="14">
        <f>Table323567891011121323432101112137[[#This Row],[African American]]/Table323567891011121323432101112137[[#This Row],[Total]]</f>
        <v>6.9444444444444448E-2</v>
      </c>
      <c r="O23" s="12">
        <v>2</v>
      </c>
      <c r="P23" s="14">
        <f>Table323567891011121323432101112137[[#This Row],[Hispanic American]]/Table323567891011121323432101112137[[#This Row],[Total]]</f>
        <v>2.7777777777777776E-2</v>
      </c>
      <c r="Q23" s="12">
        <v>0</v>
      </c>
      <c r="R23" s="14">
        <f>Table323567891011121323432101112137[[#This Row],[Hawaiian or Pacific Islander]]/Table323567891011121323432101112137[[#This Row],[Total]]</f>
        <v>0</v>
      </c>
      <c r="S23" s="12">
        <v>51</v>
      </c>
      <c r="T23" s="14">
        <f>Table323567891011121323432101112137[[#This Row],[White]]/Table323567891011121323432101112137[[#This Row],[Total]]</f>
        <v>0.70833333333333337</v>
      </c>
      <c r="U23" s="12">
        <v>0</v>
      </c>
      <c r="V23" s="14">
        <f>Table323567891011121323432101112137[[#This Row],[Multi-racial]]/Table323567891011121323432101112137[[#This Row],[Total]]</f>
        <v>0</v>
      </c>
      <c r="W23" s="12">
        <v>2</v>
      </c>
      <c r="X23" s="14">
        <f>Table323567891011121323432101112137[[#This Row],[International]]/Table323567891011121323432101112137[[#This Row],[Total]]</f>
        <v>2.7777777777777776E-2</v>
      </c>
      <c r="Y2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0.2361111111111111</v>
      </c>
      <c r="Z2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0.1111111111111111</v>
      </c>
    </row>
    <row r="24" spans="1:26" ht="20" customHeight="1">
      <c r="A24" s="1">
        <v>177968</v>
      </c>
      <c r="B24" s="1" t="s">
        <v>955</v>
      </c>
      <c r="C24" s="15" t="s">
        <v>347</v>
      </c>
      <c r="D24" s="1">
        <v>63</v>
      </c>
      <c r="E24" s="1">
        <v>46</v>
      </c>
      <c r="F24" s="8">
        <f>Table323567891011121323432101112137[[#This Row],[Men]]/Table323567891011121323432101112137[[#This Row],[Total]]</f>
        <v>0.73015873015873012</v>
      </c>
      <c r="G24" s="1">
        <v>17</v>
      </c>
      <c r="H24" s="8">
        <f>Table323567891011121323432101112137[[#This Row],[Women]]/Table323567891011121323432101112137[[#This Row],[Total]]</f>
        <v>0.26984126984126983</v>
      </c>
      <c r="I24" s="1">
        <v>0</v>
      </c>
      <c r="J24" s="8">
        <f>Table323567891011121323432101112137[[#This Row],[Alaskan Native or Native American]]/Table323567891011121323432101112137[[#This Row],[Total]]</f>
        <v>0</v>
      </c>
      <c r="K24" s="1">
        <v>1</v>
      </c>
      <c r="L24" s="8">
        <f>Table323567891011121323432101112137[[#This Row],[Asian American]]/Table323567891011121323432101112137[[#This Row],[Total]]</f>
        <v>1.5873015873015872E-2</v>
      </c>
      <c r="M24" s="1">
        <v>13</v>
      </c>
      <c r="N24" s="8">
        <f>Table323567891011121323432101112137[[#This Row],[African American]]/Table323567891011121323432101112137[[#This Row],[Total]]</f>
        <v>0.20634920634920634</v>
      </c>
      <c r="O24" s="1">
        <v>2</v>
      </c>
      <c r="P24" s="8">
        <f>Table323567891011121323432101112137[[#This Row],[Hispanic American]]/Table323567891011121323432101112137[[#This Row],[Total]]</f>
        <v>3.1746031746031744E-2</v>
      </c>
      <c r="Q24" s="1">
        <v>0</v>
      </c>
      <c r="R24" s="8">
        <f>Table323567891011121323432101112137[[#This Row],[Hawaiian or Pacific Islander]]/Table323567891011121323432101112137[[#This Row],[Total]]</f>
        <v>0</v>
      </c>
      <c r="S24" s="1">
        <v>39</v>
      </c>
      <c r="T24" s="8">
        <f>Table323567891011121323432101112137[[#This Row],[White]]/Table323567891011121323432101112137[[#This Row],[Total]]</f>
        <v>0.61904761904761907</v>
      </c>
      <c r="U24" s="1">
        <v>2</v>
      </c>
      <c r="V24" s="8">
        <f>Table323567891011121323432101112137[[#This Row],[Multi-racial]]/Table323567891011121323432101112137[[#This Row],[Total]]</f>
        <v>3.1746031746031744E-2</v>
      </c>
      <c r="W24" s="1">
        <v>0</v>
      </c>
      <c r="X24" s="8">
        <f>Table323567891011121323432101112137[[#This Row],[International]]/Table323567891011121323432101112137[[#This Row],[Total]]</f>
        <v>0</v>
      </c>
      <c r="Y2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  <c r="Z2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0.26984126984126983</v>
      </c>
    </row>
    <row r="25" spans="1:26" ht="20" customHeight="1">
      <c r="A25" s="12">
        <v>219082</v>
      </c>
      <c r="B25" s="12" t="s">
        <v>1100</v>
      </c>
      <c r="C25" s="16">
        <v>49100</v>
      </c>
      <c r="D25" s="12">
        <v>63</v>
      </c>
      <c r="E25" s="12">
        <v>55</v>
      </c>
      <c r="F25" s="14">
        <f>Table323567891011121323432101112137[[#This Row],[Men]]/Table323567891011121323432101112137[[#This Row],[Total]]</f>
        <v>0.87301587301587302</v>
      </c>
      <c r="G25" s="12">
        <v>8</v>
      </c>
      <c r="H25" s="14">
        <f>Table323567891011121323432101112137[[#This Row],[Women]]/Table323567891011121323432101112137[[#This Row],[Total]]</f>
        <v>0.12698412698412698</v>
      </c>
      <c r="I25" s="12">
        <v>0</v>
      </c>
      <c r="J25" s="14">
        <f>Table323567891011121323432101112137[[#This Row],[Alaskan Native or Native American]]/Table323567891011121323432101112137[[#This Row],[Total]]</f>
        <v>0</v>
      </c>
      <c r="K25" s="12">
        <v>2</v>
      </c>
      <c r="L25" s="14">
        <f>Table323567891011121323432101112137[[#This Row],[Asian American]]/Table323567891011121323432101112137[[#This Row],[Total]]</f>
        <v>3.1746031746031744E-2</v>
      </c>
      <c r="M25" s="12">
        <v>0</v>
      </c>
      <c r="N25" s="14">
        <f>Table323567891011121323432101112137[[#This Row],[African American]]/Table323567891011121323432101112137[[#This Row],[Total]]</f>
        <v>0</v>
      </c>
      <c r="O25" s="12">
        <v>1</v>
      </c>
      <c r="P25" s="14">
        <f>Table323567891011121323432101112137[[#This Row],[Hispanic American]]/Table323567891011121323432101112137[[#This Row],[Total]]</f>
        <v>1.5873015873015872E-2</v>
      </c>
      <c r="Q25" s="12">
        <v>0</v>
      </c>
      <c r="R25" s="14">
        <f>Table323567891011121323432101112137[[#This Row],[Hawaiian or Pacific Islander]]/Table323567891011121323432101112137[[#This Row],[Total]]</f>
        <v>0</v>
      </c>
      <c r="S25" s="12">
        <v>57</v>
      </c>
      <c r="T25" s="14">
        <f>Table323567891011121323432101112137[[#This Row],[White]]/Table323567891011121323432101112137[[#This Row],[Total]]</f>
        <v>0.90476190476190477</v>
      </c>
      <c r="U25" s="12">
        <v>2</v>
      </c>
      <c r="V25" s="14">
        <f>Table323567891011121323432101112137[[#This Row],[Multi-racial]]/Table323567891011121323432101112137[[#This Row],[Total]]</f>
        <v>3.1746031746031744E-2</v>
      </c>
      <c r="W25" s="12">
        <v>1</v>
      </c>
      <c r="X25" s="14">
        <f>Table323567891011121323432101112137[[#This Row],[International]]/Table323567891011121323432101112137[[#This Row],[Total]]</f>
        <v>1.5873015873015872E-2</v>
      </c>
      <c r="Y2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7.9365079365079361E-2</v>
      </c>
      <c r="Z2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4.7619047619047616E-2</v>
      </c>
    </row>
    <row r="26" spans="1:26" ht="20" customHeight="1">
      <c r="A26" s="1">
        <v>228723</v>
      </c>
      <c r="B26" s="1" t="s">
        <v>273</v>
      </c>
      <c r="C26" s="15">
        <v>47200</v>
      </c>
      <c r="D26" s="1">
        <v>60</v>
      </c>
      <c r="E26" s="1">
        <v>53</v>
      </c>
      <c r="F26" s="8">
        <f>Table323567891011121323432101112137[[#This Row],[Men]]/Table323567891011121323432101112137[[#This Row],[Total]]</f>
        <v>0.8833333333333333</v>
      </c>
      <c r="G26" s="1">
        <v>7</v>
      </c>
      <c r="H26" s="8">
        <f>Table323567891011121323432101112137[[#This Row],[Women]]/Table323567891011121323432101112137[[#This Row],[Total]]</f>
        <v>0.11666666666666667</v>
      </c>
      <c r="I26" s="1">
        <v>0</v>
      </c>
      <c r="J26" s="8">
        <f>Table323567891011121323432101112137[[#This Row],[Alaskan Native or Native American]]/Table323567891011121323432101112137[[#This Row],[Total]]</f>
        <v>0</v>
      </c>
      <c r="K26" s="1">
        <v>6</v>
      </c>
      <c r="L26" s="8">
        <f>Table323567891011121323432101112137[[#This Row],[Asian American]]/Table323567891011121323432101112137[[#This Row],[Total]]</f>
        <v>0.1</v>
      </c>
      <c r="M26" s="1">
        <v>4</v>
      </c>
      <c r="N26" s="8">
        <f>Table323567891011121323432101112137[[#This Row],[African American]]/Table323567891011121323432101112137[[#This Row],[Total]]</f>
        <v>6.6666666666666666E-2</v>
      </c>
      <c r="O26" s="1">
        <v>22</v>
      </c>
      <c r="P26" s="8">
        <f>Table323567891011121323432101112137[[#This Row],[Hispanic American]]/Table323567891011121323432101112137[[#This Row],[Total]]</f>
        <v>0.36666666666666664</v>
      </c>
      <c r="Q26" s="1">
        <v>0</v>
      </c>
      <c r="R26" s="8">
        <f>Table323567891011121323432101112137[[#This Row],[Hawaiian or Pacific Islander]]/Table323567891011121323432101112137[[#This Row],[Total]]</f>
        <v>0</v>
      </c>
      <c r="S26" s="1">
        <v>26</v>
      </c>
      <c r="T26" s="8">
        <f>Table323567891011121323432101112137[[#This Row],[White]]/Table323567891011121323432101112137[[#This Row],[Total]]</f>
        <v>0.43333333333333335</v>
      </c>
      <c r="U26" s="1">
        <v>1</v>
      </c>
      <c r="V26" s="8">
        <f>Table323567891011121323432101112137[[#This Row],[Multi-racial]]/Table323567891011121323432101112137[[#This Row],[Total]]</f>
        <v>1.6666666666666666E-2</v>
      </c>
      <c r="W26" s="1">
        <v>1</v>
      </c>
      <c r="X26" s="8">
        <f>Table323567891011121323432101112137[[#This Row],[International]]/Table323567891011121323432101112137[[#This Row],[Total]]</f>
        <v>1.6666666666666666E-2</v>
      </c>
      <c r="Y2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0.55000000000000004</v>
      </c>
      <c r="Z2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0.45</v>
      </c>
    </row>
    <row r="27" spans="1:26" ht="20" customHeight="1">
      <c r="A27" s="12">
        <v>483124</v>
      </c>
      <c r="B27" s="12" t="s">
        <v>449</v>
      </c>
      <c r="C27" s="16" t="s">
        <v>347</v>
      </c>
      <c r="D27" s="12">
        <v>58</v>
      </c>
      <c r="E27" s="12">
        <v>51</v>
      </c>
      <c r="F27" s="14">
        <f>Table323567891011121323432101112137[[#This Row],[Men]]/Table323567891011121323432101112137[[#This Row],[Total]]</f>
        <v>0.87931034482758619</v>
      </c>
      <c r="G27" s="12">
        <v>7</v>
      </c>
      <c r="H27" s="14">
        <f>Table323567891011121323432101112137[[#This Row],[Women]]/Table323567891011121323432101112137[[#This Row],[Total]]</f>
        <v>0.1206896551724138</v>
      </c>
      <c r="I27" s="12">
        <v>0</v>
      </c>
      <c r="J27" s="14">
        <f>Table323567891011121323432101112137[[#This Row],[Alaskan Native or Native American]]/Table323567891011121323432101112137[[#This Row],[Total]]</f>
        <v>0</v>
      </c>
      <c r="K27" s="12">
        <v>4</v>
      </c>
      <c r="L27" s="14">
        <f>Table323567891011121323432101112137[[#This Row],[Asian American]]/Table323567891011121323432101112137[[#This Row],[Total]]</f>
        <v>6.8965517241379309E-2</v>
      </c>
      <c r="M27" s="12">
        <v>1</v>
      </c>
      <c r="N27" s="14">
        <f>Table323567891011121323432101112137[[#This Row],[African American]]/Table323567891011121323432101112137[[#This Row],[Total]]</f>
        <v>1.7241379310344827E-2</v>
      </c>
      <c r="O27" s="12">
        <v>12</v>
      </c>
      <c r="P27" s="14">
        <f>Table323567891011121323432101112137[[#This Row],[Hispanic American]]/Table323567891011121323432101112137[[#This Row],[Total]]</f>
        <v>0.20689655172413793</v>
      </c>
      <c r="Q27" s="12">
        <v>0</v>
      </c>
      <c r="R27" s="14">
        <f>Table323567891011121323432101112137[[#This Row],[Hawaiian or Pacific Islander]]/Table323567891011121323432101112137[[#This Row],[Total]]</f>
        <v>0</v>
      </c>
      <c r="S27" s="12">
        <v>40</v>
      </c>
      <c r="T27" s="14">
        <f>Table323567891011121323432101112137[[#This Row],[White]]/Table323567891011121323432101112137[[#This Row],[Total]]</f>
        <v>0.68965517241379315</v>
      </c>
      <c r="U27" s="12">
        <v>1</v>
      </c>
      <c r="V27" s="14">
        <f>Table323567891011121323432101112137[[#This Row],[Multi-racial]]/Table323567891011121323432101112137[[#This Row],[Total]]</f>
        <v>1.7241379310344827E-2</v>
      </c>
      <c r="W27" s="12">
        <v>0</v>
      </c>
      <c r="X27" s="14">
        <f>Table323567891011121323432101112137[[#This Row],[International]]/Table323567891011121323432101112137[[#This Row],[Total]]</f>
        <v>0</v>
      </c>
      <c r="Y2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0.31034482758620691</v>
      </c>
      <c r="Z2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0.2413793103448276</v>
      </c>
    </row>
    <row r="28" spans="1:26" ht="20" customHeight="1">
      <c r="A28" s="1">
        <v>190600</v>
      </c>
      <c r="B28" s="1" t="s">
        <v>1241</v>
      </c>
      <c r="C28" s="15">
        <v>28500</v>
      </c>
      <c r="D28" s="1">
        <v>56</v>
      </c>
      <c r="E28" s="1">
        <v>44</v>
      </c>
      <c r="F28" s="8">
        <f>Table323567891011121323432101112137[[#This Row],[Men]]/Table323567891011121323432101112137[[#This Row],[Total]]</f>
        <v>0.7857142857142857</v>
      </c>
      <c r="G28" s="1">
        <v>12</v>
      </c>
      <c r="H28" s="8">
        <f>Table323567891011121323432101112137[[#This Row],[Women]]/Table323567891011121323432101112137[[#This Row],[Total]]</f>
        <v>0.21428571428571427</v>
      </c>
      <c r="I28" s="1">
        <v>0</v>
      </c>
      <c r="J28" s="8">
        <f>Table323567891011121323432101112137[[#This Row],[Alaskan Native or Native American]]/Table323567891011121323432101112137[[#This Row],[Total]]</f>
        <v>0</v>
      </c>
      <c r="K28" s="1">
        <v>16</v>
      </c>
      <c r="L28" s="8">
        <f>Table323567891011121323432101112137[[#This Row],[Asian American]]/Table323567891011121323432101112137[[#This Row],[Total]]</f>
        <v>0.2857142857142857</v>
      </c>
      <c r="M28" s="1">
        <v>8</v>
      </c>
      <c r="N28" s="8">
        <f>Table323567891011121323432101112137[[#This Row],[African American]]/Table323567891011121323432101112137[[#This Row],[Total]]</f>
        <v>0.14285714285714285</v>
      </c>
      <c r="O28" s="1">
        <v>15</v>
      </c>
      <c r="P28" s="8">
        <f>Table323567891011121323432101112137[[#This Row],[Hispanic American]]/Table323567891011121323432101112137[[#This Row],[Total]]</f>
        <v>0.26785714285714285</v>
      </c>
      <c r="Q28" s="1">
        <v>0</v>
      </c>
      <c r="R28" s="8">
        <f>Table323567891011121323432101112137[[#This Row],[Hawaiian or Pacific Islander]]/Table323567891011121323432101112137[[#This Row],[Total]]</f>
        <v>0</v>
      </c>
      <c r="S28" s="1">
        <v>14</v>
      </c>
      <c r="T28" s="8">
        <f>Table323567891011121323432101112137[[#This Row],[White]]/Table323567891011121323432101112137[[#This Row],[Total]]</f>
        <v>0.25</v>
      </c>
      <c r="U28" s="1">
        <v>1</v>
      </c>
      <c r="V28" s="8">
        <f>Table323567891011121323432101112137[[#This Row],[Multi-racial]]/Table323567891011121323432101112137[[#This Row],[Total]]</f>
        <v>1.7857142857142856E-2</v>
      </c>
      <c r="W28" s="1">
        <v>2</v>
      </c>
      <c r="X28" s="8">
        <f>Table323567891011121323432101112137[[#This Row],[International]]/Table323567891011121323432101112137[[#This Row],[Total]]</f>
        <v>3.5714285714285712E-2</v>
      </c>
      <c r="Y2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0.7142857142857143</v>
      </c>
      <c r="Z2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0.42857142857142855</v>
      </c>
    </row>
    <row r="29" spans="1:26" ht="20" customHeight="1">
      <c r="A29" s="12">
        <v>133702</v>
      </c>
      <c r="B29" s="12" t="s">
        <v>1229</v>
      </c>
      <c r="C29" s="16">
        <v>34500</v>
      </c>
      <c r="D29" s="12">
        <v>55</v>
      </c>
      <c r="E29" s="12">
        <v>40</v>
      </c>
      <c r="F29" s="14">
        <f>Table323567891011121323432101112137[[#This Row],[Men]]/Table323567891011121323432101112137[[#This Row],[Total]]</f>
        <v>0.72727272727272729</v>
      </c>
      <c r="G29" s="12">
        <v>15</v>
      </c>
      <c r="H29" s="14">
        <f>Table323567891011121323432101112137[[#This Row],[Women]]/Table323567891011121323432101112137[[#This Row],[Total]]</f>
        <v>0.27272727272727271</v>
      </c>
      <c r="I29" s="12">
        <v>0</v>
      </c>
      <c r="J29" s="14">
        <f>Table323567891011121323432101112137[[#This Row],[Alaskan Native or Native American]]/Table323567891011121323432101112137[[#This Row],[Total]]</f>
        <v>0</v>
      </c>
      <c r="K29" s="12">
        <v>8</v>
      </c>
      <c r="L29" s="14">
        <f>Table323567891011121323432101112137[[#This Row],[Asian American]]/Table323567891011121323432101112137[[#This Row],[Total]]</f>
        <v>0.14545454545454545</v>
      </c>
      <c r="M29" s="12">
        <v>7</v>
      </c>
      <c r="N29" s="14">
        <f>Table323567891011121323432101112137[[#This Row],[African American]]/Table323567891011121323432101112137[[#This Row],[Total]]</f>
        <v>0.12727272727272726</v>
      </c>
      <c r="O29" s="12">
        <v>3</v>
      </c>
      <c r="P29" s="14">
        <f>Table323567891011121323432101112137[[#This Row],[Hispanic American]]/Table323567891011121323432101112137[[#This Row],[Total]]</f>
        <v>5.4545454545454543E-2</v>
      </c>
      <c r="Q29" s="12">
        <v>0</v>
      </c>
      <c r="R29" s="14">
        <f>Table323567891011121323432101112137[[#This Row],[Hawaiian or Pacific Islander]]/Table323567891011121323432101112137[[#This Row],[Total]]</f>
        <v>0</v>
      </c>
      <c r="S29" s="12">
        <v>33</v>
      </c>
      <c r="T29" s="14">
        <f>Table323567891011121323432101112137[[#This Row],[White]]/Table323567891011121323432101112137[[#This Row],[Total]]</f>
        <v>0.6</v>
      </c>
      <c r="U29" s="12">
        <v>0</v>
      </c>
      <c r="V29" s="14">
        <f>Table323567891011121323432101112137[[#This Row],[Multi-racial]]/Table323567891011121323432101112137[[#This Row],[Total]]</f>
        <v>0</v>
      </c>
      <c r="W29" s="12">
        <v>1</v>
      </c>
      <c r="X29" s="14">
        <f>Table323567891011121323432101112137[[#This Row],[International]]/Table323567891011121323432101112137[[#This Row],[Total]]</f>
        <v>1.8181818181818181E-2</v>
      </c>
      <c r="Y2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0.32727272727272727</v>
      </c>
      <c r="Z2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0.18181818181818182</v>
      </c>
    </row>
    <row r="30" spans="1:26" ht="20" customHeight="1">
      <c r="A30" s="1">
        <v>136358</v>
      </c>
      <c r="B30" s="1" t="s">
        <v>1232</v>
      </c>
      <c r="C30" s="15">
        <v>49800</v>
      </c>
      <c r="D30" s="1">
        <v>53</v>
      </c>
      <c r="E30" s="1">
        <v>45</v>
      </c>
      <c r="F30" s="8">
        <f>Table323567891011121323432101112137[[#This Row],[Men]]/Table323567891011121323432101112137[[#This Row],[Total]]</f>
        <v>0.84905660377358494</v>
      </c>
      <c r="G30" s="1">
        <v>8</v>
      </c>
      <c r="H30" s="8">
        <f>Table323567891011121323432101112137[[#This Row],[Women]]/Table323567891011121323432101112137[[#This Row],[Total]]</f>
        <v>0.15094339622641509</v>
      </c>
      <c r="I30" s="1">
        <v>0</v>
      </c>
      <c r="J30" s="8">
        <f>Table323567891011121323432101112137[[#This Row],[Alaskan Native or Native American]]/Table323567891011121323432101112137[[#This Row],[Total]]</f>
        <v>0</v>
      </c>
      <c r="K30" s="1">
        <v>3</v>
      </c>
      <c r="L30" s="8">
        <f>Table323567891011121323432101112137[[#This Row],[Asian American]]/Table323567891011121323432101112137[[#This Row],[Total]]</f>
        <v>5.6603773584905662E-2</v>
      </c>
      <c r="M30" s="1">
        <v>8</v>
      </c>
      <c r="N30" s="8">
        <f>Table323567891011121323432101112137[[#This Row],[African American]]/Table323567891011121323432101112137[[#This Row],[Total]]</f>
        <v>0.15094339622641509</v>
      </c>
      <c r="O30" s="1">
        <v>12</v>
      </c>
      <c r="P30" s="8">
        <f>Table323567891011121323432101112137[[#This Row],[Hispanic American]]/Table323567891011121323432101112137[[#This Row],[Total]]</f>
        <v>0.22641509433962265</v>
      </c>
      <c r="Q30" s="1">
        <v>0</v>
      </c>
      <c r="R30" s="8">
        <f>Table323567891011121323432101112137[[#This Row],[Hawaiian or Pacific Islander]]/Table323567891011121323432101112137[[#This Row],[Total]]</f>
        <v>0</v>
      </c>
      <c r="S30" s="1">
        <v>21</v>
      </c>
      <c r="T30" s="8">
        <f>Table323567891011121323432101112137[[#This Row],[White]]/Table323567891011121323432101112137[[#This Row],[Total]]</f>
        <v>0.39622641509433965</v>
      </c>
      <c r="U30" s="1">
        <v>1</v>
      </c>
      <c r="V30" s="8">
        <f>Table323567891011121323432101112137[[#This Row],[Multi-racial]]/Table323567891011121323432101112137[[#This Row],[Total]]</f>
        <v>1.8867924528301886E-2</v>
      </c>
      <c r="W30" s="1">
        <v>1</v>
      </c>
      <c r="X30" s="8">
        <f>Table323567891011121323432101112137[[#This Row],[International]]/Table323567891011121323432101112137[[#This Row],[Total]]</f>
        <v>1.8867924528301886E-2</v>
      </c>
      <c r="Y3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0.45283018867924529</v>
      </c>
      <c r="Z3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0.39622641509433965</v>
      </c>
    </row>
    <row r="31" spans="1:26" ht="20" customHeight="1">
      <c r="A31" s="12">
        <v>174783</v>
      </c>
      <c r="B31" s="12" t="s">
        <v>415</v>
      </c>
      <c r="C31" s="16" t="s">
        <v>347</v>
      </c>
      <c r="D31" s="12">
        <v>53</v>
      </c>
      <c r="E31" s="12">
        <v>42</v>
      </c>
      <c r="F31" s="14">
        <f>Table323567891011121323432101112137[[#This Row],[Men]]/Table323567891011121323432101112137[[#This Row],[Total]]</f>
        <v>0.79245283018867929</v>
      </c>
      <c r="G31" s="12">
        <v>11</v>
      </c>
      <c r="H31" s="14">
        <f>Table323567891011121323432101112137[[#This Row],[Women]]/Table323567891011121323432101112137[[#This Row],[Total]]</f>
        <v>0.20754716981132076</v>
      </c>
      <c r="I31" s="12">
        <v>0</v>
      </c>
      <c r="J31" s="14">
        <f>Table323567891011121323432101112137[[#This Row],[Alaskan Native or Native American]]/Table323567891011121323432101112137[[#This Row],[Total]]</f>
        <v>0</v>
      </c>
      <c r="K31" s="12">
        <v>3</v>
      </c>
      <c r="L31" s="14">
        <f>Table323567891011121323432101112137[[#This Row],[Asian American]]/Table323567891011121323432101112137[[#This Row],[Total]]</f>
        <v>5.6603773584905662E-2</v>
      </c>
      <c r="M31" s="12">
        <v>5</v>
      </c>
      <c r="N31" s="14">
        <f>Table323567891011121323432101112137[[#This Row],[African American]]/Table323567891011121323432101112137[[#This Row],[Total]]</f>
        <v>9.4339622641509441E-2</v>
      </c>
      <c r="O31" s="12">
        <v>0</v>
      </c>
      <c r="P31" s="14">
        <f>Table323567891011121323432101112137[[#This Row],[Hispanic American]]/Table323567891011121323432101112137[[#This Row],[Total]]</f>
        <v>0</v>
      </c>
      <c r="Q31" s="12">
        <v>0</v>
      </c>
      <c r="R31" s="14">
        <f>Table323567891011121323432101112137[[#This Row],[Hawaiian or Pacific Islander]]/Table323567891011121323432101112137[[#This Row],[Total]]</f>
        <v>0</v>
      </c>
      <c r="S31" s="12">
        <v>32</v>
      </c>
      <c r="T31" s="14">
        <f>Table323567891011121323432101112137[[#This Row],[White]]/Table323567891011121323432101112137[[#This Row],[Total]]</f>
        <v>0.60377358490566035</v>
      </c>
      <c r="U31" s="12">
        <v>0</v>
      </c>
      <c r="V31" s="14">
        <f>Table323567891011121323432101112137[[#This Row],[Multi-racial]]/Table323567891011121323432101112137[[#This Row],[Total]]</f>
        <v>0</v>
      </c>
      <c r="W31" s="12">
        <v>13</v>
      </c>
      <c r="X31" s="14">
        <f>Table323567891011121323432101112137[[#This Row],[International]]/Table323567891011121323432101112137[[#This Row],[Total]]</f>
        <v>0.24528301886792453</v>
      </c>
      <c r="Y3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0.15094339622641509</v>
      </c>
      <c r="Z3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9.4339622641509441E-2</v>
      </c>
    </row>
    <row r="32" spans="1:26" ht="20" customHeight="1">
      <c r="A32" s="1">
        <v>169479</v>
      </c>
      <c r="B32" s="1" t="s">
        <v>558</v>
      </c>
      <c r="C32" s="15">
        <v>46400</v>
      </c>
      <c r="D32" s="1">
        <v>52</v>
      </c>
      <c r="E32" s="1">
        <v>38</v>
      </c>
      <c r="F32" s="8">
        <f>Table323567891011121323432101112137[[#This Row],[Men]]/Table323567891011121323432101112137[[#This Row],[Total]]</f>
        <v>0.73076923076923073</v>
      </c>
      <c r="G32" s="1">
        <v>14</v>
      </c>
      <c r="H32" s="8">
        <f>Table323567891011121323432101112137[[#This Row],[Women]]/Table323567891011121323432101112137[[#This Row],[Total]]</f>
        <v>0.26923076923076922</v>
      </c>
      <c r="I32" s="1">
        <v>0</v>
      </c>
      <c r="J32" s="8">
        <f>Table323567891011121323432101112137[[#This Row],[Alaskan Native or Native American]]/Table323567891011121323432101112137[[#This Row],[Total]]</f>
        <v>0</v>
      </c>
      <c r="K32" s="1">
        <v>3</v>
      </c>
      <c r="L32" s="8">
        <f>Table323567891011121323432101112137[[#This Row],[Asian American]]/Table323567891011121323432101112137[[#This Row],[Total]]</f>
        <v>5.7692307692307696E-2</v>
      </c>
      <c r="M32" s="1">
        <v>7</v>
      </c>
      <c r="N32" s="8">
        <f>Table323567891011121323432101112137[[#This Row],[African American]]/Table323567891011121323432101112137[[#This Row],[Total]]</f>
        <v>0.13461538461538461</v>
      </c>
      <c r="O32" s="1">
        <v>2</v>
      </c>
      <c r="P32" s="8">
        <f>Table323567891011121323432101112137[[#This Row],[Hispanic American]]/Table323567891011121323432101112137[[#This Row],[Total]]</f>
        <v>3.8461538461538464E-2</v>
      </c>
      <c r="Q32" s="1">
        <v>0</v>
      </c>
      <c r="R32" s="8">
        <f>Table323567891011121323432101112137[[#This Row],[Hawaiian or Pacific Islander]]/Table323567891011121323432101112137[[#This Row],[Total]]</f>
        <v>0</v>
      </c>
      <c r="S32" s="1">
        <v>35</v>
      </c>
      <c r="T32" s="8">
        <f>Table323567891011121323432101112137[[#This Row],[White]]/Table323567891011121323432101112137[[#This Row],[Total]]</f>
        <v>0.67307692307692313</v>
      </c>
      <c r="U32" s="1">
        <v>0</v>
      </c>
      <c r="V32" s="8">
        <f>Table323567891011121323432101112137[[#This Row],[Multi-racial]]/Table323567891011121323432101112137[[#This Row],[Total]]</f>
        <v>0</v>
      </c>
      <c r="W32" s="1">
        <v>2</v>
      </c>
      <c r="X32" s="8">
        <f>Table323567891011121323432101112137[[#This Row],[International]]/Table323567891011121323432101112137[[#This Row],[Total]]</f>
        <v>3.8461538461538464E-2</v>
      </c>
      <c r="Y3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0.23076923076923078</v>
      </c>
      <c r="Z3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0.17307692307692307</v>
      </c>
    </row>
    <row r="33" spans="1:26" ht="20" customHeight="1">
      <c r="A33" s="12">
        <v>486840</v>
      </c>
      <c r="B33" s="12" t="s">
        <v>307</v>
      </c>
      <c r="C33" s="16">
        <v>63500</v>
      </c>
      <c r="D33" s="12">
        <v>50</v>
      </c>
      <c r="E33" s="12">
        <v>41</v>
      </c>
      <c r="F33" s="14">
        <f>Table323567891011121323432101112137[[#This Row],[Men]]/Table323567891011121323432101112137[[#This Row],[Total]]</f>
        <v>0.82</v>
      </c>
      <c r="G33" s="12">
        <v>9</v>
      </c>
      <c r="H33" s="14">
        <f>Table323567891011121323432101112137[[#This Row],[Women]]/Table323567891011121323432101112137[[#This Row],[Total]]</f>
        <v>0.18</v>
      </c>
      <c r="I33" s="12">
        <v>0</v>
      </c>
      <c r="J33" s="14">
        <f>Table323567891011121323432101112137[[#This Row],[Alaskan Native or Native American]]/Table323567891011121323432101112137[[#This Row],[Total]]</f>
        <v>0</v>
      </c>
      <c r="K33" s="12">
        <v>1</v>
      </c>
      <c r="L33" s="14">
        <f>Table323567891011121323432101112137[[#This Row],[Asian American]]/Table323567891011121323432101112137[[#This Row],[Total]]</f>
        <v>0.02</v>
      </c>
      <c r="M33" s="12">
        <v>9</v>
      </c>
      <c r="N33" s="14">
        <f>Table323567891011121323432101112137[[#This Row],[African American]]/Table323567891011121323432101112137[[#This Row],[Total]]</f>
        <v>0.18</v>
      </c>
      <c r="O33" s="12">
        <v>3</v>
      </c>
      <c r="P33" s="14">
        <f>Table323567891011121323432101112137[[#This Row],[Hispanic American]]/Table323567891011121323432101112137[[#This Row],[Total]]</f>
        <v>0.06</v>
      </c>
      <c r="Q33" s="12">
        <v>0</v>
      </c>
      <c r="R33" s="14">
        <f>Table323567891011121323432101112137[[#This Row],[Hawaiian or Pacific Islander]]/Table323567891011121323432101112137[[#This Row],[Total]]</f>
        <v>0</v>
      </c>
      <c r="S33" s="12">
        <v>31</v>
      </c>
      <c r="T33" s="14">
        <f>Table323567891011121323432101112137[[#This Row],[White]]/Table323567891011121323432101112137[[#This Row],[Total]]</f>
        <v>0.62</v>
      </c>
      <c r="U33" s="12">
        <v>3</v>
      </c>
      <c r="V33" s="14">
        <f>Table323567891011121323432101112137[[#This Row],[Multi-racial]]/Table323567891011121323432101112137[[#This Row],[Total]]</f>
        <v>0.06</v>
      </c>
      <c r="W33" s="12">
        <v>0</v>
      </c>
      <c r="X33" s="14">
        <f>Table323567891011121323432101112137[[#This Row],[International]]/Table323567891011121323432101112137[[#This Row],[Total]]</f>
        <v>0</v>
      </c>
      <c r="Y3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0.32</v>
      </c>
      <c r="Z3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</v>
      </c>
    </row>
    <row r="34" spans="1:26" ht="20" customHeight="1">
      <c r="A34" s="1">
        <v>230038</v>
      </c>
      <c r="B34" s="1" t="s">
        <v>284</v>
      </c>
      <c r="C34" s="15" t="s">
        <v>347</v>
      </c>
      <c r="D34" s="1">
        <v>49</v>
      </c>
      <c r="E34" s="1">
        <v>46</v>
      </c>
      <c r="F34" s="8">
        <f>Table323567891011121323432101112137[[#This Row],[Men]]/Table323567891011121323432101112137[[#This Row],[Total]]</f>
        <v>0.93877551020408168</v>
      </c>
      <c r="G34" s="1">
        <v>3</v>
      </c>
      <c r="H34" s="8">
        <f>Table323567891011121323432101112137[[#This Row],[Women]]/Table323567891011121323432101112137[[#This Row],[Total]]</f>
        <v>6.1224489795918366E-2</v>
      </c>
      <c r="I34" s="1">
        <v>0</v>
      </c>
      <c r="J34" s="8">
        <f>Table323567891011121323432101112137[[#This Row],[Alaskan Native or Native American]]/Table323567891011121323432101112137[[#This Row],[Total]]</f>
        <v>0</v>
      </c>
      <c r="K34" s="1">
        <v>0</v>
      </c>
      <c r="L34" s="8">
        <f>Table323567891011121323432101112137[[#This Row],[Asian American]]/Table323567891011121323432101112137[[#This Row],[Total]]</f>
        <v>0</v>
      </c>
      <c r="M34" s="1">
        <v>2</v>
      </c>
      <c r="N34" s="8">
        <f>Table323567891011121323432101112137[[#This Row],[African American]]/Table323567891011121323432101112137[[#This Row],[Total]]</f>
        <v>4.0816326530612242E-2</v>
      </c>
      <c r="O34" s="1">
        <v>2</v>
      </c>
      <c r="P34" s="8">
        <f>Table323567891011121323432101112137[[#This Row],[Hispanic American]]/Table323567891011121323432101112137[[#This Row],[Total]]</f>
        <v>4.0816326530612242E-2</v>
      </c>
      <c r="Q34" s="1">
        <v>0</v>
      </c>
      <c r="R34" s="8">
        <f>Table323567891011121323432101112137[[#This Row],[Hawaiian or Pacific Islander]]/Table323567891011121323432101112137[[#This Row],[Total]]</f>
        <v>0</v>
      </c>
      <c r="S34" s="1">
        <v>40</v>
      </c>
      <c r="T34" s="8">
        <f>Table323567891011121323432101112137[[#This Row],[White]]/Table323567891011121323432101112137[[#This Row],[Total]]</f>
        <v>0.81632653061224492</v>
      </c>
      <c r="U34" s="1">
        <v>2</v>
      </c>
      <c r="V34" s="8">
        <f>Table323567891011121323432101112137[[#This Row],[Multi-racial]]/Table323567891011121323432101112137[[#This Row],[Total]]</f>
        <v>4.0816326530612242E-2</v>
      </c>
      <c r="W34" s="1">
        <v>3</v>
      </c>
      <c r="X34" s="8">
        <f>Table323567891011121323432101112137[[#This Row],[International]]/Table323567891011121323432101112137[[#This Row],[Total]]</f>
        <v>6.1224489795918366E-2</v>
      </c>
      <c r="Y3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0.12244897959183673</v>
      </c>
      <c r="Z3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0.12244897959183673</v>
      </c>
    </row>
    <row r="35" spans="1:26" ht="20" customHeight="1">
      <c r="A35" s="12">
        <v>479956</v>
      </c>
      <c r="B35" s="12" t="s">
        <v>306</v>
      </c>
      <c r="C35" s="16">
        <v>65000</v>
      </c>
      <c r="D35" s="12">
        <v>48</v>
      </c>
      <c r="E35" s="12">
        <v>35</v>
      </c>
      <c r="F35" s="14">
        <f>Table323567891011121323432101112137[[#This Row],[Men]]/Table323567891011121323432101112137[[#This Row],[Total]]</f>
        <v>0.72916666666666663</v>
      </c>
      <c r="G35" s="12">
        <v>13</v>
      </c>
      <c r="H35" s="14">
        <f>Table323567891011121323432101112137[[#This Row],[Women]]/Table323567891011121323432101112137[[#This Row],[Total]]</f>
        <v>0.27083333333333331</v>
      </c>
      <c r="I35" s="12">
        <v>0</v>
      </c>
      <c r="J35" s="14">
        <f>Table323567891011121323432101112137[[#This Row],[Alaskan Native or Native American]]/Table323567891011121323432101112137[[#This Row],[Total]]</f>
        <v>0</v>
      </c>
      <c r="K35" s="12">
        <v>5</v>
      </c>
      <c r="L35" s="14">
        <f>Table323567891011121323432101112137[[#This Row],[Asian American]]/Table323567891011121323432101112137[[#This Row],[Total]]</f>
        <v>0.10416666666666667</v>
      </c>
      <c r="M35" s="12">
        <v>4</v>
      </c>
      <c r="N35" s="14">
        <f>Table323567891011121323432101112137[[#This Row],[African American]]/Table323567891011121323432101112137[[#This Row],[Total]]</f>
        <v>8.3333333333333329E-2</v>
      </c>
      <c r="O35" s="12">
        <v>8</v>
      </c>
      <c r="P35" s="14">
        <f>Table323567891011121323432101112137[[#This Row],[Hispanic American]]/Table323567891011121323432101112137[[#This Row],[Total]]</f>
        <v>0.16666666666666666</v>
      </c>
      <c r="Q35" s="12">
        <v>0</v>
      </c>
      <c r="R35" s="14">
        <f>Table323567891011121323432101112137[[#This Row],[Hawaiian or Pacific Islander]]/Table323567891011121323432101112137[[#This Row],[Total]]</f>
        <v>0</v>
      </c>
      <c r="S35" s="12">
        <v>28</v>
      </c>
      <c r="T35" s="14">
        <f>Table323567891011121323432101112137[[#This Row],[White]]/Table323567891011121323432101112137[[#This Row],[Total]]</f>
        <v>0.58333333333333337</v>
      </c>
      <c r="U35" s="12">
        <v>2</v>
      </c>
      <c r="V35" s="14">
        <f>Table323567891011121323432101112137[[#This Row],[Multi-racial]]/Table323567891011121323432101112137[[#This Row],[Total]]</f>
        <v>4.1666666666666664E-2</v>
      </c>
      <c r="W35" s="12">
        <v>0</v>
      </c>
      <c r="X35" s="14">
        <f>Table323567891011121323432101112137[[#This Row],[International]]/Table323567891011121323432101112137[[#This Row],[Total]]</f>
        <v>0</v>
      </c>
      <c r="Y3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0.39583333333333331</v>
      </c>
      <c r="Z3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0.29166666666666669</v>
      </c>
    </row>
    <row r="36" spans="1:26" ht="20" customHeight="1">
      <c r="A36" s="1">
        <v>194310</v>
      </c>
      <c r="B36" s="1" t="s">
        <v>543</v>
      </c>
      <c r="C36" s="15">
        <v>51300</v>
      </c>
      <c r="D36" s="1">
        <v>46</v>
      </c>
      <c r="E36" s="1">
        <v>39</v>
      </c>
      <c r="F36" s="8">
        <f>Table323567891011121323432101112137[[#This Row],[Men]]/Table323567891011121323432101112137[[#This Row],[Total]]</f>
        <v>0.84782608695652173</v>
      </c>
      <c r="G36" s="1">
        <v>7</v>
      </c>
      <c r="H36" s="8">
        <f>Table323567891011121323432101112137[[#This Row],[Women]]/Table323567891011121323432101112137[[#This Row],[Total]]</f>
        <v>0.15217391304347827</v>
      </c>
      <c r="I36" s="1">
        <v>1</v>
      </c>
      <c r="J36" s="8">
        <f>Table323567891011121323432101112137[[#This Row],[Alaskan Native or Native American]]/Table323567891011121323432101112137[[#This Row],[Total]]</f>
        <v>2.1739130434782608E-2</v>
      </c>
      <c r="K36" s="1">
        <v>4</v>
      </c>
      <c r="L36" s="8">
        <f>Table323567891011121323432101112137[[#This Row],[Asian American]]/Table323567891011121323432101112137[[#This Row],[Total]]</f>
        <v>8.6956521739130432E-2</v>
      </c>
      <c r="M36" s="1">
        <v>8</v>
      </c>
      <c r="N36" s="8">
        <f>Table323567891011121323432101112137[[#This Row],[African American]]/Table323567891011121323432101112137[[#This Row],[Total]]</f>
        <v>0.17391304347826086</v>
      </c>
      <c r="O36" s="1">
        <v>11</v>
      </c>
      <c r="P36" s="8">
        <f>Table323567891011121323432101112137[[#This Row],[Hispanic American]]/Table323567891011121323432101112137[[#This Row],[Total]]</f>
        <v>0.2391304347826087</v>
      </c>
      <c r="Q36" s="1">
        <v>0</v>
      </c>
      <c r="R36" s="8">
        <f>Table323567891011121323432101112137[[#This Row],[Hawaiian or Pacific Islander]]/Table323567891011121323432101112137[[#This Row],[Total]]</f>
        <v>0</v>
      </c>
      <c r="S36" s="1">
        <v>15</v>
      </c>
      <c r="T36" s="8">
        <f>Table323567891011121323432101112137[[#This Row],[White]]/Table323567891011121323432101112137[[#This Row],[Total]]</f>
        <v>0.32608695652173914</v>
      </c>
      <c r="U36" s="1">
        <v>4</v>
      </c>
      <c r="V36" s="8">
        <f>Table323567891011121323432101112137[[#This Row],[Multi-racial]]/Table323567891011121323432101112137[[#This Row],[Total]]</f>
        <v>8.6956521739130432E-2</v>
      </c>
      <c r="W36" s="1">
        <v>2</v>
      </c>
      <c r="X36" s="8">
        <f>Table323567891011121323432101112137[[#This Row],[International]]/Table323567891011121323432101112137[[#This Row],[Total]]</f>
        <v>4.3478260869565216E-2</v>
      </c>
      <c r="Y3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0.60869565217391308</v>
      </c>
      <c r="Z3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0.52173913043478259</v>
      </c>
    </row>
    <row r="37" spans="1:26" ht="20" customHeight="1">
      <c r="A37" s="12">
        <v>235343</v>
      </c>
      <c r="B37" s="12" t="s">
        <v>1256</v>
      </c>
      <c r="C37" s="16" t="s">
        <v>347</v>
      </c>
      <c r="D37" s="12">
        <v>42</v>
      </c>
      <c r="E37" s="12">
        <v>36</v>
      </c>
      <c r="F37" s="14">
        <f>Table323567891011121323432101112137[[#This Row],[Men]]/Table323567891011121323432101112137[[#This Row],[Total]]</f>
        <v>0.8571428571428571</v>
      </c>
      <c r="G37" s="12">
        <v>6</v>
      </c>
      <c r="H37" s="14">
        <f>Table323567891011121323432101112137[[#This Row],[Women]]/Table323567891011121323432101112137[[#This Row],[Total]]</f>
        <v>0.14285714285714285</v>
      </c>
      <c r="I37" s="12">
        <v>0</v>
      </c>
      <c r="J37" s="14">
        <f>Table323567891011121323432101112137[[#This Row],[Alaskan Native or Native American]]/Table323567891011121323432101112137[[#This Row],[Total]]</f>
        <v>0</v>
      </c>
      <c r="K37" s="12">
        <v>5</v>
      </c>
      <c r="L37" s="14">
        <f>Table323567891011121323432101112137[[#This Row],[Asian American]]/Table323567891011121323432101112137[[#This Row],[Total]]</f>
        <v>0.11904761904761904</v>
      </c>
      <c r="M37" s="12">
        <v>4</v>
      </c>
      <c r="N37" s="14">
        <f>Table323567891011121323432101112137[[#This Row],[African American]]/Table323567891011121323432101112137[[#This Row],[Total]]</f>
        <v>9.5238095238095233E-2</v>
      </c>
      <c r="O37" s="12">
        <v>5</v>
      </c>
      <c r="P37" s="14">
        <f>Table323567891011121323432101112137[[#This Row],[Hispanic American]]/Table323567891011121323432101112137[[#This Row],[Total]]</f>
        <v>0.11904761904761904</v>
      </c>
      <c r="Q37" s="12">
        <v>0</v>
      </c>
      <c r="R37" s="14">
        <f>Table323567891011121323432101112137[[#This Row],[Hawaiian or Pacific Islander]]/Table323567891011121323432101112137[[#This Row],[Total]]</f>
        <v>0</v>
      </c>
      <c r="S37" s="12">
        <v>25</v>
      </c>
      <c r="T37" s="14">
        <f>Table323567891011121323432101112137[[#This Row],[White]]/Table323567891011121323432101112137[[#This Row],[Total]]</f>
        <v>0.59523809523809523</v>
      </c>
      <c r="U37" s="12">
        <v>0</v>
      </c>
      <c r="V37" s="14">
        <f>Table323567891011121323432101112137[[#This Row],[Multi-racial]]/Table323567891011121323432101112137[[#This Row],[Total]]</f>
        <v>0</v>
      </c>
      <c r="W37" s="12">
        <v>0</v>
      </c>
      <c r="X37" s="14">
        <f>Table323567891011121323432101112137[[#This Row],[International]]/Table323567891011121323432101112137[[#This Row],[Total]]</f>
        <v>0</v>
      </c>
      <c r="Y3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3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0.21428571428571427</v>
      </c>
    </row>
    <row r="38" spans="1:26" ht="20" customHeight="1">
      <c r="A38" s="1">
        <v>139861</v>
      </c>
      <c r="B38" s="1" t="s">
        <v>565</v>
      </c>
      <c r="C38" s="15" t="s">
        <v>347</v>
      </c>
      <c r="D38" s="1">
        <v>38</v>
      </c>
      <c r="E38" s="1">
        <v>33</v>
      </c>
      <c r="F38" s="8">
        <f>Table323567891011121323432101112137[[#This Row],[Men]]/Table323567891011121323432101112137[[#This Row],[Total]]</f>
        <v>0.86842105263157898</v>
      </c>
      <c r="G38" s="1">
        <v>5</v>
      </c>
      <c r="H38" s="8">
        <f>Table323567891011121323432101112137[[#This Row],[Women]]/Table323567891011121323432101112137[[#This Row],[Total]]</f>
        <v>0.13157894736842105</v>
      </c>
      <c r="I38" s="1">
        <v>1</v>
      </c>
      <c r="J38" s="8">
        <f>Table323567891011121323432101112137[[#This Row],[Alaskan Native or Native American]]/Table323567891011121323432101112137[[#This Row],[Total]]</f>
        <v>2.6315789473684209E-2</v>
      </c>
      <c r="K38" s="1">
        <v>1</v>
      </c>
      <c r="L38" s="8">
        <f>Table323567891011121323432101112137[[#This Row],[Asian American]]/Table323567891011121323432101112137[[#This Row],[Total]]</f>
        <v>2.6315789473684209E-2</v>
      </c>
      <c r="M38" s="1">
        <v>2</v>
      </c>
      <c r="N38" s="8">
        <f>Table323567891011121323432101112137[[#This Row],[African American]]/Table323567891011121323432101112137[[#This Row],[Total]]</f>
        <v>5.2631578947368418E-2</v>
      </c>
      <c r="O38" s="1">
        <v>1</v>
      </c>
      <c r="P38" s="8">
        <f>Table323567891011121323432101112137[[#This Row],[Hispanic American]]/Table323567891011121323432101112137[[#This Row],[Total]]</f>
        <v>2.6315789473684209E-2</v>
      </c>
      <c r="Q38" s="1">
        <v>0</v>
      </c>
      <c r="R38" s="8">
        <f>Table323567891011121323432101112137[[#This Row],[Hawaiian or Pacific Islander]]/Table323567891011121323432101112137[[#This Row],[Total]]</f>
        <v>0</v>
      </c>
      <c r="S38" s="1">
        <v>31</v>
      </c>
      <c r="T38" s="8">
        <f>Table323567891011121323432101112137[[#This Row],[White]]/Table323567891011121323432101112137[[#This Row],[Total]]</f>
        <v>0.81578947368421051</v>
      </c>
      <c r="U38" s="1">
        <v>2</v>
      </c>
      <c r="V38" s="8">
        <f>Table323567891011121323432101112137[[#This Row],[Multi-racial]]/Table323567891011121323432101112137[[#This Row],[Total]]</f>
        <v>5.2631578947368418E-2</v>
      </c>
      <c r="W38" s="1">
        <v>0</v>
      </c>
      <c r="X38" s="8">
        <f>Table323567891011121323432101112137[[#This Row],[International]]/Table323567891011121323432101112137[[#This Row],[Total]]</f>
        <v>0</v>
      </c>
      <c r="Y3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0.18421052631578946</v>
      </c>
      <c r="Z3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0.15789473684210525</v>
      </c>
    </row>
    <row r="39" spans="1:26" ht="20" customHeight="1">
      <c r="A39" s="12">
        <v>207564</v>
      </c>
      <c r="B39" s="12" t="s">
        <v>1248</v>
      </c>
      <c r="C39" s="16">
        <v>44700</v>
      </c>
      <c r="D39" s="12">
        <v>37</v>
      </c>
      <c r="E39" s="12">
        <v>29</v>
      </c>
      <c r="F39" s="14">
        <f>Table323567891011121323432101112137[[#This Row],[Men]]/Table323567891011121323432101112137[[#This Row],[Total]]</f>
        <v>0.78378378378378377</v>
      </c>
      <c r="G39" s="12">
        <v>8</v>
      </c>
      <c r="H39" s="14">
        <f>Table323567891011121323432101112137[[#This Row],[Women]]/Table323567891011121323432101112137[[#This Row],[Total]]</f>
        <v>0.21621621621621623</v>
      </c>
      <c r="I39" s="12">
        <v>3</v>
      </c>
      <c r="J39" s="14">
        <f>Table323567891011121323432101112137[[#This Row],[Alaskan Native or Native American]]/Table323567891011121323432101112137[[#This Row],[Total]]</f>
        <v>8.1081081081081086E-2</v>
      </c>
      <c r="K39" s="12">
        <v>0</v>
      </c>
      <c r="L39" s="14">
        <f>Table323567891011121323432101112137[[#This Row],[Asian American]]/Table323567891011121323432101112137[[#This Row],[Total]]</f>
        <v>0</v>
      </c>
      <c r="M39" s="12">
        <v>3</v>
      </c>
      <c r="N39" s="14">
        <f>Table323567891011121323432101112137[[#This Row],[African American]]/Table323567891011121323432101112137[[#This Row],[Total]]</f>
        <v>8.1081081081081086E-2</v>
      </c>
      <c r="O39" s="12">
        <v>2</v>
      </c>
      <c r="P39" s="14">
        <f>Table323567891011121323432101112137[[#This Row],[Hispanic American]]/Table323567891011121323432101112137[[#This Row],[Total]]</f>
        <v>5.4054054054054057E-2</v>
      </c>
      <c r="Q39" s="12">
        <v>0</v>
      </c>
      <c r="R39" s="14">
        <f>Table323567891011121323432101112137[[#This Row],[Hawaiian or Pacific Islander]]/Table323567891011121323432101112137[[#This Row],[Total]]</f>
        <v>0</v>
      </c>
      <c r="S39" s="12">
        <v>16</v>
      </c>
      <c r="T39" s="14">
        <f>Table323567891011121323432101112137[[#This Row],[White]]/Table323567891011121323432101112137[[#This Row],[Total]]</f>
        <v>0.43243243243243246</v>
      </c>
      <c r="U39" s="12">
        <v>7</v>
      </c>
      <c r="V39" s="14">
        <f>Table323567891011121323432101112137[[#This Row],[Multi-racial]]/Table323567891011121323432101112137[[#This Row],[Total]]</f>
        <v>0.1891891891891892</v>
      </c>
      <c r="W39" s="12">
        <v>6</v>
      </c>
      <c r="X39" s="14">
        <f>Table323567891011121323432101112137[[#This Row],[International]]/Table323567891011121323432101112137[[#This Row],[Total]]</f>
        <v>0.16216216216216217</v>
      </c>
      <c r="Y3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0.40540540540540543</v>
      </c>
      <c r="Z3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0.40540540540540543</v>
      </c>
    </row>
    <row r="40" spans="1:26" ht="20" customHeight="1">
      <c r="A40" s="1">
        <v>234827</v>
      </c>
      <c r="B40" s="1" t="s">
        <v>529</v>
      </c>
      <c r="C40" s="15" t="s">
        <v>347</v>
      </c>
      <c r="D40" s="1">
        <v>37</v>
      </c>
      <c r="E40" s="1">
        <v>35</v>
      </c>
      <c r="F40" s="8">
        <f>Table323567891011121323432101112137[[#This Row],[Men]]/Table323567891011121323432101112137[[#This Row],[Total]]</f>
        <v>0.94594594594594594</v>
      </c>
      <c r="G40" s="1">
        <v>2</v>
      </c>
      <c r="H40" s="8">
        <f>Table323567891011121323432101112137[[#This Row],[Women]]/Table323567891011121323432101112137[[#This Row],[Total]]</f>
        <v>5.4054054054054057E-2</v>
      </c>
      <c r="I40" s="1">
        <v>0</v>
      </c>
      <c r="J40" s="8">
        <f>Table323567891011121323432101112137[[#This Row],[Alaskan Native or Native American]]/Table323567891011121323432101112137[[#This Row],[Total]]</f>
        <v>0</v>
      </c>
      <c r="K40" s="1">
        <v>3</v>
      </c>
      <c r="L40" s="8">
        <f>Table323567891011121323432101112137[[#This Row],[Asian American]]/Table323567891011121323432101112137[[#This Row],[Total]]</f>
        <v>8.1081081081081086E-2</v>
      </c>
      <c r="M40" s="1">
        <v>0</v>
      </c>
      <c r="N40" s="8">
        <f>Table323567891011121323432101112137[[#This Row],[African American]]/Table323567891011121323432101112137[[#This Row],[Total]]</f>
        <v>0</v>
      </c>
      <c r="O40" s="1">
        <v>2</v>
      </c>
      <c r="P40" s="8">
        <f>Table323567891011121323432101112137[[#This Row],[Hispanic American]]/Table323567891011121323432101112137[[#This Row],[Total]]</f>
        <v>5.4054054054054057E-2</v>
      </c>
      <c r="Q40" s="1">
        <v>0</v>
      </c>
      <c r="R40" s="8">
        <f>Table323567891011121323432101112137[[#This Row],[Hawaiian or Pacific Islander]]/Table323567891011121323432101112137[[#This Row],[Total]]</f>
        <v>0</v>
      </c>
      <c r="S40" s="1">
        <v>21</v>
      </c>
      <c r="T40" s="8">
        <f>Table323567891011121323432101112137[[#This Row],[White]]/Table323567891011121323432101112137[[#This Row],[Total]]</f>
        <v>0.56756756756756754</v>
      </c>
      <c r="U40" s="1">
        <v>2</v>
      </c>
      <c r="V40" s="8">
        <f>Table323567891011121323432101112137[[#This Row],[Multi-racial]]/Table323567891011121323432101112137[[#This Row],[Total]]</f>
        <v>5.4054054054054057E-2</v>
      </c>
      <c r="W40" s="1">
        <v>4</v>
      </c>
      <c r="X40" s="8">
        <f>Table323567891011121323432101112137[[#This Row],[International]]/Table323567891011121323432101112137[[#This Row],[Total]]</f>
        <v>0.10810810810810811</v>
      </c>
      <c r="Y4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0.1891891891891892</v>
      </c>
      <c r="Z4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0.10810810810810811</v>
      </c>
    </row>
    <row r="41" spans="1:26" ht="20" customHeight="1">
      <c r="A41" s="12">
        <v>195003</v>
      </c>
      <c r="B41" s="12" t="s">
        <v>24</v>
      </c>
      <c r="C41" s="16">
        <v>83600</v>
      </c>
      <c r="D41" s="12">
        <v>36</v>
      </c>
      <c r="E41" s="12">
        <v>30</v>
      </c>
      <c r="F41" s="14">
        <f>Table323567891011121323432101112137[[#This Row],[Men]]/Table323567891011121323432101112137[[#This Row],[Total]]</f>
        <v>0.83333333333333337</v>
      </c>
      <c r="G41" s="12">
        <v>6</v>
      </c>
      <c r="H41" s="14">
        <f>Table323567891011121323432101112137[[#This Row],[Women]]/Table323567891011121323432101112137[[#This Row],[Total]]</f>
        <v>0.16666666666666666</v>
      </c>
      <c r="I41" s="12">
        <v>0</v>
      </c>
      <c r="J41" s="14">
        <f>Table323567891011121323432101112137[[#This Row],[Alaskan Native or Native American]]/Table323567891011121323432101112137[[#This Row],[Total]]</f>
        <v>0</v>
      </c>
      <c r="K41" s="12">
        <v>3</v>
      </c>
      <c r="L41" s="14">
        <f>Table323567891011121323432101112137[[#This Row],[Asian American]]/Table323567891011121323432101112137[[#This Row],[Total]]</f>
        <v>8.3333333333333329E-2</v>
      </c>
      <c r="M41" s="12">
        <v>1</v>
      </c>
      <c r="N41" s="14">
        <f>Table323567891011121323432101112137[[#This Row],[African American]]/Table323567891011121323432101112137[[#This Row],[Total]]</f>
        <v>2.7777777777777776E-2</v>
      </c>
      <c r="O41" s="12">
        <v>0</v>
      </c>
      <c r="P41" s="14">
        <f>Table323567891011121323432101112137[[#This Row],[Hispanic American]]/Table323567891011121323432101112137[[#This Row],[Total]]</f>
        <v>0</v>
      </c>
      <c r="Q41" s="12">
        <v>0</v>
      </c>
      <c r="R41" s="14">
        <f>Table323567891011121323432101112137[[#This Row],[Hawaiian or Pacific Islander]]/Table323567891011121323432101112137[[#This Row],[Total]]</f>
        <v>0</v>
      </c>
      <c r="S41" s="12">
        <v>27</v>
      </c>
      <c r="T41" s="14">
        <f>Table323567891011121323432101112137[[#This Row],[White]]/Table323567891011121323432101112137[[#This Row],[Total]]</f>
        <v>0.75</v>
      </c>
      <c r="U41" s="12">
        <v>0</v>
      </c>
      <c r="V41" s="14">
        <f>Table323567891011121323432101112137[[#This Row],[Multi-racial]]/Table323567891011121323432101112137[[#This Row],[Total]]</f>
        <v>0</v>
      </c>
      <c r="W41" s="12">
        <v>3</v>
      </c>
      <c r="X41" s="14">
        <f>Table323567891011121323432101112137[[#This Row],[International]]/Table323567891011121323432101112137[[#This Row],[Total]]</f>
        <v>8.3333333333333329E-2</v>
      </c>
      <c r="Y4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0.1111111111111111</v>
      </c>
      <c r="Z4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2.7777777777777776E-2</v>
      </c>
    </row>
    <row r="42" spans="1:26" ht="20" customHeight="1">
      <c r="A42" s="1">
        <v>217305</v>
      </c>
      <c r="B42" s="1" t="s">
        <v>1250</v>
      </c>
      <c r="C42" s="15">
        <v>54500</v>
      </c>
      <c r="D42" s="1">
        <v>35</v>
      </c>
      <c r="E42" s="1">
        <v>32</v>
      </c>
      <c r="F42" s="8">
        <f>Table323567891011121323432101112137[[#This Row],[Men]]/Table323567891011121323432101112137[[#This Row],[Total]]</f>
        <v>0.91428571428571426</v>
      </c>
      <c r="G42" s="1">
        <v>3</v>
      </c>
      <c r="H42" s="8">
        <f>Table323567891011121323432101112137[[#This Row],[Women]]/Table323567891011121323432101112137[[#This Row],[Total]]</f>
        <v>8.5714285714285715E-2</v>
      </c>
      <c r="I42" s="1">
        <v>0</v>
      </c>
      <c r="J42" s="8">
        <f>Table323567891011121323432101112137[[#This Row],[Alaskan Native or Native American]]/Table323567891011121323432101112137[[#This Row],[Total]]</f>
        <v>0</v>
      </c>
      <c r="K42" s="1">
        <v>1</v>
      </c>
      <c r="L42" s="8">
        <f>Table323567891011121323432101112137[[#This Row],[Asian American]]/Table323567891011121323432101112137[[#This Row],[Total]]</f>
        <v>2.8571428571428571E-2</v>
      </c>
      <c r="M42" s="1">
        <v>1</v>
      </c>
      <c r="N42" s="8">
        <f>Table323567891011121323432101112137[[#This Row],[African American]]/Table323567891011121323432101112137[[#This Row],[Total]]</f>
        <v>2.8571428571428571E-2</v>
      </c>
      <c r="O42" s="1">
        <v>1</v>
      </c>
      <c r="P42" s="8">
        <f>Table323567891011121323432101112137[[#This Row],[Hispanic American]]/Table323567891011121323432101112137[[#This Row],[Total]]</f>
        <v>2.8571428571428571E-2</v>
      </c>
      <c r="Q42" s="1">
        <v>0</v>
      </c>
      <c r="R42" s="8">
        <f>Table323567891011121323432101112137[[#This Row],[Hawaiian or Pacific Islander]]/Table323567891011121323432101112137[[#This Row],[Total]]</f>
        <v>0</v>
      </c>
      <c r="S42" s="1">
        <v>26</v>
      </c>
      <c r="T42" s="8">
        <f>Table323567891011121323432101112137[[#This Row],[White]]/Table323567891011121323432101112137[[#This Row],[Total]]</f>
        <v>0.74285714285714288</v>
      </c>
      <c r="U42" s="1">
        <v>0</v>
      </c>
      <c r="V42" s="8">
        <f>Table323567891011121323432101112137[[#This Row],[Multi-racial]]/Table323567891011121323432101112137[[#This Row],[Total]]</f>
        <v>0</v>
      </c>
      <c r="W42" s="1">
        <v>4</v>
      </c>
      <c r="X42" s="8">
        <f>Table323567891011121323432101112137[[#This Row],[International]]/Table323567891011121323432101112137[[#This Row],[Total]]</f>
        <v>0.11428571428571428</v>
      </c>
      <c r="Y4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8.5714285714285715E-2</v>
      </c>
      <c r="Z4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5.7142857142857141E-2</v>
      </c>
    </row>
    <row r="43" spans="1:26" ht="20" customHeight="1">
      <c r="A43" s="12">
        <v>169910</v>
      </c>
      <c r="B43" s="12" t="s">
        <v>936</v>
      </c>
      <c r="C43" s="16">
        <v>50500</v>
      </c>
      <c r="D43" s="12">
        <v>34</v>
      </c>
      <c r="E43" s="12">
        <v>25</v>
      </c>
      <c r="F43" s="14">
        <f>Table323567891011121323432101112137[[#This Row],[Men]]/Table323567891011121323432101112137[[#This Row],[Total]]</f>
        <v>0.73529411764705888</v>
      </c>
      <c r="G43" s="12">
        <v>9</v>
      </c>
      <c r="H43" s="14">
        <f>Table323567891011121323432101112137[[#This Row],[Women]]/Table323567891011121323432101112137[[#This Row],[Total]]</f>
        <v>0.26470588235294118</v>
      </c>
      <c r="I43" s="12">
        <v>0</v>
      </c>
      <c r="J43" s="14">
        <f>Table323567891011121323432101112137[[#This Row],[Alaskan Native or Native American]]/Table323567891011121323432101112137[[#This Row],[Total]]</f>
        <v>0</v>
      </c>
      <c r="K43" s="12">
        <v>1</v>
      </c>
      <c r="L43" s="14">
        <f>Table323567891011121323432101112137[[#This Row],[Asian American]]/Table323567891011121323432101112137[[#This Row],[Total]]</f>
        <v>2.9411764705882353E-2</v>
      </c>
      <c r="M43" s="12">
        <v>1</v>
      </c>
      <c r="N43" s="14">
        <f>Table323567891011121323432101112137[[#This Row],[African American]]/Table323567891011121323432101112137[[#This Row],[Total]]</f>
        <v>2.9411764705882353E-2</v>
      </c>
      <c r="O43" s="12">
        <v>1</v>
      </c>
      <c r="P43" s="14">
        <f>Table323567891011121323432101112137[[#This Row],[Hispanic American]]/Table323567891011121323432101112137[[#This Row],[Total]]</f>
        <v>2.9411764705882353E-2</v>
      </c>
      <c r="Q43" s="12">
        <v>0</v>
      </c>
      <c r="R43" s="14">
        <f>Table323567891011121323432101112137[[#This Row],[Hawaiian or Pacific Islander]]/Table323567891011121323432101112137[[#This Row],[Total]]</f>
        <v>0</v>
      </c>
      <c r="S43" s="12">
        <v>30</v>
      </c>
      <c r="T43" s="14">
        <f>Table323567891011121323432101112137[[#This Row],[White]]/Table323567891011121323432101112137[[#This Row],[Total]]</f>
        <v>0.88235294117647056</v>
      </c>
      <c r="U43" s="12">
        <v>1</v>
      </c>
      <c r="V43" s="14">
        <f>Table323567891011121323432101112137[[#This Row],[Multi-racial]]/Table323567891011121323432101112137[[#This Row],[Total]]</f>
        <v>2.9411764705882353E-2</v>
      </c>
      <c r="W43" s="12">
        <v>0</v>
      </c>
      <c r="X43" s="14">
        <f>Table323567891011121323432101112137[[#This Row],[International]]/Table323567891011121323432101112137[[#This Row],[Total]]</f>
        <v>0</v>
      </c>
      <c r="Y4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0.11764705882352941</v>
      </c>
      <c r="Z4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8.8235294117647065E-2</v>
      </c>
    </row>
    <row r="44" spans="1:26" ht="20" customHeight="1">
      <c r="A44" s="1">
        <v>420574</v>
      </c>
      <c r="B44" s="1" t="s">
        <v>305</v>
      </c>
      <c r="C44" s="15" t="s">
        <v>347</v>
      </c>
      <c r="D44" s="1">
        <v>34</v>
      </c>
      <c r="E44" s="1">
        <v>31</v>
      </c>
      <c r="F44" s="8">
        <f>Table323567891011121323432101112137[[#This Row],[Men]]/Table323567891011121323432101112137[[#This Row],[Total]]</f>
        <v>0.91176470588235292</v>
      </c>
      <c r="G44" s="1">
        <v>3</v>
      </c>
      <c r="H44" s="8">
        <f>Table323567891011121323432101112137[[#This Row],[Women]]/Table323567891011121323432101112137[[#This Row],[Total]]</f>
        <v>8.8235294117647065E-2</v>
      </c>
      <c r="I44" s="1">
        <v>0</v>
      </c>
      <c r="J44" s="8">
        <f>Table323567891011121323432101112137[[#This Row],[Alaskan Native or Native American]]/Table323567891011121323432101112137[[#This Row],[Total]]</f>
        <v>0</v>
      </c>
      <c r="K44" s="1">
        <v>3</v>
      </c>
      <c r="L44" s="8">
        <f>Table323567891011121323432101112137[[#This Row],[Asian American]]/Table323567891011121323432101112137[[#This Row],[Total]]</f>
        <v>8.8235294117647065E-2</v>
      </c>
      <c r="M44" s="1">
        <v>1</v>
      </c>
      <c r="N44" s="8">
        <f>Table323567891011121323432101112137[[#This Row],[African American]]/Table323567891011121323432101112137[[#This Row],[Total]]</f>
        <v>2.9411764705882353E-2</v>
      </c>
      <c r="O44" s="1">
        <v>6</v>
      </c>
      <c r="P44" s="8">
        <f>Table323567891011121323432101112137[[#This Row],[Hispanic American]]/Table323567891011121323432101112137[[#This Row],[Total]]</f>
        <v>0.17647058823529413</v>
      </c>
      <c r="Q44" s="1">
        <v>0</v>
      </c>
      <c r="R44" s="8">
        <f>Table323567891011121323432101112137[[#This Row],[Hawaiian or Pacific Islander]]/Table323567891011121323432101112137[[#This Row],[Total]]</f>
        <v>0</v>
      </c>
      <c r="S44" s="1">
        <v>18</v>
      </c>
      <c r="T44" s="8">
        <f>Table323567891011121323432101112137[[#This Row],[White]]/Table323567891011121323432101112137[[#This Row],[Total]]</f>
        <v>0.52941176470588236</v>
      </c>
      <c r="U44" s="1">
        <v>1</v>
      </c>
      <c r="V44" s="8">
        <f>Table323567891011121323432101112137[[#This Row],[Multi-racial]]/Table323567891011121323432101112137[[#This Row],[Total]]</f>
        <v>2.9411764705882353E-2</v>
      </c>
      <c r="W44" s="1">
        <v>5</v>
      </c>
      <c r="X44" s="8">
        <f>Table323567891011121323432101112137[[#This Row],[International]]/Table323567891011121323432101112137[[#This Row],[Total]]</f>
        <v>0.14705882352941177</v>
      </c>
      <c r="Y4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0.3235294117647059</v>
      </c>
      <c r="Z4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0.23529411764705882</v>
      </c>
    </row>
    <row r="45" spans="1:26" ht="20" customHeight="1">
      <c r="A45" s="12">
        <v>234979</v>
      </c>
      <c r="B45" s="12" t="s">
        <v>1255</v>
      </c>
      <c r="C45" s="16" t="s">
        <v>347</v>
      </c>
      <c r="D45" s="12">
        <v>33</v>
      </c>
      <c r="E45" s="12">
        <v>24</v>
      </c>
      <c r="F45" s="14">
        <f>Table323567891011121323432101112137[[#This Row],[Men]]/Table323567891011121323432101112137[[#This Row],[Total]]</f>
        <v>0.72727272727272729</v>
      </c>
      <c r="G45" s="12">
        <v>9</v>
      </c>
      <c r="H45" s="14">
        <f>Table323567891011121323432101112137[[#This Row],[Women]]/Table323567891011121323432101112137[[#This Row],[Total]]</f>
        <v>0.27272727272727271</v>
      </c>
      <c r="I45" s="12">
        <v>0</v>
      </c>
      <c r="J45" s="14">
        <f>Table323567891011121323432101112137[[#This Row],[Alaskan Native or Native American]]/Table323567891011121323432101112137[[#This Row],[Total]]</f>
        <v>0</v>
      </c>
      <c r="K45" s="12">
        <v>1</v>
      </c>
      <c r="L45" s="14">
        <f>Table323567891011121323432101112137[[#This Row],[Asian American]]/Table323567891011121323432101112137[[#This Row],[Total]]</f>
        <v>3.0303030303030304E-2</v>
      </c>
      <c r="M45" s="12">
        <v>0</v>
      </c>
      <c r="N45" s="14">
        <f>Table323567891011121323432101112137[[#This Row],[African American]]/Table323567891011121323432101112137[[#This Row],[Total]]</f>
        <v>0</v>
      </c>
      <c r="O45" s="12">
        <v>7</v>
      </c>
      <c r="P45" s="14">
        <f>Table323567891011121323432101112137[[#This Row],[Hispanic American]]/Table323567891011121323432101112137[[#This Row],[Total]]</f>
        <v>0.21212121212121213</v>
      </c>
      <c r="Q45" s="12">
        <v>0</v>
      </c>
      <c r="R45" s="14">
        <f>Table323567891011121323432101112137[[#This Row],[Hawaiian or Pacific Islander]]/Table323567891011121323432101112137[[#This Row],[Total]]</f>
        <v>0</v>
      </c>
      <c r="S45" s="12">
        <v>20</v>
      </c>
      <c r="T45" s="14">
        <f>Table323567891011121323432101112137[[#This Row],[White]]/Table323567891011121323432101112137[[#This Row],[Total]]</f>
        <v>0.60606060606060608</v>
      </c>
      <c r="U45" s="12">
        <v>4</v>
      </c>
      <c r="V45" s="14">
        <f>Table323567891011121323432101112137[[#This Row],[Multi-racial]]/Table323567891011121323432101112137[[#This Row],[Total]]</f>
        <v>0.12121212121212122</v>
      </c>
      <c r="W45" s="12">
        <v>0</v>
      </c>
      <c r="X45" s="14">
        <f>Table323567891011121323432101112137[[#This Row],[International]]/Table323567891011121323432101112137[[#This Row],[Total]]</f>
        <v>0</v>
      </c>
      <c r="Y4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0.36363636363636365</v>
      </c>
      <c r="Z4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46" spans="1:26" ht="20" customHeight="1">
      <c r="A46" s="1">
        <v>195809</v>
      </c>
      <c r="B46" s="1" t="s">
        <v>1010</v>
      </c>
      <c r="C46" s="15" t="s">
        <v>347</v>
      </c>
      <c r="D46" s="1">
        <v>30</v>
      </c>
      <c r="E46" s="1">
        <v>26</v>
      </c>
      <c r="F46" s="8">
        <f>Table323567891011121323432101112137[[#This Row],[Men]]/Table323567891011121323432101112137[[#This Row],[Total]]</f>
        <v>0.8666666666666667</v>
      </c>
      <c r="G46" s="1">
        <v>4</v>
      </c>
      <c r="H46" s="8">
        <f>Table323567891011121323432101112137[[#This Row],[Women]]/Table323567891011121323432101112137[[#This Row],[Total]]</f>
        <v>0.13333333333333333</v>
      </c>
      <c r="I46" s="1">
        <v>1</v>
      </c>
      <c r="J46" s="8">
        <f>Table323567891011121323432101112137[[#This Row],[Alaskan Native or Native American]]/Table323567891011121323432101112137[[#This Row],[Total]]</f>
        <v>3.3333333333333333E-2</v>
      </c>
      <c r="K46" s="1">
        <v>7</v>
      </c>
      <c r="L46" s="8">
        <f>Table323567891011121323432101112137[[#This Row],[Asian American]]/Table323567891011121323432101112137[[#This Row],[Total]]</f>
        <v>0.23333333333333334</v>
      </c>
      <c r="M46" s="1">
        <v>6</v>
      </c>
      <c r="N46" s="8">
        <f>Table323567891011121323432101112137[[#This Row],[African American]]/Table323567891011121323432101112137[[#This Row],[Total]]</f>
        <v>0.2</v>
      </c>
      <c r="O46" s="1">
        <v>3</v>
      </c>
      <c r="P46" s="8">
        <f>Table323567891011121323432101112137[[#This Row],[Hispanic American]]/Table323567891011121323432101112137[[#This Row],[Total]]</f>
        <v>0.1</v>
      </c>
      <c r="Q46" s="1">
        <v>0</v>
      </c>
      <c r="R46" s="8">
        <f>Table323567891011121323432101112137[[#This Row],[Hawaiian or Pacific Islander]]/Table323567891011121323432101112137[[#This Row],[Total]]</f>
        <v>0</v>
      </c>
      <c r="S46" s="1">
        <v>6</v>
      </c>
      <c r="T46" s="8">
        <f>Table323567891011121323432101112137[[#This Row],[White]]/Table323567891011121323432101112137[[#This Row],[Total]]</f>
        <v>0.2</v>
      </c>
      <c r="U46" s="1">
        <v>1</v>
      </c>
      <c r="V46" s="8">
        <f>Table323567891011121323432101112137[[#This Row],[Multi-racial]]/Table323567891011121323432101112137[[#This Row],[Total]]</f>
        <v>3.3333333333333333E-2</v>
      </c>
      <c r="W46" s="1">
        <v>2</v>
      </c>
      <c r="X46" s="8">
        <f>Table323567891011121323432101112137[[#This Row],[International]]/Table323567891011121323432101112137[[#This Row],[Total]]</f>
        <v>6.6666666666666666E-2</v>
      </c>
      <c r="Y4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</v>
      </c>
      <c r="Z4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0.36666666666666664</v>
      </c>
    </row>
    <row r="47" spans="1:26" ht="20" customHeight="1">
      <c r="A47" s="12">
        <v>225201</v>
      </c>
      <c r="B47" s="12" t="s">
        <v>1252</v>
      </c>
      <c r="C47" s="16">
        <v>40700</v>
      </c>
      <c r="D47" s="12">
        <v>30</v>
      </c>
      <c r="E47" s="12">
        <v>25</v>
      </c>
      <c r="F47" s="14">
        <f>Table323567891011121323432101112137[[#This Row],[Men]]/Table323567891011121323432101112137[[#This Row],[Total]]</f>
        <v>0.83333333333333337</v>
      </c>
      <c r="G47" s="12">
        <v>5</v>
      </c>
      <c r="H47" s="14">
        <f>Table323567891011121323432101112137[[#This Row],[Women]]/Table323567891011121323432101112137[[#This Row],[Total]]</f>
        <v>0.16666666666666666</v>
      </c>
      <c r="I47" s="12">
        <v>1</v>
      </c>
      <c r="J47" s="14">
        <f>Table323567891011121323432101112137[[#This Row],[Alaskan Native or Native American]]/Table323567891011121323432101112137[[#This Row],[Total]]</f>
        <v>3.3333333333333333E-2</v>
      </c>
      <c r="K47" s="12">
        <v>0</v>
      </c>
      <c r="L47" s="14">
        <f>Table323567891011121323432101112137[[#This Row],[Asian American]]/Table323567891011121323432101112137[[#This Row],[Total]]</f>
        <v>0</v>
      </c>
      <c r="M47" s="12">
        <v>5</v>
      </c>
      <c r="N47" s="14">
        <f>Table323567891011121323432101112137[[#This Row],[African American]]/Table323567891011121323432101112137[[#This Row],[Total]]</f>
        <v>0.16666666666666666</v>
      </c>
      <c r="O47" s="12">
        <v>7</v>
      </c>
      <c r="P47" s="14">
        <f>Table323567891011121323432101112137[[#This Row],[Hispanic American]]/Table323567891011121323432101112137[[#This Row],[Total]]</f>
        <v>0.23333333333333334</v>
      </c>
      <c r="Q47" s="12">
        <v>0</v>
      </c>
      <c r="R47" s="14">
        <f>Table323567891011121323432101112137[[#This Row],[Hawaiian or Pacific Islander]]/Table323567891011121323432101112137[[#This Row],[Total]]</f>
        <v>0</v>
      </c>
      <c r="S47" s="12">
        <v>12</v>
      </c>
      <c r="T47" s="14">
        <f>Table323567891011121323432101112137[[#This Row],[White]]/Table323567891011121323432101112137[[#This Row],[Total]]</f>
        <v>0.4</v>
      </c>
      <c r="U47" s="12">
        <v>5</v>
      </c>
      <c r="V47" s="14">
        <f>Table323567891011121323432101112137[[#This Row],[Multi-racial]]/Table323567891011121323432101112137[[#This Row],[Total]]</f>
        <v>0.16666666666666666</v>
      </c>
      <c r="W47" s="12">
        <v>0</v>
      </c>
      <c r="X47" s="14">
        <f>Table323567891011121323432101112137[[#This Row],[International]]/Table323567891011121323432101112137[[#This Row],[Total]]</f>
        <v>0</v>
      </c>
      <c r="Y4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</v>
      </c>
      <c r="Z4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</v>
      </c>
    </row>
    <row r="48" spans="1:26" ht="20" customHeight="1">
      <c r="A48" s="1">
        <v>196060</v>
      </c>
      <c r="B48" s="1" t="s">
        <v>462</v>
      </c>
      <c r="C48" s="15" t="s">
        <v>347</v>
      </c>
      <c r="D48" s="1">
        <v>29</v>
      </c>
      <c r="E48" s="1">
        <v>16</v>
      </c>
      <c r="F48" s="8">
        <f>Table323567891011121323432101112137[[#This Row],[Men]]/Table323567891011121323432101112137[[#This Row],[Total]]</f>
        <v>0.55172413793103448</v>
      </c>
      <c r="G48" s="1">
        <v>13</v>
      </c>
      <c r="H48" s="8">
        <f>Table323567891011121323432101112137[[#This Row],[Women]]/Table323567891011121323432101112137[[#This Row],[Total]]</f>
        <v>0.44827586206896552</v>
      </c>
      <c r="I48" s="1">
        <v>0</v>
      </c>
      <c r="J48" s="8">
        <f>Table323567891011121323432101112137[[#This Row],[Alaskan Native or Native American]]/Table323567891011121323432101112137[[#This Row],[Total]]</f>
        <v>0</v>
      </c>
      <c r="K48" s="1">
        <v>4</v>
      </c>
      <c r="L48" s="8">
        <f>Table323567891011121323432101112137[[#This Row],[Asian American]]/Table323567891011121323432101112137[[#This Row],[Total]]</f>
        <v>0.13793103448275862</v>
      </c>
      <c r="M48" s="1">
        <v>1</v>
      </c>
      <c r="N48" s="8">
        <f>Table323567891011121323432101112137[[#This Row],[African American]]/Table323567891011121323432101112137[[#This Row],[Total]]</f>
        <v>3.4482758620689655E-2</v>
      </c>
      <c r="O48" s="1">
        <v>6</v>
      </c>
      <c r="P48" s="8">
        <f>Table323567891011121323432101112137[[#This Row],[Hispanic American]]/Table323567891011121323432101112137[[#This Row],[Total]]</f>
        <v>0.20689655172413793</v>
      </c>
      <c r="Q48" s="1">
        <v>0</v>
      </c>
      <c r="R48" s="8">
        <f>Table323567891011121323432101112137[[#This Row],[Hawaiian or Pacific Islander]]/Table323567891011121323432101112137[[#This Row],[Total]]</f>
        <v>0</v>
      </c>
      <c r="S48" s="1">
        <v>18</v>
      </c>
      <c r="T48" s="8">
        <f>Table323567891011121323432101112137[[#This Row],[White]]/Table323567891011121323432101112137[[#This Row],[Total]]</f>
        <v>0.62068965517241381</v>
      </c>
      <c r="U48" s="1">
        <v>0</v>
      </c>
      <c r="V48" s="8">
        <f>Table323567891011121323432101112137[[#This Row],[Multi-racial]]/Table323567891011121323432101112137[[#This Row],[Total]]</f>
        <v>0</v>
      </c>
      <c r="W48" s="1">
        <v>0</v>
      </c>
      <c r="X48" s="8">
        <f>Table323567891011121323432101112137[[#This Row],[International]]/Table323567891011121323432101112137[[#This Row],[Total]]</f>
        <v>0</v>
      </c>
      <c r="Y4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0.37931034482758619</v>
      </c>
      <c r="Z4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0.2413793103448276</v>
      </c>
    </row>
    <row r="49" spans="1:26" ht="20" customHeight="1">
      <c r="A49" s="12">
        <v>218238</v>
      </c>
      <c r="B49" s="12" t="s">
        <v>1094</v>
      </c>
      <c r="C49" s="16">
        <v>46400</v>
      </c>
      <c r="D49" s="12">
        <v>29</v>
      </c>
      <c r="E49" s="12">
        <v>20</v>
      </c>
      <c r="F49" s="14">
        <f>Table323567891011121323432101112137[[#This Row],[Men]]/Table323567891011121323432101112137[[#This Row],[Total]]</f>
        <v>0.68965517241379315</v>
      </c>
      <c r="G49" s="12">
        <v>9</v>
      </c>
      <c r="H49" s="14">
        <f>Table323567891011121323432101112137[[#This Row],[Women]]/Table323567891011121323432101112137[[#This Row],[Total]]</f>
        <v>0.31034482758620691</v>
      </c>
      <c r="I49" s="12">
        <v>0</v>
      </c>
      <c r="J49" s="14">
        <f>Table323567891011121323432101112137[[#This Row],[Alaskan Native or Native American]]/Table323567891011121323432101112137[[#This Row],[Total]]</f>
        <v>0</v>
      </c>
      <c r="K49" s="12">
        <v>1</v>
      </c>
      <c r="L49" s="14">
        <f>Table323567891011121323432101112137[[#This Row],[Asian American]]/Table323567891011121323432101112137[[#This Row],[Total]]</f>
        <v>3.4482758620689655E-2</v>
      </c>
      <c r="M49" s="12">
        <v>7</v>
      </c>
      <c r="N49" s="14">
        <f>Table323567891011121323432101112137[[#This Row],[African American]]/Table323567891011121323432101112137[[#This Row],[Total]]</f>
        <v>0.2413793103448276</v>
      </c>
      <c r="O49" s="12">
        <v>0</v>
      </c>
      <c r="P49" s="14">
        <f>Table323567891011121323432101112137[[#This Row],[Hispanic American]]/Table323567891011121323432101112137[[#This Row],[Total]]</f>
        <v>0</v>
      </c>
      <c r="Q49" s="12">
        <v>0</v>
      </c>
      <c r="R49" s="14">
        <f>Table323567891011121323432101112137[[#This Row],[Hawaiian or Pacific Islander]]/Table323567891011121323432101112137[[#This Row],[Total]]</f>
        <v>0</v>
      </c>
      <c r="S49" s="12">
        <v>21</v>
      </c>
      <c r="T49" s="14">
        <f>Table323567891011121323432101112137[[#This Row],[White]]/Table323567891011121323432101112137[[#This Row],[Total]]</f>
        <v>0.72413793103448276</v>
      </c>
      <c r="U49" s="12">
        <v>0</v>
      </c>
      <c r="V49" s="14">
        <f>Table323567891011121323432101112137[[#This Row],[Multi-racial]]/Table323567891011121323432101112137[[#This Row],[Total]]</f>
        <v>0</v>
      </c>
      <c r="W49" s="12">
        <v>0</v>
      </c>
      <c r="X49" s="14">
        <f>Table323567891011121323432101112137[[#This Row],[International]]/Table323567891011121323432101112137[[#This Row],[Total]]</f>
        <v>0</v>
      </c>
      <c r="Y4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0.27586206896551724</v>
      </c>
      <c r="Z4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0.2413793103448276</v>
      </c>
    </row>
    <row r="50" spans="1:26" ht="20" customHeight="1">
      <c r="A50" s="1">
        <v>420042</v>
      </c>
      <c r="B50" s="1" t="s">
        <v>1169</v>
      </c>
      <c r="C50" s="15">
        <v>46100</v>
      </c>
      <c r="D50" s="1">
        <v>28</v>
      </c>
      <c r="E50" s="1">
        <v>25</v>
      </c>
      <c r="F50" s="8">
        <f>Table323567891011121323432101112137[[#This Row],[Men]]/Table323567891011121323432101112137[[#This Row],[Total]]</f>
        <v>0.8928571428571429</v>
      </c>
      <c r="G50" s="1">
        <v>3</v>
      </c>
      <c r="H50" s="8">
        <f>Table323567891011121323432101112137[[#This Row],[Women]]/Table323567891011121323432101112137[[#This Row],[Total]]</f>
        <v>0.10714285714285714</v>
      </c>
      <c r="I50" s="1">
        <v>0</v>
      </c>
      <c r="J50" s="8">
        <f>Table323567891011121323432101112137[[#This Row],[Alaskan Native or Native American]]/Table323567891011121323432101112137[[#This Row],[Total]]</f>
        <v>0</v>
      </c>
      <c r="K50" s="1">
        <v>6</v>
      </c>
      <c r="L50" s="8">
        <f>Table323567891011121323432101112137[[#This Row],[Asian American]]/Table323567891011121323432101112137[[#This Row],[Total]]</f>
        <v>0.21428571428571427</v>
      </c>
      <c r="M50" s="1">
        <v>5</v>
      </c>
      <c r="N50" s="8">
        <f>Table323567891011121323432101112137[[#This Row],[African American]]/Table323567891011121323432101112137[[#This Row],[Total]]</f>
        <v>0.17857142857142858</v>
      </c>
      <c r="O50" s="1">
        <v>2</v>
      </c>
      <c r="P50" s="8">
        <f>Table323567891011121323432101112137[[#This Row],[Hispanic American]]/Table323567891011121323432101112137[[#This Row],[Total]]</f>
        <v>7.1428571428571425E-2</v>
      </c>
      <c r="Q50" s="1">
        <v>2</v>
      </c>
      <c r="R50" s="8">
        <f>Table323567891011121323432101112137[[#This Row],[Hawaiian or Pacific Islander]]/Table323567891011121323432101112137[[#This Row],[Total]]</f>
        <v>7.1428571428571425E-2</v>
      </c>
      <c r="S50" s="1">
        <v>3</v>
      </c>
      <c r="T50" s="8">
        <f>Table323567891011121323432101112137[[#This Row],[White]]/Table323567891011121323432101112137[[#This Row],[Total]]</f>
        <v>0.10714285714285714</v>
      </c>
      <c r="U50" s="1">
        <v>3</v>
      </c>
      <c r="V50" s="8">
        <f>Table323567891011121323432101112137[[#This Row],[Multi-racial]]/Table323567891011121323432101112137[[#This Row],[Total]]</f>
        <v>0.10714285714285714</v>
      </c>
      <c r="W50" s="1">
        <v>0</v>
      </c>
      <c r="X50" s="8">
        <f>Table323567891011121323432101112137[[#This Row],[International]]/Table323567891011121323432101112137[[#This Row],[Total]]</f>
        <v>0</v>
      </c>
      <c r="Y5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0.6428571428571429</v>
      </c>
      <c r="Z5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0.42857142857142855</v>
      </c>
    </row>
    <row r="51" spans="1:26" ht="20" customHeight="1">
      <c r="A51" s="12">
        <v>135726</v>
      </c>
      <c r="B51" s="12" t="s">
        <v>123</v>
      </c>
      <c r="C51" s="16" t="s">
        <v>347</v>
      </c>
      <c r="D51" s="12">
        <v>27</v>
      </c>
      <c r="E51" s="12">
        <v>19</v>
      </c>
      <c r="F51" s="14">
        <f>Table323567891011121323432101112137[[#This Row],[Men]]/Table323567891011121323432101112137[[#This Row],[Total]]</f>
        <v>0.70370370370370372</v>
      </c>
      <c r="G51" s="12">
        <v>8</v>
      </c>
      <c r="H51" s="14">
        <f>Table323567891011121323432101112137[[#This Row],[Women]]/Table323567891011121323432101112137[[#This Row],[Total]]</f>
        <v>0.29629629629629628</v>
      </c>
      <c r="I51" s="12">
        <v>0</v>
      </c>
      <c r="J51" s="14">
        <f>Table323567891011121323432101112137[[#This Row],[Alaskan Native or Native American]]/Table323567891011121323432101112137[[#This Row],[Total]]</f>
        <v>0</v>
      </c>
      <c r="K51" s="12">
        <v>1</v>
      </c>
      <c r="L51" s="14">
        <f>Table323567891011121323432101112137[[#This Row],[Asian American]]/Table323567891011121323432101112137[[#This Row],[Total]]</f>
        <v>3.7037037037037035E-2</v>
      </c>
      <c r="M51" s="12">
        <v>5</v>
      </c>
      <c r="N51" s="14">
        <f>Table323567891011121323432101112137[[#This Row],[African American]]/Table323567891011121323432101112137[[#This Row],[Total]]</f>
        <v>0.18518518518518517</v>
      </c>
      <c r="O51" s="12">
        <v>7</v>
      </c>
      <c r="P51" s="14">
        <f>Table323567891011121323432101112137[[#This Row],[Hispanic American]]/Table323567891011121323432101112137[[#This Row],[Total]]</f>
        <v>0.25925925925925924</v>
      </c>
      <c r="Q51" s="12">
        <v>0</v>
      </c>
      <c r="R51" s="14">
        <f>Table323567891011121323432101112137[[#This Row],[Hawaiian or Pacific Islander]]/Table323567891011121323432101112137[[#This Row],[Total]]</f>
        <v>0</v>
      </c>
      <c r="S51" s="12">
        <v>7</v>
      </c>
      <c r="T51" s="14">
        <f>Table323567891011121323432101112137[[#This Row],[White]]/Table323567891011121323432101112137[[#This Row],[Total]]</f>
        <v>0.25925925925925924</v>
      </c>
      <c r="U51" s="12">
        <v>0</v>
      </c>
      <c r="V51" s="14">
        <f>Table323567891011121323432101112137[[#This Row],[Multi-racial]]/Table323567891011121323432101112137[[#This Row],[Total]]</f>
        <v>0</v>
      </c>
      <c r="W51" s="12">
        <v>4</v>
      </c>
      <c r="X51" s="14">
        <f>Table323567891011121323432101112137[[#This Row],[International]]/Table323567891011121323432101112137[[#This Row],[Total]]</f>
        <v>0.14814814814814814</v>
      </c>
      <c r="Y5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0.48148148148148145</v>
      </c>
      <c r="Z5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0.44444444444444442</v>
      </c>
    </row>
    <row r="52" spans="1:26" ht="20" customHeight="1">
      <c r="A52" s="1">
        <v>137847</v>
      </c>
      <c r="B52" s="1" t="s">
        <v>856</v>
      </c>
      <c r="C52" s="15" t="s">
        <v>347</v>
      </c>
      <c r="D52" s="1">
        <v>25</v>
      </c>
      <c r="E52" s="1">
        <v>17</v>
      </c>
      <c r="F52" s="8">
        <f>Table323567891011121323432101112137[[#This Row],[Men]]/Table323567891011121323432101112137[[#This Row],[Total]]</f>
        <v>0.68</v>
      </c>
      <c r="G52" s="1">
        <v>8</v>
      </c>
      <c r="H52" s="8">
        <f>Table323567891011121323432101112137[[#This Row],[Women]]/Table323567891011121323432101112137[[#This Row],[Total]]</f>
        <v>0.32</v>
      </c>
      <c r="I52" s="1">
        <v>0</v>
      </c>
      <c r="J52" s="8">
        <f>Table323567891011121323432101112137[[#This Row],[Alaskan Native or Native American]]/Table323567891011121323432101112137[[#This Row],[Total]]</f>
        <v>0</v>
      </c>
      <c r="K52" s="1">
        <v>1</v>
      </c>
      <c r="L52" s="8">
        <f>Table323567891011121323432101112137[[#This Row],[Asian American]]/Table323567891011121323432101112137[[#This Row],[Total]]</f>
        <v>0.04</v>
      </c>
      <c r="M52" s="1">
        <v>4</v>
      </c>
      <c r="N52" s="8">
        <f>Table323567891011121323432101112137[[#This Row],[African American]]/Table323567891011121323432101112137[[#This Row],[Total]]</f>
        <v>0.16</v>
      </c>
      <c r="O52" s="1">
        <v>3</v>
      </c>
      <c r="P52" s="8">
        <f>Table323567891011121323432101112137[[#This Row],[Hispanic American]]/Table323567891011121323432101112137[[#This Row],[Total]]</f>
        <v>0.12</v>
      </c>
      <c r="Q52" s="1">
        <v>0</v>
      </c>
      <c r="R52" s="8">
        <f>Table323567891011121323432101112137[[#This Row],[Hawaiian or Pacific Islander]]/Table323567891011121323432101112137[[#This Row],[Total]]</f>
        <v>0</v>
      </c>
      <c r="S52" s="1">
        <v>12</v>
      </c>
      <c r="T52" s="8">
        <f>Table323567891011121323432101112137[[#This Row],[White]]/Table323567891011121323432101112137[[#This Row],[Total]]</f>
        <v>0.48</v>
      </c>
      <c r="U52" s="1">
        <v>2</v>
      </c>
      <c r="V52" s="8">
        <f>Table323567891011121323432101112137[[#This Row],[Multi-racial]]/Table323567891011121323432101112137[[#This Row],[Total]]</f>
        <v>0.08</v>
      </c>
      <c r="W52" s="1">
        <v>3</v>
      </c>
      <c r="X52" s="8">
        <f>Table323567891011121323432101112137[[#This Row],[International]]/Table323567891011121323432101112137[[#This Row],[Total]]</f>
        <v>0.12</v>
      </c>
      <c r="Y5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</v>
      </c>
      <c r="Z5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0.36</v>
      </c>
    </row>
    <row r="53" spans="1:26" ht="20" customHeight="1">
      <c r="A53" s="12">
        <v>179566</v>
      </c>
      <c r="B53" s="12" t="s">
        <v>516</v>
      </c>
      <c r="C53" s="16">
        <v>48000</v>
      </c>
      <c r="D53" s="12">
        <v>25</v>
      </c>
      <c r="E53" s="12">
        <v>25</v>
      </c>
      <c r="F53" s="14">
        <f>Table323567891011121323432101112137[[#This Row],[Men]]/Table323567891011121323432101112137[[#This Row],[Total]]</f>
        <v>1</v>
      </c>
      <c r="G53" s="12">
        <v>0</v>
      </c>
      <c r="H53" s="14">
        <f>Table323567891011121323432101112137[[#This Row],[Women]]/Table323567891011121323432101112137[[#This Row],[Total]]</f>
        <v>0</v>
      </c>
      <c r="I53" s="12">
        <v>0</v>
      </c>
      <c r="J53" s="14">
        <f>Table323567891011121323432101112137[[#This Row],[Alaskan Native or Native American]]/Table323567891011121323432101112137[[#This Row],[Total]]</f>
        <v>0</v>
      </c>
      <c r="K53" s="12">
        <v>0</v>
      </c>
      <c r="L53" s="14">
        <f>Table323567891011121323432101112137[[#This Row],[Asian American]]/Table323567891011121323432101112137[[#This Row],[Total]]</f>
        <v>0</v>
      </c>
      <c r="M53" s="12">
        <v>0</v>
      </c>
      <c r="N53" s="14">
        <f>Table323567891011121323432101112137[[#This Row],[African American]]/Table323567891011121323432101112137[[#This Row],[Total]]</f>
        <v>0</v>
      </c>
      <c r="O53" s="12">
        <v>0</v>
      </c>
      <c r="P53" s="14">
        <f>Table323567891011121323432101112137[[#This Row],[Hispanic American]]/Table323567891011121323432101112137[[#This Row],[Total]]</f>
        <v>0</v>
      </c>
      <c r="Q53" s="12">
        <v>0</v>
      </c>
      <c r="R53" s="14">
        <f>Table323567891011121323432101112137[[#This Row],[Hawaiian or Pacific Islander]]/Table323567891011121323432101112137[[#This Row],[Total]]</f>
        <v>0</v>
      </c>
      <c r="S53" s="12">
        <v>11</v>
      </c>
      <c r="T53" s="14">
        <f>Table323567891011121323432101112137[[#This Row],[White]]/Table323567891011121323432101112137[[#This Row],[Total]]</f>
        <v>0.44</v>
      </c>
      <c r="U53" s="12">
        <v>1</v>
      </c>
      <c r="V53" s="14">
        <f>Table323567891011121323432101112137[[#This Row],[Multi-racial]]/Table323567891011121323432101112137[[#This Row],[Total]]</f>
        <v>0.04</v>
      </c>
      <c r="W53" s="12">
        <v>12</v>
      </c>
      <c r="X53" s="14">
        <f>Table323567891011121323432101112137[[#This Row],[International]]/Table323567891011121323432101112137[[#This Row],[Total]]</f>
        <v>0.48</v>
      </c>
      <c r="Y5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0.04</v>
      </c>
      <c r="Z5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0.04</v>
      </c>
    </row>
    <row r="54" spans="1:26" ht="20" customHeight="1">
      <c r="A54" s="1">
        <v>230995</v>
      </c>
      <c r="B54" s="1" t="s">
        <v>390</v>
      </c>
      <c r="C54" s="15" t="s">
        <v>347</v>
      </c>
      <c r="D54" s="1">
        <v>25</v>
      </c>
      <c r="E54" s="1">
        <v>22</v>
      </c>
      <c r="F54" s="8">
        <f>Table323567891011121323432101112137[[#This Row],[Men]]/Table323567891011121323432101112137[[#This Row],[Total]]</f>
        <v>0.88</v>
      </c>
      <c r="G54" s="1">
        <v>3</v>
      </c>
      <c r="H54" s="8">
        <f>Table323567891011121323432101112137[[#This Row],[Women]]/Table323567891011121323432101112137[[#This Row],[Total]]</f>
        <v>0.12</v>
      </c>
      <c r="I54" s="1">
        <v>0</v>
      </c>
      <c r="J54" s="8">
        <f>Table323567891011121323432101112137[[#This Row],[Alaskan Native or Native American]]/Table323567891011121323432101112137[[#This Row],[Total]]</f>
        <v>0</v>
      </c>
      <c r="K54" s="1">
        <v>0</v>
      </c>
      <c r="L54" s="8">
        <f>Table323567891011121323432101112137[[#This Row],[Asian American]]/Table323567891011121323432101112137[[#This Row],[Total]]</f>
        <v>0</v>
      </c>
      <c r="M54" s="1">
        <v>2</v>
      </c>
      <c r="N54" s="8">
        <f>Table323567891011121323432101112137[[#This Row],[African American]]/Table323567891011121323432101112137[[#This Row],[Total]]</f>
        <v>0.08</v>
      </c>
      <c r="O54" s="1">
        <v>1</v>
      </c>
      <c r="P54" s="8">
        <f>Table323567891011121323432101112137[[#This Row],[Hispanic American]]/Table323567891011121323432101112137[[#This Row],[Total]]</f>
        <v>0.04</v>
      </c>
      <c r="Q54" s="1">
        <v>0</v>
      </c>
      <c r="R54" s="8">
        <f>Table323567891011121323432101112137[[#This Row],[Hawaiian or Pacific Islander]]/Table323567891011121323432101112137[[#This Row],[Total]]</f>
        <v>0</v>
      </c>
      <c r="S54" s="1">
        <v>20</v>
      </c>
      <c r="T54" s="8">
        <f>Table323567891011121323432101112137[[#This Row],[White]]/Table323567891011121323432101112137[[#This Row],[Total]]</f>
        <v>0.8</v>
      </c>
      <c r="U54" s="1">
        <v>1</v>
      </c>
      <c r="V54" s="8">
        <f>Table323567891011121323432101112137[[#This Row],[Multi-racial]]/Table323567891011121323432101112137[[#This Row],[Total]]</f>
        <v>0.04</v>
      </c>
      <c r="W54" s="1">
        <v>1</v>
      </c>
      <c r="X54" s="8">
        <f>Table323567891011121323432101112137[[#This Row],[International]]/Table323567891011121323432101112137[[#This Row],[Total]]</f>
        <v>0.04</v>
      </c>
      <c r="Y5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</v>
      </c>
      <c r="Z5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</v>
      </c>
    </row>
    <row r="55" spans="1:26" ht="20" customHeight="1">
      <c r="A55" s="12">
        <v>193016</v>
      </c>
      <c r="B55" s="12" t="s">
        <v>999</v>
      </c>
      <c r="C55" s="16" t="s">
        <v>347</v>
      </c>
      <c r="D55" s="12">
        <v>24</v>
      </c>
      <c r="E55" s="12">
        <v>20</v>
      </c>
      <c r="F55" s="14">
        <f>Table323567891011121323432101112137[[#This Row],[Men]]/Table323567891011121323432101112137[[#This Row],[Total]]</f>
        <v>0.83333333333333337</v>
      </c>
      <c r="G55" s="12">
        <v>4</v>
      </c>
      <c r="H55" s="14">
        <f>Table323567891011121323432101112137[[#This Row],[Women]]/Table323567891011121323432101112137[[#This Row],[Total]]</f>
        <v>0.16666666666666666</v>
      </c>
      <c r="I55" s="12">
        <v>0</v>
      </c>
      <c r="J55" s="14">
        <f>Table323567891011121323432101112137[[#This Row],[Alaskan Native or Native American]]/Table323567891011121323432101112137[[#This Row],[Total]]</f>
        <v>0</v>
      </c>
      <c r="K55" s="12">
        <v>2</v>
      </c>
      <c r="L55" s="14">
        <f>Table323567891011121323432101112137[[#This Row],[Asian American]]/Table323567891011121323432101112137[[#This Row],[Total]]</f>
        <v>8.3333333333333329E-2</v>
      </c>
      <c r="M55" s="12">
        <v>2</v>
      </c>
      <c r="N55" s="14">
        <f>Table323567891011121323432101112137[[#This Row],[African American]]/Table323567891011121323432101112137[[#This Row],[Total]]</f>
        <v>8.3333333333333329E-2</v>
      </c>
      <c r="O55" s="12">
        <v>9</v>
      </c>
      <c r="P55" s="14">
        <f>Table323567891011121323432101112137[[#This Row],[Hispanic American]]/Table323567891011121323432101112137[[#This Row],[Total]]</f>
        <v>0.375</v>
      </c>
      <c r="Q55" s="12">
        <v>0</v>
      </c>
      <c r="R55" s="14">
        <f>Table323567891011121323432101112137[[#This Row],[Hawaiian or Pacific Islander]]/Table323567891011121323432101112137[[#This Row],[Total]]</f>
        <v>0</v>
      </c>
      <c r="S55" s="12">
        <v>11</v>
      </c>
      <c r="T55" s="14">
        <f>Table323567891011121323432101112137[[#This Row],[White]]/Table323567891011121323432101112137[[#This Row],[Total]]</f>
        <v>0.45833333333333331</v>
      </c>
      <c r="U55" s="12">
        <v>0</v>
      </c>
      <c r="V55" s="14">
        <f>Table323567891011121323432101112137[[#This Row],[Multi-racial]]/Table323567891011121323432101112137[[#This Row],[Total]]</f>
        <v>0</v>
      </c>
      <c r="W55" s="12">
        <v>0</v>
      </c>
      <c r="X55" s="14">
        <f>Table323567891011121323432101112137[[#This Row],[International]]/Table323567891011121323432101112137[[#This Row],[Total]]</f>
        <v>0</v>
      </c>
      <c r="Y5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0.54166666666666663</v>
      </c>
      <c r="Z5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0.45833333333333331</v>
      </c>
    </row>
    <row r="56" spans="1:26" ht="20" customHeight="1">
      <c r="A56" s="1">
        <v>198136</v>
      </c>
      <c r="B56" s="1" t="s">
        <v>1022</v>
      </c>
      <c r="C56" s="15" t="s">
        <v>347</v>
      </c>
      <c r="D56" s="1">
        <v>24</v>
      </c>
      <c r="E56" s="1">
        <v>19</v>
      </c>
      <c r="F56" s="8">
        <f>Table323567891011121323432101112137[[#This Row],[Men]]/Table323567891011121323432101112137[[#This Row],[Total]]</f>
        <v>0.79166666666666663</v>
      </c>
      <c r="G56" s="1">
        <v>5</v>
      </c>
      <c r="H56" s="8">
        <f>Table323567891011121323432101112137[[#This Row],[Women]]/Table323567891011121323432101112137[[#This Row],[Total]]</f>
        <v>0.20833333333333334</v>
      </c>
      <c r="I56" s="1">
        <v>0</v>
      </c>
      <c r="J56" s="8">
        <f>Table323567891011121323432101112137[[#This Row],[Alaskan Native or Native American]]/Table323567891011121323432101112137[[#This Row],[Total]]</f>
        <v>0</v>
      </c>
      <c r="K56" s="1">
        <v>1</v>
      </c>
      <c r="L56" s="8">
        <f>Table323567891011121323432101112137[[#This Row],[Asian American]]/Table323567891011121323432101112137[[#This Row],[Total]]</f>
        <v>4.1666666666666664E-2</v>
      </c>
      <c r="M56" s="1">
        <v>5</v>
      </c>
      <c r="N56" s="8">
        <f>Table323567891011121323432101112137[[#This Row],[African American]]/Table323567891011121323432101112137[[#This Row],[Total]]</f>
        <v>0.20833333333333334</v>
      </c>
      <c r="O56" s="1">
        <v>3</v>
      </c>
      <c r="P56" s="8">
        <f>Table323567891011121323432101112137[[#This Row],[Hispanic American]]/Table323567891011121323432101112137[[#This Row],[Total]]</f>
        <v>0.125</v>
      </c>
      <c r="Q56" s="1">
        <v>0</v>
      </c>
      <c r="R56" s="8">
        <f>Table323567891011121323432101112137[[#This Row],[Hawaiian or Pacific Islander]]/Table323567891011121323432101112137[[#This Row],[Total]]</f>
        <v>0</v>
      </c>
      <c r="S56" s="1">
        <v>13</v>
      </c>
      <c r="T56" s="8">
        <f>Table323567891011121323432101112137[[#This Row],[White]]/Table323567891011121323432101112137[[#This Row],[Total]]</f>
        <v>0.54166666666666663</v>
      </c>
      <c r="U56" s="1">
        <v>1</v>
      </c>
      <c r="V56" s="8">
        <f>Table323567891011121323432101112137[[#This Row],[Multi-racial]]/Table323567891011121323432101112137[[#This Row],[Total]]</f>
        <v>4.1666666666666664E-2</v>
      </c>
      <c r="W56" s="1">
        <v>0</v>
      </c>
      <c r="X56" s="8">
        <f>Table323567891011121323432101112137[[#This Row],[International]]/Table323567891011121323432101112137[[#This Row],[Total]]</f>
        <v>0</v>
      </c>
      <c r="Y5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0.41666666666666669</v>
      </c>
      <c r="Z5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0.375</v>
      </c>
    </row>
    <row r="57" spans="1:26" ht="20" customHeight="1">
      <c r="A57" s="12">
        <v>131469</v>
      </c>
      <c r="B57" s="12" t="s">
        <v>116</v>
      </c>
      <c r="C57" s="16"/>
      <c r="D57" s="12">
        <v>23</v>
      </c>
      <c r="E57" s="12">
        <v>19</v>
      </c>
      <c r="F57" s="14">
        <f>Table323567891011121323432101112137[[#This Row],[Men]]/Table323567891011121323432101112137[[#This Row],[Total]]</f>
        <v>0.82608695652173914</v>
      </c>
      <c r="G57" s="12">
        <v>4</v>
      </c>
      <c r="H57" s="14">
        <f>Table323567891011121323432101112137[[#This Row],[Women]]/Table323567891011121323432101112137[[#This Row],[Total]]</f>
        <v>0.17391304347826086</v>
      </c>
      <c r="I57" s="12">
        <v>0</v>
      </c>
      <c r="J57" s="14">
        <f>Table323567891011121323432101112137[[#This Row],[Alaskan Native or Native American]]/Table323567891011121323432101112137[[#This Row],[Total]]</f>
        <v>0</v>
      </c>
      <c r="K57" s="12">
        <v>4</v>
      </c>
      <c r="L57" s="14">
        <f>Table323567891011121323432101112137[[#This Row],[Asian American]]/Table323567891011121323432101112137[[#This Row],[Total]]</f>
        <v>0.17391304347826086</v>
      </c>
      <c r="M57" s="12">
        <v>4</v>
      </c>
      <c r="N57" s="14">
        <f>Table323567891011121323432101112137[[#This Row],[African American]]/Table323567891011121323432101112137[[#This Row],[Total]]</f>
        <v>0.17391304347826086</v>
      </c>
      <c r="O57" s="12">
        <v>3</v>
      </c>
      <c r="P57" s="14">
        <f>Table323567891011121323432101112137[[#This Row],[Hispanic American]]/Table323567891011121323432101112137[[#This Row],[Total]]</f>
        <v>0.13043478260869565</v>
      </c>
      <c r="Q57" s="12">
        <v>0</v>
      </c>
      <c r="R57" s="14">
        <f>Table323567891011121323432101112137[[#This Row],[Hawaiian or Pacific Islander]]/Table323567891011121323432101112137[[#This Row],[Total]]</f>
        <v>0</v>
      </c>
      <c r="S57" s="12">
        <v>9</v>
      </c>
      <c r="T57" s="14">
        <f>Table323567891011121323432101112137[[#This Row],[White]]/Table323567891011121323432101112137[[#This Row],[Total]]</f>
        <v>0.39130434782608697</v>
      </c>
      <c r="U57" s="12">
        <v>1</v>
      </c>
      <c r="V57" s="14">
        <f>Table323567891011121323432101112137[[#This Row],[Multi-racial]]/Table323567891011121323432101112137[[#This Row],[Total]]</f>
        <v>4.3478260869565216E-2</v>
      </c>
      <c r="W57" s="12">
        <v>0</v>
      </c>
      <c r="X57" s="14">
        <f>Table323567891011121323432101112137[[#This Row],[International]]/Table323567891011121323432101112137[[#This Row],[Total]]</f>
        <v>0</v>
      </c>
      <c r="Y5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0.52173913043478259</v>
      </c>
      <c r="Z5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0.34782608695652173</v>
      </c>
    </row>
    <row r="58" spans="1:26" ht="20" customHeight="1">
      <c r="A58" s="1">
        <v>174020</v>
      </c>
      <c r="B58" s="1" t="s">
        <v>499</v>
      </c>
      <c r="C58" s="15">
        <v>55300</v>
      </c>
      <c r="D58" s="1">
        <v>23</v>
      </c>
      <c r="E58" s="1">
        <v>18</v>
      </c>
      <c r="F58" s="8">
        <f>Table323567891011121323432101112137[[#This Row],[Men]]/Table323567891011121323432101112137[[#This Row],[Total]]</f>
        <v>0.78260869565217395</v>
      </c>
      <c r="G58" s="1">
        <v>5</v>
      </c>
      <c r="H58" s="8">
        <f>Table323567891011121323432101112137[[#This Row],[Women]]/Table323567891011121323432101112137[[#This Row],[Total]]</f>
        <v>0.21739130434782608</v>
      </c>
      <c r="I58" s="1">
        <v>0</v>
      </c>
      <c r="J58" s="8">
        <f>Table323567891011121323432101112137[[#This Row],[Alaskan Native or Native American]]/Table323567891011121323432101112137[[#This Row],[Total]]</f>
        <v>0</v>
      </c>
      <c r="K58" s="1">
        <v>4</v>
      </c>
      <c r="L58" s="8">
        <f>Table323567891011121323432101112137[[#This Row],[Asian American]]/Table323567891011121323432101112137[[#This Row],[Total]]</f>
        <v>0.17391304347826086</v>
      </c>
      <c r="M58" s="1">
        <v>1</v>
      </c>
      <c r="N58" s="8">
        <f>Table323567891011121323432101112137[[#This Row],[African American]]/Table323567891011121323432101112137[[#This Row],[Total]]</f>
        <v>4.3478260869565216E-2</v>
      </c>
      <c r="O58" s="1">
        <v>1</v>
      </c>
      <c r="P58" s="8">
        <f>Table323567891011121323432101112137[[#This Row],[Hispanic American]]/Table323567891011121323432101112137[[#This Row],[Total]]</f>
        <v>4.3478260869565216E-2</v>
      </c>
      <c r="Q58" s="1">
        <v>0</v>
      </c>
      <c r="R58" s="8">
        <f>Table323567891011121323432101112137[[#This Row],[Hawaiian or Pacific Islander]]/Table323567891011121323432101112137[[#This Row],[Total]]</f>
        <v>0</v>
      </c>
      <c r="S58" s="1">
        <v>15</v>
      </c>
      <c r="T58" s="8">
        <f>Table323567891011121323432101112137[[#This Row],[White]]/Table323567891011121323432101112137[[#This Row],[Total]]</f>
        <v>0.65217391304347827</v>
      </c>
      <c r="U58" s="1">
        <v>0</v>
      </c>
      <c r="V58" s="8">
        <f>Table323567891011121323432101112137[[#This Row],[Multi-racial]]/Table323567891011121323432101112137[[#This Row],[Total]]</f>
        <v>0</v>
      </c>
      <c r="W58" s="1">
        <v>2</v>
      </c>
      <c r="X58" s="8">
        <f>Table323567891011121323432101112137[[#This Row],[International]]/Table323567891011121323432101112137[[#This Row],[Total]]</f>
        <v>8.6956521739130432E-2</v>
      </c>
      <c r="Y5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0.2608695652173913</v>
      </c>
      <c r="Z5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8.6956521739130432E-2</v>
      </c>
    </row>
    <row r="59" spans="1:26" ht="20" customHeight="1">
      <c r="A59" s="12">
        <v>164739</v>
      </c>
      <c r="B59" s="12" t="s">
        <v>924</v>
      </c>
      <c r="C59" s="16" t="s">
        <v>347</v>
      </c>
      <c r="D59" s="12">
        <v>22</v>
      </c>
      <c r="E59" s="12">
        <v>7</v>
      </c>
      <c r="F59" s="14">
        <f>Table323567891011121323432101112137[[#This Row],[Men]]/Table323567891011121323432101112137[[#This Row],[Total]]</f>
        <v>0.31818181818181818</v>
      </c>
      <c r="G59" s="12">
        <v>15</v>
      </c>
      <c r="H59" s="14">
        <f>Table323567891011121323432101112137[[#This Row],[Women]]/Table323567891011121323432101112137[[#This Row],[Total]]</f>
        <v>0.68181818181818177</v>
      </c>
      <c r="I59" s="12">
        <v>0</v>
      </c>
      <c r="J59" s="14">
        <f>Table323567891011121323432101112137[[#This Row],[Alaskan Native or Native American]]/Table323567891011121323432101112137[[#This Row],[Total]]</f>
        <v>0</v>
      </c>
      <c r="K59" s="12">
        <v>2</v>
      </c>
      <c r="L59" s="14">
        <f>Table323567891011121323432101112137[[#This Row],[Asian American]]/Table323567891011121323432101112137[[#This Row],[Total]]</f>
        <v>9.0909090909090912E-2</v>
      </c>
      <c r="M59" s="12">
        <v>0</v>
      </c>
      <c r="N59" s="14">
        <f>Table323567891011121323432101112137[[#This Row],[African American]]/Table323567891011121323432101112137[[#This Row],[Total]]</f>
        <v>0</v>
      </c>
      <c r="O59" s="12">
        <v>1</v>
      </c>
      <c r="P59" s="14">
        <f>Table323567891011121323432101112137[[#This Row],[Hispanic American]]/Table323567891011121323432101112137[[#This Row],[Total]]</f>
        <v>4.5454545454545456E-2</v>
      </c>
      <c r="Q59" s="12">
        <v>0</v>
      </c>
      <c r="R59" s="14">
        <f>Table323567891011121323432101112137[[#This Row],[Hawaiian or Pacific Islander]]/Table323567891011121323432101112137[[#This Row],[Total]]</f>
        <v>0</v>
      </c>
      <c r="S59" s="12">
        <v>11</v>
      </c>
      <c r="T59" s="14">
        <f>Table323567891011121323432101112137[[#This Row],[White]]/Table323567891011121323432101112137[[#This Row],[Total]]</f>
        <v>0.5</v>
      </c>
      <c r="U59" s="12">
        <v>0</v>
      </c>
      <c r="V59" s="14">
        <f>Table323567891011121323432101112137[[#This Row],[Multi-racial]]/Table323567891011121323432101112137[[#This Row],[Total]]</f>
        <v>0</v>
      </c>
      <c r="W59" s="12">
        <v>6</v>
      </c>
      <c r="X59" s="14">
        <f>Table323567891011121323432101112137[[#This Row],[International]]/Table323567891011121323432101112137[[#This Row],[Total]]</f>
        <v>0.27272727272727271</v>
      </c>
      <c r="Y5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0.13636363636363635</v>
      </c>
      <c r="Z5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4.5454545454545456E-2</v>
      </c>
    </row>
    <row r="60" spans="1:26" ht="20" customHeight="1">
      <c r="A60" s="1">
        <v>442569</v>
      </c>
      <c r="B60" s="1" t="s">
        <v>523</v>
      </c>
      <c r="C60" s="15" t="s">
        <v>347</v>
      </c>
      <c r="D60" s="1">
        <v>22</v>
      </c>
      <c r="E60" s="1">
        <v>22</v>
      </c>
      <c r="F60" s="8">
        <f>Table323567891011121323432101112137[[#This Row],[Men]]/Table323567891011121323432101112137[[#This Row],[Total]]</f>
        <v>1</v>
      </c>
      <c r="G60" s="1">
        <v>0</v>
      </c>
      <c r="H60" s="8">
        <f>Table323567891011121323432101112137[[#This Row],[Women]]/Table323567891011121323432101112137[[#This Row],[Total]]</f>
        <v>0</v>
      </c>
      <c r="I60" s="1">
        <v>1</v>
      </c>
      <c r="J60" s="8">
        <f>Table323567891011121323432101112137[[#This Row],[Alaskan Native or Native American]]/Table323567891011121323432101112137[[#This Row],[Total]]</f>
        <v>4.5454545454545456E-2</v>
      </c>
      <c r="K60" s="1">
        <v>0</v>
      </c>
      <c r="L60" s="8">
        <f>Table323567891011121323432101112137[[#This Row],[Asian American]]/Table323567891011121323432101112137[[#This Row],[Total]]</f>
        <v>0</v>
      </c>
      <c r="M60" s="1">
        <v>7</v>
      </c>
      <c r="N60" s="8">
        <f>Table323567891011121323432101112137[[#This Row],[African American]]/Table323567891011121323432101112137[[#This Row],[Total]]</f>
        <v>0.31818181818181818</v>
      </c>
      <c r="O60" s="1">
        <v>1</v>
      </c>
      <c r="P60" s="8">
        <f>Table323567891011121323432101112137[[#This Row],[Hispanic American]]/Table323567891011121323432101112137[[#This Row],[Total]]</f>
        <v>4.5454545454545456E-2</v>
      </c>
      <c r="Q60" s="1">
        <v>0</v>
      </c>
      <c r="R60" s="8">
        <f>Table323567891011121323432101112137[[#This Row],[Hawaiian or Pacific Islander]]/Table323567891011121323432101112137[[#This Row],[Total]]</f>
        <v>0</v>
      </c>
      <c r="S60" s="1">
        <v>12</v>
      </c>
      <c r="T60" s="8">
        <f>Table323567891011121323432101112137[[#This Row],[White]]/Table323567891011121323432101112137[[#This Row],[Total]]</f>
        <v>0.54545454545454541</v>
      </c>
      <c r="U60" s="1">
        <v>0</v>
      </c>
      <c r="V60" s="8">
        <f>Table323567891011121323432101112137[[#This Row],[Multi-racial]]/Table323567891011121323432101112137[[#This Row],[Total]]</f>
        <v>0</v>
      </c>
      <c r="W60" s="1">
        <v>0</v>
      </c>
      <c r="X60" s="8">
        <f>Table323567891011121323432101112137[[#This Row],[International]]/Table323567891011121323432101112137[[#This Row],[Total]]</f>
        <v>0</v>
      </c>
      <c r="Y6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0.40909090909090912</v>
      </c>
      <c r="Z6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0.40909090909090912</v>
      </c>
    </row>
    <row r="61" spans="1:26" ht="20" customHeight="1">
      <c r="A61" s="12">
        <v>128771</v>
      </c>
      <c r="B61" s="12" t="s">
        <v>106</v>
      </c>
      <c r="C61" s="16">
        <v>50500</v>
      </c>
      <c r="D61" s="12">
        <v>21</v>
      </c>
      <c r="E61" s="12">
        <v>17</v>
      </c>
      <c r="F61" s="14">
        <f>Table323567891011121323432101112137[[#This Row],[Men]]/Table323567891011121323432101112137[[#This Row],[Total]]</f>
        <v>0.80952380952380953</v>
      </c>
      <c r="G61" s="12">
        <v>4</v>
      </c>
      <c r="H61" s="14">
        <f>Table323567891011121323432101112137[[#This Row],[Women]]/Table323567891011121323432101112137[[#This Row],[Total]]</f>
        <v>0.19047619047619047</v>
      </c>
      <c r="I61" s="12">
        <v>0</v>
      </c>
      <c r="J61" s="14">
        <f>Table323567891011121323432101112137[[#This Row],[Alaskan Native or Native American]]/Table323567891011121323432101112137[[#This Row],[Total]]</f>
        <v>0</v>
      </c>
      <c r="K61" s="12">
        <v>3</v>
      </c>
      <c r="L61" s="14">
        <f>Table323567891011121323432101112137[[#This Row],[Asian American]]/Table323567891011121323432101112137[[#This Row],[Total]]</f>
        <v>0.14285714285714285</v>
      </c>
      <c r="M61" s="12">
        <v>3</v>
      </c>
      <c r="N61" s="14">
        <f>Table323567891011121323432101112137[[#This Row],[African American]]/Table323567891011121323432101112137[[#This Row],[Total]]</f>
        <v>0.14285714285714285</v>
      </c>
      <c r="O61" s="12">
        <v>3</v>
      </c>
      <c r="P61" s="14">
        <f>Table323567891011121323432101112137[[#This Row],[Hispanic American]]/Table323567891011121323432101112137[[#This Row],[Total]]</f>
        <v>0.14285714285714285</v>
      </c>
      <c r="Q61" s="12">
        <v>0</v>
      </c>
      <c r="R61" s="14">
        <f>Table323567891011121323432101112137[[#This Row],[Hawaiian or Pacific Islander]]/Table323567891011121323432101112137[[#This Row],[Total]]</f>
        <v>0</v>
      </c>
      <c r="S61" s="12">
        <v>10</v>
      </c>
      <c r="T61" s="14">
        <f>Table323567891011121323432101112137[[#This Row],[White]]/Table323567891011121323432101112137[[#This Row],[Total]]</f>
        <v>0.47619047619047616</v>
      </c>
      <c r="U61" s="12">
        <v>0</v>
      </c>
      <c r="V61" s="14">
        <f>Table323567891011121323432101112137[[#This Row],[Multi-racial]]/Table323567891011121323432101112137[[#This Row],[Total]]</f>
        <v>0</v>
      </c>
      <c r="W61" s="12">
        <v>2</v>
      </c>
      <c r="X61" s="14">
        <f>Table323567891011121323432101112137[[#This Row],[International]]/Table323567891011121323432101112137[[#This Row],[Total]]</f>
        <v>9.5238095238095233E-2</v>
      </c>
      <c r="Y6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0.42857142857142855</v>
      </c>
      <c r="Z6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</row>
    <row r="62" spans="1:26" ht="20" customHeight="1">
      <c r="A62" s="1">
        <v>146612</v>
      </c>
      <c r="B62" s="1" t="s">
        <v>407</v>
      </c>
      <c r="C62" s="15" t="s">
        <v>347</v>
      </c>
      <c r="D62" s="1">
        <v>21</v>
      </c>
      <c r="E62" s="1">
        <v>15</v>
      </c>
      <c r="F62" s="8">
        <f>Table323567891011121323432101112137[[#This Row],[Men]]/Table323567891011121323432101112137[[#This Row],[Total]]</f>
        <v>0.7142857142857143</v>
      </c>
      <c r="G62" s="1">
        <v>6</v>
      </c>
      <c r="H62" s="8">
        <f>Table323567891011121323432101112137[[#This Row],[Women]]/Table323567891011121323432101112137[[#This Row],[Total]]</f>
        <v>0.2857142857142857</v>
      </c>
      <c r="I62" s="1">
        <v>0</v>
      </c>
      <c r="J62" s="8">
        <f>Table323567891011121323432101112137[[#This Row],[Alaskan Native or Native American]]/Table323567891011121323432101112137[[#This Row],[Total]]</f>
        <v>0</v>
      </c>
      <c r="K62" s="1">
        <v>2</v>
      </c>
      <c r="L62" s="8">
        <f>Table323567891011121323432101112137[[#This Row],[Asian American]]/Table323567891011121323432101112137[[#This Row],[Total]]</f>
        <v>9.5238095238095233E-2</v>
      </c>
      <c r="M62" s="1">
        <v>1</v>
      </c>
      <c r="N62" s="8">
        <f>Table323567891011121323432101112137[[#This Row],[African American]]/Table323567891011121323432101112137[[#This Row],[Total]]</f>
        <v>4.7619047619047616E-2</v>
      </c>
      <c r="O62" s="1">
        <v>3</v>
      </c>
      <c r="P62" s="8">
        <f>Table323567891011121323432101112137[[#This Row],[Hispanic American]]/Table323567891011121323432101112137[[#This Row],[Total]]</f>
        <v>0.14285714285714285</v>
      </c>
      <c r="Q62" s="1">
        <v>0</v>
      </c>
      <c r="R62" s="8">
        <f>Table323567891011121323432101112137[[#This Row],[Hawaiian or Pacific Islander]]/Table323567891011121323432101112137[[#This Row],[Total]]</f>
        <v>0</v>
      </c>
      <c r="S62" s="1">
        <v>13</v>
      </c>
      <c r="T62" s="8">
        <f>Table323567891011121323432101112137[[#This Row],[White]]/Table323567891011121323432101112137[[#This Row],[Total]]</f>
        <v>0.61904761904761907</v>
      </c>
      <c r="U62" s="1">
        <v>1</v>
      </c>
      <c r="V62" s="8">
        <f>Table323567891011121323432101112137[[#This Row],[Multi-racial]]/Table323567891011121323432101112137[[#This Row],[Total]]</f>
        <v>4.7619047619047616E-2</v>
      </c>
      <c r="W62" s="1">
        <v>0</v>
      </c>
      <c r="X62" s="8">
        <f>Table323567891011121323432101112137[[#This Row],[International]]/Table323567891011121323432101112137[[#This Row],[Total]]</f>
        <v>0</v>
      </c>
      <c r="Y6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6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0.23809523809523808</v>
      </c>
    </row>
    <row r="63" spans="1:26" ht="20" customHeight="1">
      <c r="A63" s="12">
        <v>171128</v>
      </c>
      <c r="B63" s="12" t="s">
        <v>180</v>
      </c>
      <c r="C63" s="16">
        <v>63500</v>
      </c>
      <c r="D63" s="12">
        <v>21</v>
      </c>
      <c r="E63" s="12">
        <v>18</v>
      </c>
      <c r="F63" s="14">
        <f>Table323567891011121323432101112137[[#This Row],[Men]]/Table323567891011121323432101112137[[#This Row],[Total]]</f>
        <v>0.8571428571428571</v>
      </c>
      <c r="G63" s="12">
        <v>3</v>
      </c>
      <c r="H63" s="14">
        <f>Table323567891011121323432101112137[[#This Row],[Women]]/Table323567891011121323432101112137[[#This Row],[Total]]</f>
        <v>0.14285714285714285</v>
      </c>
      <c r="I63" s="12">
        <v>0</v>
      </c>
      <c r="J63" s="14">
        <f>Table323567891011121323432101112137[[#This Row],[Alaskan Native or Native American]]/Table323567891011121323432101112137[[#This Row],[Total]]</f>
        <v>0</v>
      </c>
      <c r="K63" s="12">
        <v>1</v>
      </c>
      <c r="L63" s="14">
        <f>Table323567891011121323432101112137[[#This Row],[Asian American]]/Table323567891011121323432101112137[[#This Row],[Total]]</f>
        <v>4.7619047619047616E-2</v>
      </c>
      <c r="M63" s="12">
        <v>0</v>
      </c>
      <c r="N63" s="14">
        <f>Table323567891011121323432101112137[[#This Row],[African American]]/Table323567891011121323432101112137[[#This Row],[Total]]</f>
        <v>0</v>
      </c>
      <c r="O63" s="12">
        <v>0</v>
      </c>
      <c r="P63" s="14">
        <f>Table323567891011121323432101112137[[#This Row],[Hispanic American]]/Table323567891011121323432101112137[[#This Row],[Total]]</f>
        <v>0</v>
      </c>
      <c r="Q63" s="12">
        <v>0</v>
      </c>
      <c r="R63" s="14">
        <f>Table323567891011121323432101112137[[#This Row],[Hawaiian or Pacific Islander]]/Table323567891011121323432101112137[[#This Row],[Total]]</f>
        <v>0</v>
      </c>
      <c r="S63" s="12">
        <v>19</v>
      </c>
      <c r="T63" s="14">
        <f>Table323567891011121323432101112137[[#This Row],[White]]/Table323567891011121323432101112137[[#This Row],[Total]]</f>
        <v>0.90476190476190477</v>
      </c>
      <c r="U63" s="12">
        <v>0</v>
      </c>
      <c r="V63" s="14">
        <f>Table323567891011121323432101112137[[#This Row],[Multi-racial]]/Table323567891011121323432101112137[[#This Row],[Total]]</f>
        <v>0</v>
      </c>
      <c r="W63" s="12">
        <v>0</v>
      </c>
      <c r="X63" s="14">
        <f>Table323567891011121323432101112137[[#This Row],[International]]/Table323567891011121323432101112137[[#This Row],[Total]]</f>
        <v>0</v>
      </c>
      <c r="Y6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4.7619047619047616E-2</v>
      </c>
      <c r="Z6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64" spans="1:26" ht="20" customHeight="1">
      <c r="A64" s="1">
        <v>189228</v>
      </c>
      <c r="B64" s="1" t="s">
        <v>1240</v>
      </c>
      <c r="C64" s="15" t="s">
        <v>347</v>
      </c>
      <c r="D64" s="1">
        <v>21</v>
      </c>
      <c r="E64" s="1">
        <v>18</v>
      </c>
      <c r="F64" s="8">
        <f>Table323567891011121323432101112137[[#This Row],[Men]]/Table323567891011121323432101112137[[#This Row],[Total]]</f>
        <v>0.8571428571428571</v>
      </c>
      <c r="G64" s="1">
        <v>3</v>
      </c>
      <c r="H64" s="8">
        <f>Table323567891011121323432101112137[[#This Row],[Women]]/Table323567891011121323432101112137[[#This Row],[Total]]</f>
        <v>0.14285714285714285</v>
      </c>
      <c r="I64" s="1">
        <v>0</v>
      </c>
      <c r="J64" s="8">
        <f>Table323567891011121323432101112137[[#This Row],[Alaskan Native or Native American]]/Table323567891011121323432101112137[[#This Row],[Total]]</f>
        <v>0</v>
      </c>
      <c r="K64" s="1">
        <v>1</v>
      </c>
      <c r="L64" s="8">
        <f>Table323567891011121323432101112137[[#This Row],[Asian American]]/Table323567891011121323432101112137[[#This Row],[Total]]</f>
        <v>4.7619047619047616E-2</v>
      </c>
      <c r="M64" s="1">
        <v>3</v>
      </c>
      <c r="N64" s="8">
        <f>Table323567891011121323432101112137[[#This Row],[African American]]/Table323567891011121323432101112137[[#This Row],[Total]]</f>
        <v>0.14285714285714285</v>
      </c>
      <c r="O64" s="1">
        <v>5</v>
      </c>
      <c r="P64" s="8">
        <f>Table323567891011121323432101112137[[#This Row],[Hispanic American]]/Table323567891011121323432101112137[[#This Row],[Total]]</f>
        <v>0.23809523809523808</v>
      </c>
      <c r="Q64" s="1">
        <v>1</v>
      </c>
      <c r="R64" s="8">
        <f>Table323567891011121323432101112137[[#This Row],[Hawaiian or Pacific Islander]]/Table323567891011121323432101112137[[#This Row],[Total]]</f>
        <v>4.7619047619047616E-2</v>
      </c>
      <c r="S64" s="1">
        <v>2</v>
      </c>
      <c r="T64" s="8">
        <f>Table323567891011121323432101112137[[#This Row],[White]]/Table323567891011121323432101112137[[#This Row],[Total]]</f>
        <v>9.5238095238095233E-2</v>
      </c>
      <c r="U64" s="1">
        <v>0</v>
      </c>
      <c r="V64" s="8">
        <f>Table323567891011121323432101112137[[#This Row],[Multi-racial]]/Table323567891011121323432101112137[[#This Row],[Total]]</f>
        <v>0</v>
      </c>
      <c r="W64" s="1">
        <v>4</v>
      </c>
      <c r="X64" s="8">
        <f>Table323567891011121323432101112137[[#This Row],[International]]/Table323567891011121323432101112137[[#This Row],[Total]]</f>
        <v>0.19047619047619047</v>
      </c>
      <c r="Y6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0.47619047619047616</v>
      </c>
      <c r="Z6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0.42857142857142855</v>
      </c>
    </row>
    <row r="65" spans="1:26" ht="20" customHeight="1">
      <c r="A65" s="12">
        <v>196112</v>
      </c>
      <c r="B65" s="12" t="s">
        <v>386</v>
      </c>
      <c r="C65" s="16">
        <v>45900</v>
      </c>
      <c r="D65" s="12">
        <v>21</v>
      </c>
      <c r="E65" s="12">
        <v>18</v>
      </c>
      <c r="F65" s="14">
        <f>Table323567891011121323432101112137[[#This Row],[Men]]/Table323567891011121323432101112137[[#This Row],[Total]]</f>
        <v>0.8571428571428571</v>
      </c>
      <c r="G65" s="12">
        <v>3</v>
      </c>
      <c r="H65" s="14">
        <f>Table323567891011121323432101112137[[#This Row],[Women]]/Table323567891011121323432101112137[[#This Row],[Total]]</f>
        <v>0.14285714285714285</v>
      </c>
      <c r="I65" s="12">
        <v>0</v>
      </c>
      <c r="J65" s="14">
        <f>Table323567891011121323432101112137[[#This Row],[Alaskan Native or Native American]]/Table323567891011121323432101112137[[#This Row],[Total]]</f>
        <v>0</v>
      </c>
      <c r="K65" s="12">
        <v>0</v>
      </c>
      <c r="L65" s="14">
        <f>Table323567891011121323432101112137[[#This Row],[Asian American]]/Table323567891011121323432101112137[[#This Row],[Total]]</f>
        <v>0</v>
      </c>
      <c r="M65" s="12">
        <v>0</v>
      </c>
      <c r="N65" s="14">
        <f>Table323567891011121323432101112137[[#This Row],[African American]]/Table323567891011121323432101112137[[#This Row],[Total]]</f>
        <v>0</v>
      </c>
      <c r="O65" s="12">
        <v>5</v>
      </c>
      <c r="P65" s="14">
        <f>Table323567891011121323432101112137[[#This Row],[Hispanic American]]/Table323567891011121323432101112137[[#This Row],[Total]]</f>
        <v>0.23809523809523808</v>
      </c>
      <c r="Q65" s="12">
        <v>0</v>
      </c>
      <c r="R65" s="14">
        <f>Table323567891011121323432101112137[[#This Row],[Hawaiian or Pacific Islander]]/Table323567891011121323432101112137[[#This Row],[Total]]</f>
        <v>0</v>
      </c>
      <c r="S65" s="12">
        <v>15</v>
      </c>
      <c r="T65" s="14">
        <f>Table323567891011121323432101112137[[#This Row],[White]]/Table323567891011121323432101112137[[#This Row],[Total]]</f>
        <v>0.7142857142857143</v>
      </c>
      <c r="U65" s="12">
        <v>1</v>
      </c>
      <c r="V65" s="14">
        <f>Table323567891011121323432101112137[[#This Row],[Multi-racial]]/Table323567891011121323432101112137[[#This Row],[Total]]</f>
        <v>4.7619047619047616E-2</v>
      </c>
      <c r="W65" s="12">
        <v>0</v>
      </c>
      <c r="X65" s="14">
        <f>Table323567891011121323432101112137[[#This Row],[International]]/Table323567891011121323432101112137[[#This Row],[Total]]</f>
        <v>0</v>
      </c>
      <c r="Y6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  <c r="Z6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</row>
    <row r="66" spans="1:26" ht="20" customHeight="1">
      <c r="A66" s="1">
        <v>450933</v>
      </c>
      <c r="B66" s="1" t="s">
        <v>1188</v>
      </c>
      <c r="C66" s="15" t="s">
        <v>347</v>
      </c>
      <c r="D66" s="1">
        <v>21</v>
      </c>
      <c r="E66" s="1">
        <v>17</v>
      </c>
      <c r="F66" s="8">
        <f>Table323567891011121323432101112137[[#This Row],[Men]]/Table323567891011121323432101112137[[#This Row],[Total]]</f>
        <v>0.80952380952380953</v>
      </c>
      <c r="G66" s="1">
        <v>4</v>
      </c>
      <c r="H66" s="8">
        <f>Table323567891011121323432101112137[[#This Row],[Women]]/Table323567891011121323432101112137[[#This Row],[Total]]</f>
        <v>0.19047619047619047</v>
      </c>
      <c r="I66" s="1">
        <v>0</v>
      </c>
      <c r="J66" s="8">
        <f>Table323567891011121323432101112137[[#This Row],[Alaskan Native or Native American]]/Table323567891011121323432101112137[[#This Row],[Total]]</f>
        <v>0</v>
      </c>
      <c r="K66" s="1">
        <v>0</v>
      </c>
      <c r="L66" s="8">
        <f>Table323567891011121323432101112137[[#This Row],[Asian American]]/Table323567891011121323432101112137[[#This Row],[Total]]</f>
        <v>0</v>
      </c>
      <c r="M66" s="1">
        <v>4</v>
      </c>
      <c r="N66" s="8">
        <f>Table323567891011121323432101112137[[#This Row],[African American]]/Table323567891011121323432101112137[[#This Row],[Total]]</f>
        <v>0.19047619047619047</v>
      </c>
      <c r="O66" s="1">
        <v>1</v>
      </c>
      <c r="P66" s="8">
        <f>Table323567891011121323432101112137[[#This Row],[Hispanic American]]/Table323567891011121323432101112137[[#This Row],[Total]]</f>
        <v>4.7619047619047616E-2</v>
      </c>
      <c r="Q66" s="1">
        <v>0</v>
      </c>
      <c r="R66" s="8">
        <f>Table323567891011121323432101112137[[#This Row],[Hawaiian or Pacific Islander]]/Table323567891011121323432101112137[[#This Row],[Total]]</f>
        <v>0</v>
      </c>
      <c r="S66" s="1">
        <v>14</v>
      </c>
      <c r="T66" s="8">
        <f>Table323567891011121323432101112137[[#This Row],[White]]/Table323567891011121323432101112137[[#This Row],[Total]]</f>
        <v>0.66666666666666663</v>
      </c>
      <c r="U66" s="1">
        <v>2</v>
      </c>
      <c r="V66" s="8">
        <f>Table323567891011121323432101112137[[#This Row],[Multi-racial]]/Table323567891011121323432101112137[[#This Row],[Total]]</f>
        <v>9.5238095238095233E-2</v>
      </c>
      <c r="W66" s="1">
        <v>0</v>
      </c>
      <c r="X66" s="8">
        <f>Table323567891011121323432101112137[[#This Row],[International]]/Table323567891011121323432101112137[[#This Row],[Total]]</f>
        <v>0</v>
      </c>
      <c r="Y6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6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67" spans="1:26" ht="20" customHeight="1">
      <c r="A67" s="12">
        <v>132709</v>
      </c>
      <c r="B67" s="12" t="s">
        <v>847</v>
      </c>
      <c r="C67" s="16" t="s">
        <v>347</v>
      </c>
      <c r="D67" s="12">
        <v>20</v>
      </c>
      <c r="E67" s="12">
        <v>8</v>
      </c>
      <c r="F67" s="14">
        <f>Table323567891011121323432101112137[[#This Row],[Men]]/Table323567891011121323432101112137[[#This Row],[Total]]</f>
        <v>0.4</v>
      </c>
      <c r="G67" s="12">
        <v>12</v>
      </c>
      <c r="H67" s="14">
        <f>Table323567891011121323432101112137[[#This Row],[Women]]/Table323567891011121323432101112137[[#This Row],[Total]]</f>
        <v>0.6</v>
      </c>
      <c r="I67" s="12">
        <v>0</v>
      </c>
      <c r="J67" s="14">
        <f>Table323567891011121323432101112137[[#This Row],[Alaskan Native or Native American]]/Table323567891011121323432101112137[[#This Row],[Total]]</f>
        <v>0</v>
      </c>
      <c r="K67" s="12">
        <v>1</v>
      </c>
      <c r="L67" s="14">
        <f>Table323567891011121323432101112137[[#This Row],[Asian American]]/Table323567891011121323432101112137[[#This Row],[Total]]</f>
        <v>0.05</v>
      </c>
      <c r="M67" s="12">
        <v>10</v>
      </c>
      <c r="N67" s="14">
        <f>Table323567891011121323432101112137[[#This Row],[African American]]/Table323567891011121323432101112137[[#This Row],[Total]]</f>
        <v>0.5</v>
      </c>
      <c r="O67" s="12">
        <v>4</v>
      </c>
      <c r="P67" s="14">
        <f>Table323567891011121323432101112137[[#This Row],[Hispanic American]]/Table323567891011121323432101112137[[#This Row],[Total]]</f>
        <v>0.2</v>
      </c>
      <c r="Q67" s="12">
        <v>0</v>
      </c>
      <c r="R67" s="14">
        <f>Table323567891011121323432101112137[[#This Row],[Hawaiian or Pacific Islander]]/Table323567891011121323432101112137[[#This Row],[Total]]</f>
        <v>0</v>
      </c>
      <c r="S67" s="12">
        <v>2</v>
      </c>
      <c r="T67" s="14">
        <f>Table323567891011121323432101112137[[#This Row],[White]]/Table323567891011121323432101112137[[#This Row],[Total]]</f>
        <v>0.1</v>
      </c>
      <c r="U67" s="12">
        <v>0</v>
      </c>
      <c r="V67" s="14">
        <f>Table323567891011121323432101112137[[#This Row],[Multi-racial]]/Table323567891011121323432101112137[[#This Row],[Total]]</f>
        <v>0</v>
      </c>
      <c r="W67" s="12">
        <v>0</v>
      </c>
      <c r="X67" s="14">
        <f>Table323567891011121323432101112137[[#This Row],[International]]/Table323567891011121323432101112137[[#This Row],[Total]]</f>
        <v>0</v>
      </c>
      <c r="Y6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0.75</v>
      </c>
      <c r="Z6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0.7</v>
      </c>
    </row>
    <row r="68" spans="1:26" ht="20" customHeight="1">
      <c r="A68" s="1">
        <v>144740</v>
      </c>
      <c r="B68" s="1" t="s">
        <v>495</v>
      </c>
      <c r="C68" s="15" t="s">
        <v>347</v>
      </c>
      <c r="D68" s="1">
        <v>20</v>
      </c>
      <c r="E68" s="1">
        <v>17</v>
      </c>
      <c r="F68" s="8">
        <f>Table323567891011121323432101112137[[#This Row],[Men]]/Table323567891011121323432101112137[[#This Row],[Total]]</f>
        <v>0.85</v>
      </c>
      <c r="G68" s="1">
        <v>3</v>
      </c>
      <c r="H68" s="8">
        <f>Table323567891011121323432101112137[[#This Row],[Women]]/Table323567891011121323432101112137[[#This Row],[Total]]</f>
        <v>0.15</v>
      </c>
      <c r="I68" s="1">
        <v>0</v>
      </c>
      <c r="J68" s="8">
        <f>Table323567891011121323432101112137[[#This Row],[Alaskan Native or Native American]]/Table323567891011121323432101112137[[#This Row],[Total]]</f>
        <v>0</v>
      </c>
      <c r="K68" s="1">
        <v>5</v>
      </c>
      <c r="L68" s="8">
        <f>Table323567891011121323432101112137[[#This Row],[Asian American]]/Table323567891011121323432101112137[[#This Row],[Total]]</f>
        <v>0.25</v>
      </c>
      <c r="M68" s="1">
        <v>0</v>
      </c>
      <c r="N68" s="8">
        <f>Table323567891011121323432101112137[[#This Row],[African American]]/Table323567891011121323432101112137[[#This Row],[Total]]</f>
        <v>0</v>
      </c>
      <c r="O68" s="1">
        <v>2</v>
      </c>
      <c r="P68" s="8">
        <f>Table323567891011121323432101112137[[#This Row],[Hispanic American]]/Table323567891011121323432101112137[[#This Row],[Total]]</f>
        <v>0.1</v>
      </c>
      <c r="Q68" s="1">
        <v>0</v>
      </c>
      <c r="R68" s="8">
        <f>Table323567891011121323432101112137[[#This Row],[Hawaiian or Pacific Islander]]/Table323567891011121323432101112137[[#This Row],[Total]]</f>
        <v>0</v>
      </c>
      <c r="S68" s="1">
        <v>11</v>
      </c>
      <c r="T68" s="8">
        <f>Table323567891011121323432101112137[[#This Row],[White]]/Table323567891011121323432101112137[[#This Row],[Total]]</f>
        <v>0.55000000000000004</v>
      </c>
      <c r="U68" s="1">
        <v>2</v>
      </c>
      <c r="V68" s="8">
        <f>Table323567891011121323432101112137[[#This Row],[Multi-racial]]/Table323567891011121323432101112137[[#This Row],[Total]]</f>
        <v>0.1</v>
      </c>
      <c r="W68" s="1">
        <v>0</v>
      </c>
      <c r="X68" s="8">
        <f>Table323567891011121323432101112137[[#This Row],[International]]/Table323567891011121323432101112137[[#This Row],[Total]]</f>
        <v>0</v>
      </c>
      <c r="Y6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0.45</v>
      </c>
      <c r="Z6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</v>
      </c>
    </row>
    <row r="69" spans="1:26" ht="20" customHeight="1">
      <c r="A69" s="12">
        <v>240365</v>
      </c>
      <c r="B69" s="12" t="s">
        <v>1152</v>
      </c>
      <c r="C69" s="16" t="s">
        <v>347</v>
      </c>
      <c r="D69" s="12">
        <v>20</v>
      </c>
      <c r="E69" s="12">
        <v>13</v>
      </c>
      <c r="F69" s="14">
        <f>Table323567891011121323432101112137[[#This Row],[Men]]/Table323567891011121323432101112137[[#This Row],[Total]]</f>
        <v>0.65</v>
      </c>
      <c r="G69" s="12">
        <v>7</v>
      </c>
      <c r="H69" s="14">
        <f>Table323567891011121323432101112137[[#This Row],[Women]]/Table323567891011121323432101112137[[#This Row],[Total]]</f>
        <v>0.35</v>
      </c>
      <c r="I69" s="12">
        <v>0</v>
      </c>
      <c r="J69" s="14">
        <f>Table323567891011121323432101112137[[#This Row],[Alaskan Native or Native American]]/Table323567891011121323432101112137[[#This Row],[Total]]</f>
        <v>0</v>
      </c>
      <c r="K69" s="12">
        <v>0</v>
      </c>
      <c r="L69" s="14">
        <f>Table323567891011121323432101112137[[#This Row],[Asian American]]/Table323567891011121323432101112137[[#This Row],[Total]]</f>
        <v>0</v>
      </c>
      <c r="M69" s="12">
        <v>1</v>
      </c>
      <c r="N69" s="14">
        <f>Table323567891011121323432101112137[[#This Row],[African American]]/Table323567891011121323432101112137[[#This Row],[Total]]</f>
        <v>0.05</v>
      </c>
      <c r="O69" s="12">
        <v>2</v>
      </c>
      <c r="P69" s="14">
        <f>Table323567891011121323432101112137[[#This Row],[Hispanic American]]/Table323567891011121323432101112137[[#This Row],[Total]]</f>
        <v>0.1</v>
      </c>
      <c r="Q69" s="12">
        <v>0</v>
      </c>
      <c r="R69" s="14">
        <f>Table323567891011121323432101112137[[#This Row],[Hawaiian or Pacific Islander]]/Table323567891011121323432101112137[[#This Row],[Total]]</f>
        <v>0</v>
      </c>
      <c r="S69" s="12">
        <v>17</v>
      </c>
      <c r="T69" s="14">
        <f>Table323567891011121323432101112137[[#This Row],[White]]/Table323567891011121323432101112137[[#This Row],[Total]]</f>
        <v>0.85</v>
      </c>
      <c r="U69" s="12">
        <v>0</v>
      </c>
      <c r="V69" s="14">
        <f>Table323567891011121323432101112137[[#This Row],[Multi-racial]]/Table323567891011121323432101112137[[#This Row],[Total]]</f>
        <v>0</v>
      </c>
      <c r="W69" s="12">
        <v>0</v>
      </c>
      <c r="X69" s="14">
        <f>Table323567891011121323432101112137[[#This Row],[International]]/Table323567891011121323432101112137[[#This Row],[Total]]</f>
        <v>0</v>
      </c>
      <c r="Y6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0.15</v>
      </c>
      <c r="Z6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0.15</v>
      </c>
    </row>
    <row r="70" spans="1:26" ht="20" customHeight="1">
      <c r="A70" s="1">
        <v>240392</v>
      </c>
      <c r="B70" s="1" t="s">
        <v>1260</v>
      </c>
      <c r="C70" s="15">
        <v>45500</v>
      </c>
      <c r="D70" s="1">
        <v>20</v>
      </c>
      <c r="E70" s="1">
        <v>19</v>
      </c>
      <c r="F70" s="8">
        <f>Table323567891011121323432101112137[[#This Row],[Men]]/Table323567891011121323432101112137[[#This Row],[Total]]</f>
        <v>0.95</v>
      </c>
      <c r="G70" s="1">
        <v>1</v>
      </c>
      <c r="H70" s="8">
        <f>Table323567891011121323432101112137[[#This Row],[Women]]/Table323567891011121323432101112137[[#This Row],[Total]]</f>
        <v>0.05</v>
      </c>
      <c r="I70" s="1">
        <v>0</v>
      </c>
      <c r="J70" s="8">
        <f>Table323567891011121323432101112137[[#This Row],[Alaskan Native or Native American]]/Table323567891011121323432101112137[[#This Row],[Total]]</f>
        <v>0</v>
      </c>
      <c r="K70" s="1">
        <v>1</v>
      </c>
      <c r="L70" s="8">
        <f>Table323567891011121323432101112137[[#This Row],[Asian American]]/Table323567891011121323432101112137[[#This Row],[Total]]</f>
        <v>0.05</v>
      </c>
      <c r="M70" s="1">
        <v>4</v>
      </c>
      <c r="N70" s="8">
        <f>Table323567891011121323432101112137[[#This Row],[African American]]/Table323567891011121323432101112137[[#This Row],[Total]]</f>
        <v>0.2</v>
      </c>
      <c r="O70" s="1">
        <v>1</v>
      </c>
      <c r="P70" s="8">
        <f>Table323567891011121323432101112137[[#This Row],[Hispanic American]]/Table323567891011121323432101112137[[#This Row],[Total]]</f>
        <v>0.05</v>
      </c>
      <c r="Q70" s="1">
        <v>0</v>
      </c>
      <c r="R70" s="8">
        <f>Table323567891011121323432101112137[[#This Row],[Hawaiian or Pacific Islander]]/Table323567891011121323432101112137[[#This Row],[Total]]</f>
        <v>0</v>
      </c>
      <c r="S70" s="1">
        <v>9</v>
      </c>
      <c r="T70" s="8">
        <f>Table323567891011121323432101112137[[#This Row],[White]]/Table323567891011121323432101112137[[#This Row],[Total]]</f>
        <v>0.45</v>
      </c>
      <c r="U70" s="1">
        <v>2</v>
      </c>
      <c r="V70" s="8">
        <f>Table323567891011121323432101112137[[#This Row],[Multi-racial]]/Table323567891011121323432101112137[[#This Row],[Total]]</f>
        <v>0.1</v>
      </c>
      <c r="W70" s="1">
        <v>0</v>
      </c>
      <c r="X70" s="8">
        <f>Table323567891011121323432101112137[[#This Row],[International]]/Table323567891011121323432101112137[[#This Row],[Total]]</f>
        <v>0</v>
      </c>
      <c r="Y7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</v>
      </c>
      <c r="Z7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0.35</v>
      </c>
    </row>
    <row r="71" spans="1:26" ht="20" customHeight="1">
      <c r="A71" s="12">
        <v>484631</v>
      </c>
      <c r="B71" s="12" t="s">
        <v>1215</v>
      </c>
      <c r="C71" s="16">
        <v>46100</v>
      </c>
      <c r="D71" s="12">
        <v>20</v>
      </c>
      <c r="E71" s="12">
        <v>18</v>
      </c>
      <c r="F71" s="14">
        <f>Table323567891011121323432101112137[[#This Row],[Men]]/Table323567891011121323432101112137[[#This Row],[Total]]</f>
        <v>0.9</v>
      </c>
      <c r="G71" s="12">
        <v>2</v>
      </c>
      <c r="H71" s="14">
        <f>Table323567891011121323432101112137[[#This Row],[Women]]/Table323567891011121323432101112137[[#This Row],[Total]]</f>
        <v>0.1</v>
      </c>
      <c r="I71" s="12">
        <v>0</v>
      </c>
      <c r="J71" s="14">
        <f>Table323567891011121323432101112137[[#This Row],[Alaskan Native or Native American]]/Table323567891011121323432101112137[[#This Row],[Total]]</f>
        <v>0</v>
      </c>
      <c r="K71" s="12">
        <v>1</v>
      </c>
      <c r="L71" s="14">
        <f>Table323567891011121323432101112137[[#This Row],[Asian American]]/Table323567891011121323432101112137[[#This Row],[Total]]</f>
        <v>0.05</v>
      </c>
      <c r="M71" s="12">
        <v>6</v>
      </c>
      <c r="N71" s="14">
        <f>Table323567891011121323432101112137[[#This Row],[African American]]/Table323567891011121323432101112137[[#This Row],[Total]]</f>
        <v>0.3</v>
      </c>
      <c r="O71" s="12">
        <v>7</v>
      </c>
      <c r="P71" s="14">
        <f>Table323567891011121323432101112137[[#This Row],[Hispanic American]]/Table323567891011121323432101112137[[#This Row],[Total]]</f>
        <v>0.35</v>
      </c>
      <c r="Q71" s="12">
        <v>0</v>
      </c>
      <c r="R71" s="14">
        <f>Table323567891011121323432101112137[[#This Row],[Hawaiian or Pacific Islander]]/Table323567891011121323432101112137[[#This Row],[Total]]</f>
        <v>0</v>
      </c>
      <c r="S71" s="12">
        <v>4</v>
      </c>
      <c r="T71" s="14">
        <f>Table323567891011121323432101112137[[#This Row],[White]]/Table323567891011121323432101112137[[#This Row],[Total]]</f>
        <v>0.2</v>
      </c>
      <c r="U71" s="12">
        <v>1</v>
      </c>
      <c r="V71" s="14">
        <f>Table323567891011121323432101112137[[#This Row],[Multi-racial]]/Table323567891011121323432101112137[[#This Row],[Total]]</f>
        <v>0.05</v>
      </c>
      <c r="W71" s="12">
        <v>0</v>
      </c>
      <c r="X71" s="14">
        <f>Table323567891011121323432101112137[[#This Row],[International]]/Table323567891011121323432101112137[[#This Row],[Total]]</f>
        <v>0</v>
      </c>
      <c r="Y7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0.75</v>
      </c>
      <c r="Z7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0.7</v>
      </c>
    </row>
    <row r="72" spans="1:26" ht="20" customHeight="1">
      <c r="A72" s="1">
        <v>155900</v>
      </c>
      <c r="B72" s="1" t="s">
        <v>771</v>
      </c>
      <c r="C72" s="15" t="s">
        <v>347</v>
      </c>
      <c r="D72" s="1">
        <v>19</v>
      </c>
      <c r="E72" s="1">
        <v>17</v>
      </c>
      <c r="F72" s="8">
        <f>Table323567891011121323432101112137[[#This Row],[Men]]/Table323567891011121323432101112137[[#This Row],[Total]]</f>
        <v>0.89473684210526316</v>
      </c>
      <c r="G72" s="1">
        <v>2</v>
      </c>
      <c r="H72" s="8">
        <f>Table323567891011121323432101112137[[#This Row],[Women]]/Table323567891011121323432101112137[[#This Row],[Total]]</f>
        <v>0.10526315789473684</v>
      </c>
      <c r="I72" s="1">
        <v>0</v>
      </c>
      <c r="J72" s="8">
        <f>Table323567891011121323432101112137[[#This Row],[Alaskan Native or Native American]]/Table323567891011121323432101112137[[#This Row],[Total]]</f>
        <v>0</v>
      </c>
      <c r="K72" s="1">
        <v>0</v>
      </c>
      <c r="L72" s="8">
        <f>Table323567891011121323432101112137[[#This Row],[Asian American]]/Table323567891011121323432101112137[[#This Row],[Total]]</f>
        <v>0</v>
      </c>
      <c r="M72" s="1">
        <v>1</v>
      </c>
      <c r="N72" s="8">
        <f>Table323567891011121323432101112137[[#This Row],[African American]]/Table323567891011121323432101112137[[#This Row],[Total]]</f>
        <v>5.2631578947368418E-2</v>
      </c>
      <c r="O72" s="1">
        <v>0</v>
      </c>
      <c r="P72" s="8">
        <f>Table323567891011121323432101112137[[#This Row],[Hispanic American]]/Table323567891011121323432101112137[[#This Row],[Total]]</f>
        <v>0</v>
      </c>
      <c r="Q72" s="1">
        <v>0</v>
      </c>
      <c r="R72" s="8">
        <f>Table323567891011121323432101112137[[#This Row],[Hawaiian or Pacific Islander]]/Table323567891011121323432101112137[[#This Row],[Total]]</f>
        <v>0</v>
      </c>
      <c r="S72" s="1">
        <v>11</v>
      </c>
      <c r="T72" s="8">
        <f>Table323567891011121323432101112137[[#This Row],[White]]/Table323567891011121323432101112137[[#This Row],[Total]]</f>
        <v>0.57894736842105265</v>
      </c>
      <c r="U72" s="1">
        <v>1</v>
      </c>
      <c r="V72" s="8">
        <f>Table323567891011121323432101112137[[#This Row],[Multi-racial]]/Table323567891011121323432101112137[[#This Row],[Total]]</f>
        <v>5.2631578947368418E-2</v>
      </c>
      <c r="W72" s="1">
        <v>0</v>
      </c>
      <c r="X72" s="8">
        <f>Table323567891011121323432101112137[[#This Row],[International]]/Table323567891011121323432101112137[[#This Row],[Total]]</f>
        <v>0</v>
      </c>
      <c r="Y7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0.10526315789473684</v>
      </c>
      <c r="Z7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0.10526315789473684</v>
      </c>
    </row>
    <row r="73" spans="1:26" ht="20" customHeight="1">
      <c r="A73" s="12">
        <v>211158</v>
      </c>
      <c r="B73" s="12" t="s">
        <v>463</v>
      </c>
      <c r="C73" s="16" t="s">
        <v>347</v>
      </c>
      <c r="D73" s="12">
        <v>19</v>
      </c>
      <c r="E73" s="12">
        <v>12</v>
      </c>
      <c r="F73" s="14">
        <f>Table323567891011121323432101112137[[#This Row],[Men]]/Table323567891011121323432101112137[[#This Row],[Total]]</f>
        <v>0.63157894736842102</v>
      </c>
      <c r="G73" s="12">
        <v>7</v>
      </c>
      <c r="H73" s="14">
        <f>Table323567891011121323432101112137[[#This Row],[Women]]/Table323567891011121323432101112137[[#This Row],[Total]]</f>
        <v>0.36842105263157893</v>
      </c>
      <c r="I73" s="12">
        <v>0</v>
      </c>
      <c r="J73" s="14">
        <f>Table323567891011121323432101112137[[#This Row],[Alaskan Native or Native American]]/Table323567891011121323432101112137[[#This Row],[Total]]</f>
        <v>0</v>
      </c>
      <c r="K73" s="12">
        <v>2</v>
      </c>
      <c r="L73" s="14">
        <f>Table323567891011121323432101112137[[#This Row],[Asian American]]/Table323567891011121323432101112137[[#This Row],[Total]]</f>
        <v>0.10526315789473684</v>
      </c>
      <c r="M73" s="12">
        <v>2</v>
      </c>
      <c r="N73" s="14">
        <f>Table323567891011121323432101112137[[#This Row],[African American]]/Table323567891011121323432101112137[[#This Row],[Total]]</f>
        <v>0.10526315789473684</v>
      </c>
      <c r="O73" s="12">
        <v>3</v>
      </c>
      <c r="P73" s="14">
        <f>Table323567891011121323432101112137[[#This Row],[Hispanic American]]/Table323567891011121323432101112137[[#This Row],[Total]]</f>
        <v>0.15789473684210525</v>
      </c>
      <c r="Q73" s="12">
        <v>0</v>
      </c>
      <c r="R73" s="14">
        <f>Table323567891011121323432101112137[[#This Row],[Hawaiian or Pacific Islander]]/Table323567891011121323432101112137[[#This Row],[Total]]</f>
        <v>0</v>
      </c>
      <c r="S73" s="12">
        <v>11</v>
      </c>
      <c r="T73" s="14">
        <f>Table323567891011121323432101112137[[#This Row],[White]]/Table323567891011121323432101112137[[#This Row],[Total]]</f>
        <v>0.57894736842105265</v>
      </c>
      <c r="U73" s="12">
        <v>1</v>
      </c>
      <c r="V73" s="14">
        <f>Table323567891011121323432101112137[[#This Row],[Multi-racial]]/Table323567891011121323432101112137[[#This Row],[Total]]</f>
        <v>5.2631578947368418E-2</v>
      </c>
      <c r="W73" s="12">
        <v>0</v>
      </c>
      <c r="X73" s="14">
        <f>Table323567891011121323432101112137[[#This Row],[International]]/Table323567891011121323432101112137[[#This Row],[Total]]</f>
        <v>0</v>
      </c>
      <c r="Y7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0.42105263157894735</v>
      </c>
      <c r="Z7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0.31578947368421051</v>
      </c>
    </row>
    <row r="74" spans="1:26" ht="20" customHeight="1">
      <c r="A74" s="1">
        <v>235431</v>
      </c>
      <c r="B74" s="1" t="s">
        <v>1257</v>
      </c>
      <c r="C74" s="15" t="s">
        <v>347</v>
      </c>
      <c r="D74" s="1">
        <v>19</v>
      </c>
      <c r="E74" s="1">
        <v>15</v>
      </c>
      <c r="F74" s="8">
        <f>Table323567891011121323432101112137[[#This Row],[Men]]/Table323567891011121323432101112137[[#This Row],[Total]]</f>
        <v>0.78947368421052633</v>
      </c>
      <c r="G74" s="1">
        <v>4</v>
      </c>
      <c r="H74" s="8">
        <f>Table323567891011121323432101112137[[#This Row],[Women]]/Table323567891011121323432101112137[[#This Row],[Total]]</f>
        <v>0.21052631578947367</v>
      </c>
      <c r="I74" s="1">
        <v>0</v>
      </c>
      <c r="J74" s="8">
        <f>Table323567891011121323432101112137[[#This Row],[Alaskan Native or Native American]]/Table323567891011121323432101112137[[#This Row],[Total]]</f>
        <v>0</v>
      </c>
      <c r="K74" s="1">
        <v>6</v>
      </c>
      <c r="L74" s="8">
        <f>Table323567891011121323432101112137[[#This Row],[Asian American]]/Table323567891011121323432101112137[[#This Row],[Total]]</f>
        <v>0.31578947368421051</v>
      </c>
      <c r="M74" s="1">
        <v>2</v>
      </c>
      <c r="N74" s="8">
        <f>Table323567891011121323432101112137[[#This Row],[African American]]/Table323567891011121323432101112137[[#This Row],[Total]]</f>
        <v>0.10526315789473684</v>
      </c>
      <c r="O74" s="1">
        <v>1</v>
      </c>
      <c r="P74" s="8">
        <f>Table323567891011121323432101112137[[#This Row],[Hispanic American]]/Table323567891011121323432101112137[[#This Row],[Total]]</f>
        <v>5.2631578947368418E-2</v>
      </c>
      <c r="Q74" s="1">
        <v>0</v>
      </c>
      <c r="R74" s="8">
        <f>Table323567891011121323432101112137[[#This Row],[Hawaiian or Pacific Islander]]/Table323567891011121323432101112137[[#This Row],[Total]]</f>
        <v>0</v>
      </c>
      <c r="S74" s="1">
        <v>8</v>
      </c>
      <c r="T74" s="8">
        <f>Table323567891011121323432101112137[[#This Row],[White]]/Table323567891011121323432101112137[[#This Row],[Total]]</f>
        <v>0.42105263157894735</v>
      </c>
      <c r="U74" s="1">
        <v>1</v>
      </c>
      <c r="V74" s="8">
        <f>Table323567891011121323432101112137[[#This Row],[Multi-racial]]/Table323567891011121323432101112137[[#This Row],[Total]]</f>
        <v>5.2631578947368418E-2</v>
      </c>
      <c r="W74" s="1">
        <v>0</v>
      </c>
      <c r="X74" s="8">
        <f>Table323567891011121323432101112137[[#This Row],[International]]/Table323567891011121323432101112137[[#This Row],[Total]]</f>
        <v>0</v>
      </c>
      <c r="Y7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0.52631578947368418</v>
      </c>
      <c r="Z7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0.21052631578947367</v>
      </c>
    </row>
    <row r="75" spans="1:26" ht="20" customHeight="1">
      <c r="A75" s="12">
        <v>196006</v>
      </c>
      <c r="B75" s="12" t="s">
        <v>1244</v>
      </c>
      <c r="C75" s="16">
        <v>46700</v>
      </c>
      <c r="D75" s="12">
        <v>18</v>
      </c>
      <c r="E75" s="12">
        <v>17</v>
      </c>
      <c r="F75" s="14">
        <f>Table323567891011121323432101112137[[#This Row],[Men]]/Table323567891011121323432101112137[[#This Row],[Total]]</f>
        <v>0.94444444444444442</v>
      </c>
      <c r="G75" s="12">
        <v>1</v>
      </c>
      <c r="H75" s="14">
        <f>Table323567891011121323432101112137[[#This Row],[Women]]/Table323567891011121323432101112137[[#This Row],[Total]]</f>
        <v>5.5555555555555552E-2</v>
      </c>
      <c r="I75" s="12">
        <v>0</v>
      </c>
      <c r="J75" s="14">
        <f>Table323567891011121323432101112137[[#This Row],[Alaskan Native or Native American]]/Table323567891011121323432101112137[[#This Row],[Total]]</f>
        <v>0</v>
      </c>
      <c r="K75" s="12">
        <v>0</v>
      </c>
      <c r="L75" s="14">
        <f>Table323567891011121323432101112137[[#This Row],[Asian American]]/Table323567891011121323432101112137[[#This Row],[Total]]</f>
        <v>0</v>
      </c>
      <c r="M75" s="12">
        <v>1</v>
      </c>
      <c r="N75" s="14">
        <f>Table323567891011121323432101112137[[#This Row],[African American]]/Table323567891011121323432101112137[[#This Row],[Total]]</f>
        <v>5.5555555555555552E-2</v>
      </c>
      <c r="O75" s="12">
        <v>1</v>
      </c>
      <c r="P75" s="14">
        <f>Table323567891011121323432101112137[[#This Row],[Hispanic American]]/Table323567891011121323432101112137[[#This Row],[Total]]</f>
        <v>5.5555555555555552E-2</v>
      </c>
      <c r="Q75" s="12">
        <v>0</v>
      </c>
      <c r="R75" s="14">
        <f>Table323567891011121323432101112137[[#This Row],[Hawaiian or Pacific Islander]]/Table323567891011121323432101112137[[#This Row],[Total]]</f>
        <v>0</v>
      </c>
      <c r="S75" s="12">
        <v>14</v>
      </c>
      <c r="T75" s="14">
        <f>Table323567891011121323432101112137[[#This Row],[White]]/Table323567891011121323432101112137[[#This Row],[Total]]</f>
        <v>0.77777777777777779</v>
      </c>
      <c r="U75" s="12">
        <v>1</v>
      </c>
      <c r="V75" s="14">
        <f>Table323567891011121323432101112137[[#This Row],[Multi-racial]]/Table323567891011121323432101112137[[#This Row],[Total]]</f>
        <v>5.5555555555555552E-2</v>
      </c>
      <c r="W75" s="12">
        <v>1</v>
      </c>
      <c r="X75" s="14">
        <f>Table323567891011121323432101112137[[#This Row],[International]]/Table323567891011121323432101112137[[#This Row],[Total]]</f>
        <v>5.5555555555555552E-2</v>
      </c>
      <c r="Y7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0.16666666666666666</v>
      </c>
      <c r="Z7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0.16666666666666666</v>
      </c>
    </row>
    <row r="76" spans="1:26" ht="20" customHeight="1">
      <c r="A76" s="1">
        <v>134237</v>
      </c>
      <c r="B76" s="1" t="s">
        <v>403</v>
      </c>
      <c r="C76" s="15" t="s">
        <v>347</v>
      </c>
      <c r="D76" s="1">
        <v>17</v>
      </c>
      <c r="E76" s="1">
        <v>14</v>
      </c>
      <c r="F76" s="8">
        <f>Table323567891011121323432101112137[[#This Row],[Men]]/Table323567891011121323432101112137[[#This Row],[Total]]</f>
        <v>0.82352941176470584</v>
      </c>
      <c r="G76" s="1">
        <v>3</v>
      </c>
      <c r="H76" s="8">
        <f>Table323567891011121323432101112137[[#This Row],[Women]]/Table323567891011121323432101112137[[#This Row],[Total]]</f>
        <v>0.17647058823529413</v>
      </c>
      <c r="I76" s="1">
        <v>0</v>
      </c>
      <c r="J76" s="8">
        <f>Table323567891011121323432101112137[[#This Row],[Alaskan Native or Native American]]/Table323567891011121323432101112137[[#This Row],[Total]]</f>
        <v>0</v>
      </c>
      <c r="K76" s="1">
        <v>0</v>
      </c>
      <c r="L76" s="8">
        <f>Table323567891011121323432101112137[[#This Row],[Asian American]]/Table323567891011121323432101112137[[#This Row],[Total]]</f>
        <v>0</v>
      </c>
      <c r="M76" s="1">
        <v>1</v>
      </c>
      <c r="N76" s="8">
        <f>Table323567891011121323432101112137[[#This Row],[African American]]/Table323567891011121323432101112137[[#This Row],[Total]]</f>
        <v>5.8823529411764705E-2</v>
      </c>
      <c r="O76" s="1">
        <v>2</v>
      </c>
      <c r="P76" s="8">
        <f>Table323567891011121323432101112137[[#This Row],[Hispanic American]]/Table323567891011121323432101112137[[#This Row],[Total]]</f>
        <v>0.11764705882352941</v>
      </c>
      <c r="Q76" s="1">
        <v>0</v>
      </c>
      <c r="R76" s="8">
        <f>Table323567891011121323432101112137[[#This Row],[Hawaiian or Pacific Islander]]/Table323567891011121323432101112137[[#This Row],[Total]]</f>
        <v>0</v>
      </c>
      <c r="S76" s="1">
        <v>12</v>
      </c>
      <c r="T76" s="8">
        <f>Table323567891011121323432101112137[[#This Row],[White]]/Table323567891011121323432101112137[[#This Row],[Total]]</f>
        <v>0.70588235294117652</v>
      </c>
      <c r="U76" s="1">
        <v>0</v>
      </c>
      <c r="V76" s="8">
        <f>Table323567891011121323432101112137[[#This Row],[Multi-racial]]/Table323567891011121323432101112137[[#This Row],[Total]]</f>
        <v>0</v>
      </c>
      <c r="W76" s="1">
        <v>2</v>
      </c>
      <c r="X76" s="8">
        <f>Table323567891011121323432101112137[[#This Row],[International]]/Table323567891011121323432101112137[[#This Row],[Total]]</f>
        <v>0.11764705882352941</v>
      </c>
      <c r="Y7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0.17647058823529413</v>
      </c>
      <c r="Z7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0.17647058823529413</v>
      </c>
    </row>
    <row r="77" spans="1:26" ht="20" customHeight="1">
      <c r="A77" s="12">
        <v>135391</v>
      </c>
      <c r="B77" s="12" t="s">
        <v>1231</v>
      </c>
      <c r="C77" s="16" t="s">
        <v>347</v>
      </c>
      <c r="D77" s="12">
        <v>17</v>
      </c>
      <c r="E77" s="12">
        <v>8</v>
      </c>
      <c r="F77" s="14">
        <f>Table323567891011121323432101112137[[#This Row],[Men]]/Table323567891011121323432101112137[[#This Row],[Total]]</f>
        <v>0.47058823529411764</v>
      </c>
      <c r="G77" s="12">
        <v>9</v>
      </c>
      <c r="H77" s="14">
        <f>Table323567891011121323432101112137[[#This Row],[Women]]/Table323567891011121323432101112137[[#This Row],[Total]]</f>
        <v>0.52941176470588236</v>
      </c>
      <c r="I77" s="12">
        <v>0</v>
      </c>
      <c r="J77" s="14">
        <f>Table323567891011121323432101112137[[#This Row],[Alaskan Native or Native American]]/Table323567891011121323432101112137[[#This Row],[Total]]</f>
        <v>0</v>
      </c>
      <c r="K77" s="12">
        <v>0</v>
      </c>
      <c r="L77" s="14">
        <f>Table323567891011121323432101112137[[#This Row],[Asian American]]/Table323567891011121323432101112137[[#This Row],[Total]]</f>
        <v>0</v>
      </c>
      <c r="M77" s="12">
        <v>1</v>
      </c>
      <c r="N77" s="14">
        <f>Table323567891011121323432101112137[[#This Row],[African American]]/Table323567891011121323432101112137[[#This Row],[Total]]</f>
        <v>5.8823529411764705E-2</v>
      </c>
      <c r="O77" s="12">
        <v>2</v>
      </c>
      <c r="P77" s="14">
        <f>Table323567891011121323432101112137[[#This Row],[Hispanic American]]/Table323567891011121323432101112137[[#This Row],[Total]]</f>
        <v>0.11764705882352941</v>
      </c>
      <c r="Q77" s="12">
        <v>0</v>
      </c>
      <c r="R77" s="14">
        <f>Table323567891011121323432101112137[[#This Row],[Hawaiian or Pacific Islander]]/Table323567891011121323432101112137[[#This Row],[Total]]</f>
        <v>0</v>
      </c>
      <c r="S77" s="12">
        <v>13</v>
      </c>
      <c r="T77" s="14">
        <f>Table323567891011121323432101112137[[#This Row],[White]]/Table323567891011121323432101112137[[#This Row],[Total]]</f>
        <v>0.76470588235294112</v>
      </c>
      <c r="U77" s="12">
        <v>0</v>
      </c>
      <c r="V77" s="14">
        <f>Table323567891011121323432101112137[[#This Row],[Multi-racial]]/Table323567891011121323432101112137[[#This Row],[Total]]</f>
        <v>0</v>
      </c>
      <c r="W77" s="12">
        <v>0</v>
      </c>
      <c r="X77" s="14">
        <f>Table323567891011121323432101112137[[#This Row],[International]]/Table323567891011121323432101112137[[#This Row],[Total]]</f>
        <v>0</v>
      </c>
      <c r="Y7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0.17647058823529413</v>
      </c>
      <c r="Z7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0.17647058823529413</v>
      </c>
    </row>
    <row r="78" spans="1:26" ht="20" customHeight="1">
      <c r="A78" s="1">
        <v>151102</v>
      </c>
      <c r="B78" s="1" t="s">
        <v>142</v>
      </c>
      <c r="C78" s="15" t="s">
        <v>347</v>
      </c>
      <c r="D78" s="1">
        <v>17</v>
      </c>
      <c r="E78" s="1">
        <v>16</v>
      </c>
      <c r="F78" s="8">
        <f>Table323567891011121323432101112137[[#This Row],[Men]]/Table323567891011121323432101112137[[#This Row],[Total]]</f>
        <v>0.94117647058823528</v>
      </c>
      <c r="G78" s="1">
        <v>1</v>
      </c>
      <c r="H78" s="8">
        <f>Table323567891011121323432101112137[[#This Row],[Women]]/Table323567891011121323432101112137[[#This Row],[Total]]</f>
        <v>5.8823529411764705E-2</v>
      </c>
      <c r="I78" s="1">
        <v>0</v>
      </c>
      <c r="J78" s="8">
        <f>Table323567891011121323432101112137[[#This Row],[Alaskan Native or Native American]]/Table323567891011121323432101112137[[#This Row],[Total]]</f>
        <v>0</v>
      </c>
      <c r="K78" s="1">
        <v>2</v>
      </c>
      <c r="L78" s="8">
        <f>Table323567891011121323432101112137[[#This Row],[Asian American]]/Table323567891011121323432101112137[[#This Row],[Total]]</f>
        <v>0.11764705882352941</v>
      </c>
      <c r="M78" s="1">
        <v>1</v>
      </c>
      <c r="N78" s="8">
        <f>Table323567891011121323432101112137[[#This Row],[African American]]/Table323567891011121323432101112137[[#This Row],[Total]]</f>
        <v>5.8823529411764705E-2</v>
      </c>
      <c r="O78" s="1">
        <v>0</v>
      </c>
      <c r="P78" s="8">
        <f>Table323567891011121323432101112137[[#This Row],[Hispanic American]]/Table323567891011121323432101112137[[#This Row],[Total]]</f>
        <v>0</v>
      </c>
      <c r="Q78" s="1">
        <v>0</v>
      </c>
      <c r="R78" s="8">
        <f>Table323567891011121323432101112137[[#This Row],[Hawaiian or Pacific Islander]]/Table323567891011121323432101112137[[#This Row],[Total]]</f>
        <v>0</v>
      </c>
      <c r="S78" s="1">
        <v>13</v>
      </c>
      <c r="T78" s="8">
        <f>Table323567891011121323432101112137[[#This Row],[White]]/Table323567891011121323432101112137[[#This Row],[Total]]</f>
        <v>0.76470588235294112</v>
      </c>
      <c r="U78" s="1">
        <v>0</v>
      </c>
      <c r="V78" s="8">
        <f>Table323567891011121323432101112137[[#This Row],[Multi-racial]]/Table323567891011121323432101112137[[#This Row],[Total]]</f>
        <v>0</v>
      </c>
      <c r="W78" s="1">
        <v>1</v>
      </c>
      <c r="X78" s="8">
        <f>Table323567891011121323432101112137[[#This Row],[International]]/Table323567891011121323432101112137[[#This Row],[Total]]</f>
        <v>5.8823529411764705E-2</v>
      </c>
      <c r="Y7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0.17647058823529413</v>
      </c>
      <c r="Z7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5.8823529411764705E-2</v>
      </c>
    </row>
    <row r="79" spans="1:26" ht="20" customHeight="1">
      <c r="A79" s="12">
        <v>175014</v>
      </c>
      <c r="B79" s="12" t="s">
        <v>715</v>
      </c>
      <c r="C79" s="16">
        <v>47500</v>
      </c>
      <c r="D79" s="12">
        <v>17</v>
      </c>
      <c r="E79" s="12">
        <v>16</v>
      </c>
      <c r="F79" s="14">
        <f>Table323567891011121323432101112137[[#This Row],[Men]]/Table323567891011121323432101112137[[#This Row],[Total]]</f>
        <v>0.94117647058823528</v>
      </c>
      <c r="G79" s="12">
        <v>1</v>
      </c>
      <c r="H79" s="14">
        <f>Table323567891011121323432101112137[[#This Row],[Women]]/Table323567891011121323432101112137[[#This Row],[Total]]</f>
        <v>5.8823529411764705E-2</v>
      </c>
      <c r="I79" s="12">
        <v>0</v>
      </c>
      <c r="J79" s="14">
        <f>Table323567891011121323432101112137[[#This Row],[Alaskan Native or Native American]]/Table323567891011121323432101112137[[#This Row],[Total]]</f>
        <v>0</v>
      </c>
      <c r="K79" s="12">
        <v>1</v>
      </c>
      <c r="L79" s="14">
        <f>Table323567891011121323432101112137[[#This Row],[Asian American]]/Table323567891011121323432101112137[[#This Row],[Total]]</f>
        <v>5.8823529411764705E-2</v>
      </c>
      <c r="M79" s="12">
        <v>2</v>
      </c>
      <c r="N79" s="14">
        <f>Table323567891011121323432101112137[[#This Row],[African American]]/Table323567891011121323432101112137[[#This Row],[Total]]</f>
        <v>0.11764705882352941</v>
      </c>
      <c r="O79" s="12">
        <v>0</v>
      </c>
      <c r="P79" s="14">
        <f>Table323567891011121323432101112137[[#This Row],[Hispanic American]]/Table323567891011121323432101112137[[#This Row],[Total]]</f>
        <v>0</v>
      </c>
      <c r="Q79" s="12">
        <v>0</v>
      </c>
      <c r="R79" s="14">
        <f>Table323567891011121323432101112137[[#This Row],[Hawaiian or Pacific Islander]]/Table323567891011121323432101112137[[#This Row],[Total]]</f>
        <v>0</v>
      </c>
      <c r="S79" s="12">
        <v>12</v>
      </c>
      <c r="T79" s="14">
        <f>Table323567891011121323432101112137[[#This Row],[White]]/Table323567891011121323432101112137[[#This Row],[Total]]</f>
        <v>0.70588235294117652</v>
      </c>
      <c r="U79" s="12">
        <v>0</v>
      </c>
      <c r="V79" s="14">
        <f>Table323567891011121323432101112137[[#This Row],[Multi-racial]]/Table323567891011121323432101112137[[#This Row],[Total]]</f>
        <v>0</v>
      </c>
      <c r="W79" s="12">
        <v>0</v>
      </c>
      <c r="X79" s="14">
        <f>Table323567891011121323432101112137[[#This Row],[International]]/Table323567891011121323432101112137[[#This Row],[Total]]</f>
        <v>0</v>
      </c>
      <c r="Y7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0.17647058823529413</v>
      </c>
      <c r="Z7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0.11764705882352941</v>
      </c>
    </row>
    <row r="80" spans="1:26" ht="20" customHeight="1">
      <c r="A80" s="1">
        <v>214704</v>
      </c>
      <c r="B80" s="1" t="s">
        <v>465</v>
      </c>
      <c r="C80" s="15">
        <v>65000</v>
      </c>
      <c r="D80" s="1">
        <v>17</v>
      </c>
      <c r="E80" s="1">
        <v>15</v>
      </c>
      <c r="F80" s="8">
        <f>Table323567891011121323432101112137[[#This Row],[Men]]/Table323567891011121323432101112137[[#This Row],[Total]]</f>
        <v>0.88235294117647056</v>
      </c>
      <c r="G80" s="1">
        <v>2</v>
      </c>
      <c r="H80" s="8">
        <f>Table323567891011121323432101112137[[#This Row],[Women]]/Table323567891011121323432101112137[[#This Row],[Total]]</f>
        <v>0.11764705882352941</v>
      </c>
      <c r="I80" s="1">
        <v>0</v>
      </c>
      <c r="J80" s="8">
        <f>Table323567891011121323432101112137[[#This Row],[Alaskan Native or Native American]]/Table323567891011121323432101112137[[#This Row],[Total]]</f>
        <v>0</v>
      </c>
      <c r="K80" s="1">
        <v>1</v>
      </c>
      <c r="L80" s="8">
        <f>Table323567891011121323432101112137[[#This Row],[Asian American]]/Table323567891011121323432101112137[[#This Row],[Total]]</f>
        <v>5.8823529411764705E-2</v>
      </c>
      <c r="M80" s="1">
        <v>0</v>
      </c>
      <c r="N80" s="8">
        <f>Table323567891011121323432101112137[[#This Row],[African American]]/Table323567891011121323432101112137[[#This Row],[Total]]</f>
        <v>0</v>
      </c>
      <c r="O80" s="1">
        <v>0</v>
      </c>
      <c r="P80" s="8">
        <f>Table323567891011121323432101112137[[#This Row],[Hispanic American]]/Table323567891011121323432101112137[[#This Row],[Total]]</f>
        <v>0</v>
      </c>
      <c r="Q80" s="1">
        <v>0</v>
      </c>
      <c r="R80" s="8">
        <f>Table323567891011121323432101112137[[#This Row],[Hawaiian or Pacific Islander]]/Table323567891011121323432101112137[[#This Row],[Total]]</f>
        <v>0</v>
      </c>
      <c r="S80" s="1">
        <v>15</v>
      </c>
      <c r="T80" s="8">
        <f>Table323567891011121323432101112137[[#This Row],[White]]/Table323567891011121323432101112137[[#This Row],[Total]]</f>
        <v>0.88235294117647056</v>
      </c>
      <c r="U80" s="1">
        <v>0</v>
      </c>
      <c r="V80" s="8">
        <f>Table323567891011121323432101112137[[#This Row],[Multi-racial]]/Table323567891011121323432101112137[[#This Row],[Total]]</f>
        <v>0</v>
      </c>
      <c r="W80" s="1">
        <v>1</v>
      </c>
      <c r="X80" s="8">
        <f>Table323567891011121323432101112137[[#This Row],[International]]/Table323567891011121323432101112137[[#This Row],[Total]]</f>
        <v>5.8823529411764705E-2</v>
      </c>
      <c r="Y8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5.8823529411764705E-2</v>
      </c>
      <c r="Z8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81" spans="1:26" ht="20" customHeight="1">
      <c r="A81" s="12">
        <v>214713</v>
      </c>
      <c r="B81" s="12" t="s">
        <v>340</v>
      </c>
      <c r="C81" s="16">
        <v>65000</v>
      </c>
      <c r="D81" s="12">
        <v>16</v>
      </c>
      <c r="E81" s="12">
        <v>15</v>
      </c>
      <c r="F81" s="14">
        <f>Table323567891011121323432101112137[[#This Row],[Men]]/Table323567891011121323432101112137[[#This Row],[Total]]</f>
        <v>0.9375</v>
      </c>
      <c r="G81" s="12">
        <v>1</v>
      </c>
      <c r="H81" s="14">
        <f>Table323567891011121323432101112137[[#This Row],[Women]]/Table323567891011121323432101112137[[#This Row],[Total]]</f>
        <v>6.25E-2</v>
      </c>
      <c r="I81" s="12">
        <v>0</v>
      </c>
      <c r="J81" s="14">
        <f>Table323567891011121323432101112137[[#This Row],[Alaskan Native or Native American]]/Table323567891011121323432101112137[[#This Row],[Total]]</f>
        <v>0</v>
      </c>
      <c r="K81" s="12">
        <v>0</v>
      </c>
      <c r="L81" s="14">
        <f>Table323567891011121323432101112137[[#This Row],[Asian American]]/Table323567891011121323432101112137[[#This Row],[Total]]</f>
        <v>0</v>
      </c>
      <c r="M81" s="12">
        <v>3</v>
      </c>
      <c r="N81" s="14">
        <f>Table323567891011121323432101112137[[#This Row],[African American]]/Table323567891011121323432101112137[[#This Row],[Total]]</f>
        <v>0.1875</v>
      </c>
      <c r="O81" s="12">
        <v>0</v>
      </c>
      <c r="P81" s="14">
        <f>Table323567891011121323432101112137[[#This Row],[Hispanic American]]/Table323567891011121323432101112137[[#This Row],[Total]]</f>
        <v>0</v>
      </c>
      <c r="Q81" s="12">
        <v>0</v>
      </c>
      <c r="R81" s="14">
        <f>Table323567891011121323432101112137[[#This Row],[Hawaiian or Pacific Islander]]/Table323567891011121323432101112137[[#This Row],[Total]]</f>
        <v>0</v>
      </c>
      <c r="S81" s="12">
        <v>10</v>
      </c>
      <c r="T81" s="14">
        <f>Table323567891011121323432101112137[[#This Row],[White]]/Table323567891011121323432101112137[[#This Row],[Total]]</f>
        <v>0.625</v>
      </c>
      <c r="U81" s="12">
        <v>1</v>
      </c>
      <c r="V81" s="14">
        <f>Table323567891011121323432101112137[[#This Row],[Multi-racial]]/Table323567891011121323432101112137[[#This Row],[Total]]</f>
        <v>6.25E-2</v>
      </c>
      <c r="W81" s="12">
        <v>1</v>
      </c>
      <c r="X81" s="14">
        <f>Table323567891011121323432101112137[[#This Row],[International]]/Table323567891011121323432101112137[[#This Row],[Total]]</f>
        <v>6.25E-2</v>
      </c>
      <c r="Y8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</v>
      </c>
      <c r="Z8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</v>
      </c>
    </row>
    <row r="82" spans="1:26" ht="20" customHeight="1">
      <c r="A82" s="1">
        <v>237525</v>
      </c>
      <c r="B82" s="1" t="s">
        <v>346</v>
      </c>
      <c r="C82" s="15" t="s">
        <v>347</v>
      </c>
      <c r="D82" s="1">
        <v>16</v>
      </c>
      <c r="E82" s="1">
        <v>12</v>
      </c>
      <c r="F82" s="8">
        <f>Table323567891011121323432101112137[[#This Row],[Men]]/Table323567891011121323432101112137[[#This Row],[Total]]</f>
        <v>0.75</v>
      </c>
      <c r="G82" s="1">
        <v>4</v>
      </c>
      <c r="H82" s="8">
        <f>Table323567891011121323432101112137[[#This Row],[Women]]/Table323567891011121323432101112137[[#This Row],[Total]]</f>
        <v>0.25</v>
      </c>
      <c r="I82" s="1">
        <v>0</v>
      </c>
      <c r="J82" s="8">
        <f>Table323567891011121323432101112137[[#This Row],[Alaskan Native or Native American]]/Table323567891011121323432101112137[[#This Row],[Total]]</f>
        <v>0</v>
      </c>
      <c r="K82" s="1">
        <v>0</v>
      </c>
      <c r="L82" s="8">
        <f>Table323567891011121323432101112137[[#This Row],[Asian American]]/Table323567891011121323432101112137[[#This Row],[Total]]</f>
        <v>0</v>
      </c>
      <c r="M82" s="1">
        <v>2</v>
      </c>
      <c r="N82" s="8">
        <f>Table323567891011121323432101112137[[#This Row],[African American]]/Table323567891011121323432101112137[[#This Row],[Total]]</f>
        <v>0.125</v>
      </c>
      <c r="O82" s="1">
        <v>0</v>
      </c>
      <c r="P82" s="8">
        <f>Table323567891011121323432101112137[[#This Row],[Hispanic American]]/Table323567891011121323432101112137[[#This Row],[Total]]</f>
        <v>0</v>
      </c>
      <c r="Q82" s="1">
        <v>0</v>
      </c>
      <c r="R82" s="8">
        <f>Table323567891011121323432101112137[[#This Row],[Hawaiian or Pacific Islander]]/Table323567891011121323432101112137[[#This Row],[Total]]</f>
        <v>0</v>
      </c>
      <c r="S82" s="1">
        <v>13</v>
      </c>
      <c r="T82" s="8">
        <f>Table323567891011121323432101112137[[#This Row],[White]]/Table323567891011121323432101112137[[#This Row],[Total]]</f>
        <v>0.8125</v>
      </c>
      <c r="U82" s="1">
        <v>1</v>
      </c>
      <c r="V82" s="8">
        <f>Table323567891011121323432101112137[[#This Row],[Multi-racial]]/Table323567891011121323432101112137[[#This Row],[Total]]</f>
        <v>6.25E-2</v>
      </c>
      <c r="W82" s="1">
        <v>0</v>
      </c>
      <c r="X82" s="8">
        <f>Table323567891011121323432101112137[[#This Row],[International]]/Table323567891011121323432101112137[[#This Row],[Total]]</f>
        <v>0</v>
      </c>
      <c r="Y8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0.1875</v>
      </c>
      <c r="Z8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0.1875</v>
      </c>
    </row>
    <row r="83" spans="1:26" ht="20" customHeight="1">
      <c r="A83" s="12">
        <v>214689</v>
      </c>
      <c r="B83" s="12" t="s">
        <v>339</v>
      </c>
      <c r="C83" s="16">
        <v>65000</v>
      </c>
      <c r="D83" s="12">
        <v>15</v>
      </c>
      <c r="E83" s="12">
        <v>11</v>
      </c>
      <c r="F83" s="14">
        <f>Table323567891011121323432101112137[[#This Row],[Men]]/Table323567891011121323432101112137[[#This Row],[Total]]</f>
        <v>0.73333333333333328</v>
      </c>
      <c r="G83" s="12">
        <v>4</v>
      </c>
      <c r="H83" s="14">
        <f>Table323567891011121323432101112137[[#This Row],[Women]]/Table323567891011121323432101112137[[#This Row],[Total]]</f>
        <v>0.26666666666666666</v>
      </c>
      <c r="I83" s="12">
        <v>0</v>
      </c>
      <c r="J83" s="14">
        <f>Table323567891011121323432101112137[[#This Row],[Alaskan Native or Native American]]/Table323567891011121323432101112137[[#This Row],[Total]]</f>
        <v>0</v>
      </c>
      <c r="K83" s="12">
        <v>1</v>
      </c>
      <c r="L83" s="14">
        <f>Table323567891011121323432101112137[[#This Row],[Asian American]]/Table323567891011121323432101112137[[#This Row],[Total]]</f>
        <v>6.6666666666666666E-2</v>
      </c>
      <c r="M83" s="12">
        <v>1</v>
      </c>
      <c r="N83" s="14">
        <f>Table323567891011121323432101112137[[#This Row],[African American]]/Table323567891011121323432101112137[[#This Row],[Total]]</f>
        <v>6.6666666666666666E-2</v>
      </c>
      <c r="O83" s="12">
        <v>0</v>
      </c>
      <c r="P83" s="14">
        <f>Table323567891011121323432101112137[[#This Row],[Hispanic American]]/Table323567891011121323432101112137[[#This Row],[Total]]</f>
        <v>0</v>
      </c>
      <c r="Q83" s="12">
        <v>0</v>
      </c>
      <c r="R83" s="14">
        <f>Table323567891011121323432101112137[[#This Row],[Hawaiian or Pacific Islander]]/Table323567891011121323432101112137[[#This Row],[Total]]</f>
        <v>0</v>
      </c>
      <c r="S83" s="12">
        <v>13</v>
      </c>
      <c r="T83" s="14">
        <f>Table323567891011121323432101112137[[#This Row],[White]]/Table323567891011121323432101112137[[#This Row],[Total]]</f>
        <v>0.8666666666666667</v>
      </c>
      <c r="U83" s="12">
        <v>0</v>
      </c>
      <c r="V83" s="14">
        <f>Table323567891011121323432101112137[[#This Row],[Multi-racial]]/Table323567891011121323432101112137[[#This Row],[Total]]</f>
        <v>0</v>
      </c>
      <c r="W83" s="12">
        <v>0</v>
      </c>
      <c r="X83" s="14">
        <f>Table323567891011121323432101112137[[#This Row],[International]]/Table323567891011121323432101112137[[#This Row],[Total]]</f>
        <v>0</v>
      </c>
      <c r="Y8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0.13333333333333333</v>
      </c>
      <c r="Z8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6.6666666666666666E-2</v>
      </c>
    </row>
    <row r="84" spans="1:26" ht="20" customHeight="1">
      <c r="A84" s="1">
        <v>215293</v>
      </c>
      <c r="B84" s="1" t="s">
        <v>239</v>
      </c>
      <c r="C84" s="15"/>
      <c r="D84" s="1">
        <v>15</v>
      </c>
      <c r="E84" s="1">
        <v>9</v>
      </c>
      <c r="F84" s="8">
        <f>Table323567891011121323432101112137[[#This Row],[Men]]/Table323567891011121323432101112137[[#This Row],[Total]]</f>
        <v>0.6</v>
      </c>
      <c r="G84" s="1">
        <v>6</v>
      </c>
      <c r="H84" s="8">
        <f>Table323567891011121323432101112137[[#This Row],[Women]]/Table323567891011121323432101112137[[#This Row],[Total]]</f>
        <v>0.4</v>
      </c>
      <c r="I84" s="1">
        <v>0</v>
      </c>
      <c r="J84" s="8">
        <f>Table323567891011121323432101112137[[#This Row],[Alaskan Native or Native American]]/Table323567891011121323432101112137[[#This Row],[Total]]</f>
        <v>0</v>
      </c>
      <c r="K84" s="1">
        <v>3</v>
      </c>
      <c r="L84" s="8">
        <f>Table323567891011121323432101112137[[#This Row],[Asian American]]/Table323567891011121323432101112137[[#This Row],[Total]]</f>
        <v>0.2</v>
      </c>
      <c r="M84" s="1">
        <v>1</v>
      </c>
      <c r="N84" s="8">
        <f>Table323567891011121323432101112137[[#This Row],[African American]]/Table323567891011121323432101112137[[#This Row],[Total]]</f>
        <v>6.6666666666666666E-2</v>
      </c>
      <c r="O84" s="1">
        <v>0</v>
      </c>
      <c r="P84" s="8">
        <f>Table323567891011121323432101112137[[#This Row],[Hispanic American]]/Table323567891011121323432101112137[[#This Row],[Total]]</f>
        <v>0</v>
      </c>
      <c r="Q84" s="1">
        <v>0</v>
      </c>
      <c r="R84" s="8">
        <f>Table323567891011121323432101112137[[#This Row],[Hawaiian or Pacific Islander]]/Table323567891011121323432101112137[[#This Row],[Total]]</f>
        <v>0</v>
      </c>
      <c r="S84" s="1">
        <v>8</v>
      </c>
      <c r="T84" s="8">
        <f>Table323567891011121323432101112137[[#This Row],[White]]/Table323567891011121323432101112137[[#This Row],[Total]]</f>
        <v>0.53333333333333333</v>
      </c>
      <c r="U84" s="1">
        <v>0</v>
      </c>
      <c r="V84" s="8">
        <f>Table323567891011121323432101112137[[#This Row],[Multi-racial]]/Table323567891011121323432101112137[[#This Row],[Total]]</f>
        <v>0</v>
      </c>
      <c r="W84" s="1">
        <v>3</v>
      </c>
      <c r="X84" s="8">
        <f>Table323567891011121323432101112137[[#This Row],[International]]/Table323567891011121323432101112137[[#This Row],[Total]]</f>
        <v>0.2</v>
      </c>
      <c r="Y8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0.26666666666666666</v>
      </c>
      <c r="Z8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6.6666666666666666E-2</v>
      </c>
    </row>
    <row r="85" spans="1:26" ht="20" customHeight="1">
      <c r="A85" s="12">
        <v>221795</v>
      </c>
      <c r="B85" s="12" t="s">
        <v>1251</v>
      </c>
      <c r="C85" s="16" t="s">
        <v>347</v>
      </c>
      <c r="D85" s="12">
        <v>15</v>
      </c>
      <c r="E85" s="12">
        <v>12</v>
      </c>
      <c r="F85" s="14">
        <f>Table323567891011121323432101112137[[#This Row],[Men]]/Table323567891011121323432101112137[[#This Row],[Total]]</f>
        <v>0.8</v>
      </c>
      <c r="G85" s="12">
        <v>3</v>
      </c>
      <c r="H85" s="14">
        <f>Table323567891011121323432101112137[[#This Row],[Women]]/Table323567891011121323432101112137[[#This Row],[Total]]</f>
        <v>0.2</v>
      </c>
      <c r="I85" s="12">
        <v>0</v>
      </c>
      <c r="J85" s="14">
        <f>Table323567891011121323432101112137[[#This Row],[Alaskan Native or Native American]]/Table323567891011121323432101112137[[#This Row],[Total]]</f>
        <v>0</v>
      </c>
      <c r="K85" s="12">
        <v>0</v>
      </c>
      <c r="L85" s="14">
        <f>Table323567891011121323432101112137[[#This Row],[Asian American]]/Table323567891011121323432101112137[[#This Row],[Total]]</f>
        <v>0</v>
      </c>
      <c r="M85" s="12">
        <v>1</v>
      </c>
      <c r="N85" s="14">
        <f>Table323567891011121323432101112137[[#This Row],[African American]]/Table323567891011121323432101112137[[#This Row],[Total]]</f>
        <v>6.6666666666666666E-2</v>
      </c>
      <c r="O85" s="12">
        <v>1</v>
      </c>
      <c r="P85" s="14">
        <f>Table323567891011121323432101112137[[#This Row],[Hispanic American]]/Table323567891011121323432101112137[[#This Row],[Total]]</f>
        <v>6.6666666666666666E-2</v>
      </c>
      <c r="Q85" s="12">
        <v>0</v>
      </c>
      <c r="R85" s="14">
        <f>Table323567891011121323432101112137[[#This Row],[Hawaiian or Pacific Islander]]/Table323567891011121323432101112137[[#This Row],[Total]]</f>
        <v>0</v>
      </c>
      <c r="S85" s="12">
        <v>12</v>
      </c>
      <c r="T85" s="14">
        <f>Table323567891011121323432101112137[[#This Row],[White]]/Table323567891011121323432101112137[[#This Row],[Total]]</f>
        <v>0.8</v>
      </c>
      <c r="U85" s="12">
        <v>0</v>
      </c>
      <c r="V85" s="14">
        <f>Table323567891011121323432101112137[[#This Row],[Multi-racial]]/Table323567891011121323432101112137[[#This Row],[Total]]</f>
        <v>0</v>
      </c>
      <c r="W85" s="12">
        <v>0</v>
      </c>
      <c r="X85" s="14">
        <f>Table323567891011121323432101112137[[#This Row],[International]]/Table323567891011121323432101112137[[#This Row],[Total]]</f>
        <v>0</v>
      </c>
      <c r="Y8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0.13333333333333333</v>
      </c>
      <c r="Z8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0.13333333333333333</v>
      </c>
    </row>
    <row r="86" spans="1:26" ht="20" customHeight="1">
      <c r="A86" s="1">
        <v>137032</v>
      </c>
      <c r="B86" s="1" t="s">
        <v>555</v>
      </c>
      <c r="C86" s="15" t="s">
        <v>347</v>
      </c>
      <c r="D86" s="1">
        <v>14</v>
      </c>
      <c r="E86" s="1">
        <v>8</v>
      </c>
      <c r="F86" s="8">
        <f>Table323567891011121323432101112137[[#This Row],[Men]]/Table323567891011121323432101112137[[#This Row],[Total]]</f>
        <v>0.5714285714285714</v>
      </c>
      <c r="G86" s="1">
        <v>6</v>
      </c>
      <c r="H86" s="8">
        <f>Table323567891011121323432101112137[[#This Row],[Women]]/Table323567891011121323432101112137[[#This Row],[Total]]</f>
        <v>0.42857142857142855</v>
      </c>
      <c r="I86" s="1">
        <v>0</v>
      </c>
      <c r="J86" s="8">
        <f>Table323567891011121323432101112137[[#This Row],[Alaskan Native or Native American]]/Table323567891011121323432101112137[[#This Row],[Total]]</f>
        <v>0</v>
      </c>
      <c r="K86" s="1">
        <v>1</v>
      </c>
      <c r="L86" s="8">
        <f>Table323567891011121323432101112137[[#This Row],[Asian American]]/Table323567891011121323432101112137[[#This Row],[Total]]</f>
        <v>7.1428571428571425E-2</v>
      </c>
      <c r="M86" s="1">
        <v>2</v>
      </c>
      <c r="N86" s="8">
        <f>Table323567891011121323432101112137[[#This Row],[African American]]/Table323567891011121323432101112137[[#This Row],[Total]]</f>
        <v>0.14285714285714285</v>
      </c>
      <c r="O86" s="1">
        <v>1</v>
      </c>
      <c r="P86" s="8">
        <f>Table323567891011121323432101112137[[#This Row],[Hispanic American]]/Table323567891011121323432101112137[[#This Row],[Total]]</f>
        <v>7.1428571428571425E-2</v>
      </c>
      <c r="Q86" s="1">
        <v>0</v>
      </c>
      <c r="R86" s="8">
        <f>Table323567891011121323432101112137[[#This Row],[Hawaiian or Pacific Islander]]/Table323567891011121323432101112137[[#This Row],[Total]]</f>
        <v>0</v>
      </c>
      <c r="S86" s="1">
        <v>8</v>
      </c>
      <c r="T86" s="8">
        <f>Table323567891011121323432101112137[[#This Row],[White]]/Table323567891011121323432101112137[[#This Row],[Total]]</f>
        <v>0.5714285714285714</v>
      </c>
      <c r="U86" s="1">
        <v>0</v>
      </c>
      <c r="V86" s="8">
        <f>Table323567891011121323432101112137[[#This Row],[Multi-racial]]/Table323567891011121323432101112137[[#This Row],[Total]]</f>
        <v>0</v>
      </c>
      <c r="W86" s="1">
        <v>0</v>
      </c>
      <c r="X86" s="8">
        <f>Table323567891011121323432101112137[[#This Row],[International]]/Table323567891011121323432101112137[[#This Row],[Total]]</f>
        <v>0</v>
      </c>
      <c r="Y8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  <c r="Z8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0.21428571428571427</v>
      </c>
    </row>
    <row r="87" spans="1:26" ht="20" customHeight="1">
      <c r="A87" s="12">
        <v>179557</v>
      </c>
      <c r="B87" s="12" t="s">
        <v>961</v>
      </c>
      <c r="C87" s="16" t="s">
        <v>347</v>
      </c>
      <c r="D87" s="12">
        <v>14</v>
      </c>
      <c r="E87" s="12">
        <v>14</v>
      </c>
      <c r="F87" s="14">
        <f>Table323567891011121323432101112137[[#This Row],[Men]]/Table323567891011121323432101112137[[#This Row],[Total]]</f>
        <v>1</v>
      </c>
      <c r="G87" s="12">
        <v>0</v>
      </c>
      <c r="H87" s="14">
        <f>Table323567891011121323432101112137[[#This Row],[Women]]/Table323567891011121323432101112137[[#This Row],[Total]]</f>
        <v>0</v>
      </c>
      <c r="I87" s="12">
        <v>0</v>
      </c>
      <c r="J87" s="14">
        <f>Table323567891011121323432101112137[[#This Row],[Alaskan Native or Native American]]/Table323567891011121323432101112137[[#This Row],[Total]]</f>
        <v>0</v>
      </c>
      <c r="K87" s="12">
        <v>0</v>
      </c>
      <c r="L87" s="14">
        <f>Table323567891011121323432101112137[[#This Row],[Asian American]]/Table323567891011121323432101112137[[#This Row],[Total]]</f>
        <v>0</v>
      </c>
      <c r="M87" s="12">
        <v>0</v>
      </c>
      <c r="N87" s="14">
        <f>Table323567891011121323432101112137[[#This Row],[African American]]/Table323567891011121323432101112137[[#This Row],[Total]]</f>
        <v>0</v>
      </c>
      <c r="O87" s="12">
        <v>1</v>
      </c>
      <c r="P87" s="14">
        <f>Table323567891011121323432101112137[[#This Row],[Hispanic American]]/Table323567891011121323432101112137[[#This Row],[Total]]</f>
        <v>7.1428571428571425E-2</v>
      </c>
      <c r="Q87" s="12">
        <v>0</v>
      </c>
      <c r="R87" s="14">
        <f>Table323567891011121323432101112137[[#This Row],[Hawaiian or Pacific Islander]]/Table323567891011121323432101112137[[#This Row],[Total]]</f>
        <v>0</v>
      </c>
      <c r="S87" s="12">
        <v>9</v>
      </c>
      <c r="T87" s="14">
        <f>Table323567891011121323432101112137[[#This Row],[White]]/Table323567891011121323432101112137[[#This Row],[Total]]</f>
        <v>0.6428571428571429</v>
      </c>
      <c r="U87" s="12">
        <v>0</v>
      </c>
      <c r="V87" s="14">
        <f>Table323567891011121323432101112137[[#This Row],[Multi-racial]]/Table323567891011121323432101112137[[#This Row],[Total]]</f>
        <v>0</v>
      </c>
      <c r="W87" s="12">
        <v>3</v>
      </c>
      <c r="X87" s="14">
        <f>Table323567891011121323432101112137[[#This Row],[International]]/Table323567891011121323432101112137[[#This Row],[Total]]</f>
        <v>0.21428571428571427</v>
      </c>
      <c r="Y8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7.1428571428571425E-2</v>
      </c>
      <c r="Z8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7.1428571428571425E-2</v>
      </c>
    </row>
    <row r="88" spans="1:26" ht="20" customHeight="1">
      <c r="A88" s="1">
        <v>181394</v>
      </c>
      <c r="B88" s="1" t="s">
        <v>504</v>
      </c>
      <c r="C88" s="15" t="s">
        <v>347</v>
      </c>
      <c r="D88" s="1">
        <v>14</v>
      </c>
      <c r="E88" s="1">
        <v>11</v>
      </c>
      <c r="F88" s="8">
        <f>Table323567891011121323432101112137[[#This Row],[Men]]/Table323567891011121323432101112137[[#This Row],[Total]]</f>
        <v>0.7857142857142857</v>
      </c>
      <c r="G88" s="1">
        <v>3</v>
      </c>
      <c r="H88" s="8">
        <f>Table323567891011121323432101112137[[#This Row],[Women]]/Table323567891011121323432101112137[[#This Row],[Total]]</f>
        <v>0.21428571428571427</v>
      </c>
      <c r="I88" s="1">
        <v>0</v>
      </c>
      <c r="J88" s="8">
        <f>Table323567891011121323432101112137[[#This Row],[Alaskan Native or Native American]]/Table323567891011121323432101112137[[#This Row],[Total]]</f>
        <v>0</v>
      </c>
      <c r="K88" s="1">
        <v>0</v>
      </c>
      <c r="L88" s="8">
        <f>Table323567891011121323432101112137[[#This Row],[Asian American]]/Table323567891011121323432101112137[[#This Row],[Total]]</f>
        <v>0</v>
      </c>
      <c r="M88" s="1">
        <v>0</v>
      </c>
      <c r="N88" s="8">
        <f>Table323567891011121323432101112137[[#This Row],[African American]]/Table323567891011121323432101112137[[#This Row],[Total]]</f>
        <v>0</v>
      </c>
      <c r="O88" s="1">
        <v>0</v>
      </c>
      <c r="P88" s="8">
        <f>Table323567891011121323432101112137[[#This Row],[Hispanic American]]/Table323567891011121323432101112137[[#This Row],[Total]]</f>
        <v>0</v>
      </c>
      <c r="Q88" s="1">
        <v>0</v>
      </c>
      <c r="R88" s="8">
        <f>Table323567891011121323432101112137[[#This Row],[Hawaiian or Pacific Islander]]/Table323567891011121323432101112137[[#This Row],[Total]]</f>
        <v>0</v>
      </c>
      <c r="S88" s="1">
        <v>11</v>
      </c>
      <c r="T88" s="8">
        <f>Table323567891011121323432101112137[[#This Row],[White]]/Table323567891011121323432101112137[[#This Row],[Total]]</f>
        <v>0.7857142857142857</v>
      </c>
      <c r="U88" s="1">
        <v>1</v>
      </c>
      <c r="V88" s="8">
        <f>Table323567891011121323432101112137[[#This Row],[Multi-racial]]/Table323567891011121323432101112137[[#This Row],[Total]]</f>
        <v>7.1428571428571425E-2</v>
      </c>
      <c r="W88" s="1">
        <v>2</v>
      </c>
      <c r="X88" s="8">
        <f>Table323567891011121323432101112137[[#This Row],[International]]/Table323567891011121323432101112137[[#This Row],[Total]]</f>
        <v>0.14285714285714285</v>
      </c>
      <c r="Y8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7.1428571428571425E-2</v>
      </c>
      <c r="Z8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7.1428571428571425E-2</v>
      </c>
    </row>
    <row r="89" spans="1:26" ht="20" customHeight="1">
      <c r="A89" s="12">
        <v>183789</v>
      </c>
      <c r="B89" s="12" t="s">
        <v>1239</v>
      </c>
      <c r="C89" s="16" t="s">
        <v>347</v>
      </c>
      <c r="D89" s="12">
        <v>14</v>
      </c>
      <c r="E89" s="12">
        <v>8</v>
      </c>
      <c r="F89" s="14">
        <f>Table323567891011121323432101112137[[#This Row],[Men]]/Table323567891011121323432101112137[[#This Row],[Total]]</f>
        <v>0.5714285714285714</v>
      </c>
      <c r="G89" s="12">
        <v>6</v>
      </c>
      <c r="H89" s="14">
        <f>Table323567891011121323432101112137[[#This Row],[Women]]/Table323567891011121323432101112137[[#This Row],[Total]]</f>
        <v>0.42857142857142855</v>
      </c>
      <c r="I89" s="12">
        <v>0</v>
      </c>
      <c r="J89" s="14">
        <f>Table323567891011121323432101112137[[#This Row],[Alaskan Native or Native American]]/Table323567891011121323432101112137[[#This Row],[Total]]</f>
        <v>0</v>
      </c>
      <c r="K89" s="12">
        <v>0</v>
      </c>
      <c r="L89" s="14">
        <f>Table323567891011121323432101112137[[#This Row],[Asian American]]/Table323567891011121323432101112137[[#This Row],[Total]]</f>
        <v>0</v>
      </c>
      <c r="M89" s="12">
        <v>5</v>
      </c>
      <c r="N89" s="14">
        <f>Table323567891011121323432101112137[[#This Row],[African American]]/Table323567891011121323432101112137[[#This Row],[Total]]</f>
        <v>0.35714285714285715</v>
      </c>
      <c r="O89" s="12">
        <v>2</v>
      </c>
      <c r="P89" s="14">
        <f>Table323567891011121323432101112137[[#This Row],[Hispanic American]]/Table323567891011121323432101112137[[#This Row],[Total]]</f>
        <v>0.14285714285714285</v>
      </c>
      <c r="Q89" s="12">
        <v>0</v>
      </c>
      <c r="R89" s="14">
        <f>Table323567891011121323432101112137[[#This Row],[Hawaiian or Pacific Islander]]/Table323567891011121323432101112137[[#This Row],[Total]]</f>
        <v>0</v>
      </c>
      <c r="S89" s="12">
        <v>2</v>
      </c>
      <c r="T89" s="14">
        <f>Table323567891011121323432101112137[[#This Row],[White]]/Table323567891011121323432101112137[[#This Row],[Total]]</f>
        <v>0.14285714285714285</v>
      </c>
      <c r="U89" s="12">
        <v>0</v>
      </c>
      <c r="V89" s="14">
        <f>Table323567891011121323432101112137[[#This Row],[Multi-racial]]/Table323567891011121323432101112137[[#This Row],[Total]]</f>
        <v>0</v>
      </c>
      <c r="W89" s="12">
        <v>2</v>
      </c>
      <c r="X89" s="14">
        <f>Table323567891011121323432101112137[[#This Row],[International]]/Table323567891011121323432101112137[[#This Row],[Total]]</f>
        <v>0.14285714285714285</v>
      </c>
      <c r="Y8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  <c r="Z8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</row>
    <row r="90" spans="1:26" ht="20" customHeight="1">
      <c r="A90" s="1">
        <v>212054</v>
      </c>
      <c r="B90" s="1" t="s">
        <v>232</v>
      </c>
      <c r="C90" s="15">
        <v>64500</v>
      </c>
      <c r="D90" s="1">
        <v>14</v>
      </c>
      <c r="E90" s="1">
        <v>11</v>
      </c>
      <c r="F90" s="8">
        <f>Table323567891011121323432101112137[[#This Row],[Men]]/Table323567891011121323432101112137[[#This Row],[Total]]</f>
        <v>0.7857142857142857</v>
      </c>
      <c r="G90" s="1">
        <v>3</v>
      </c>
      <c r="H90" s="8">
        <f>Table323567891011121323432101112137[[#This Row],[Women]]/Table323567891011121323432101112137[[#This Row],[Total]]</f>
        <v>0.21428571428571427</v>
      </c>
      <c r="I90" s="1">
        <v>0</v>
      </c>
      <c r="J90" s="8">
        <f>Table323567891011121323432101112137[[#This Row],[Alaskan Native or Native American]]/Table323567891011121323432101112137[[#This Row],[Total]]</f>
        <v>0</v>
      </c>
      <c r="K90" s="1">
        <v>0</v>
      </c>
      <c r="L90" s="8">
        <f>Table323567891011121323432101112137[[#This Row],[Asian American]]/Table323567891011121323432101112137[[#This Row],[Total]]</f>
        <v>0</v>
      </c>
      <c r="M90" s="1">
        <v>2</v>
      </c>
      <c r="N90" s="8">
        <f>Table323567891011121323432101112137[[#This Row],[African American]]/Table323567891011121323432101112137[[#This Row],[Total]]</f>
        <v>0.14285714285714285</v>
      </c>
      <c r="O90" s="1">
        <v>1</v>
      </c>
      <c r="P90" s="8">
        <f>Table323567891011121323432101112137[[#This Row],[Hispanic American]]/Table323567891011121323432101112137[[#This Row],[Total]]</f>
        <v>7.1428571428571425E-2</v>
      </c>
      <c r="Q90" s="1">
        <v>0</v>
      </c>
      <c r="R90" s="8">
        <f>Table323567891011121323432101112137[[#This Row],[Hawaiian or Pacific Islander]]/Table323567891011121323432101112137[[#This Row],[Total]]</f>
        <v>0</v>
      </c>
      <c r="S90" s="1">
        <v>9</v>
      </c>
      <c r="T90" s="8">
        <f>Table323567891011121323432101112137[[#This Row],[White]]/Table323567891011121323432101112137[[#This Row],[Total]]</f>
        <v>0.6428571428571429</v>
      </c>
      <c r="U90" s="1">
        <v>1</v>
      </c>
      <c r="V90" s="8">
        <f>Table323567891011121323432101112137[[#This Row],[Multi-racial]]/Table323567891011121323432101112137[[#This Row],[Total]]</f>
        <v>7.1428571428571425E-2</v>
      </c>
      <c r="W90" s="1">
        <v>1</v>
      </c>
      <c r="X90" s="8">
        <f>Table323567891011121323432101112137[[#This Row],[International]]/Table323567891011121323432101112137[[#This Row],[Total]]</f>
        <v>7.1428571428571425E-2</v>
      </c>
      <c r="Y9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  <c r="Z9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</row>
    <row r="91" spans="1:26" ht="20" customHeight="1">
      <c r="A91" s="12">
        <v>162061</v>
      </c>
      <c r="B91" s="12" t="s">
        <v>164</v>
      </c>
      <c r="C91" s="16" t="s">
        <v>347</v>
      </c>
      <c r="D91" s="12">
        <v>13</v>
      </c>
      <c r="E91" s="12">
        <v>11</v>
      </c>
      <c r="F91" s="14">
        <f>Table323567891011121323432101112137[[#This Row],[Men]]/Table323567891011121323432101112137[[#This Row],[Total]]</f>
        <v>0.84615384615384615</v>
      </c>
      <c r="G91" s="12">
        <v>2</v>
      </c>
      <c r="H91" s="14">
        <f>Table323567891011121323432101112137[[#This Row],[Women]]/Table323567891011121323432101112137[[#This Row],[Total]]</f>
        <v>0.15384615384615385</v>
      </c>
      <c r="I91" s="12">
        <v>0</v>
      </c>
      <c r="J91" s="14">
        <f>Table323567891011121323432101112137[[#This Row],[Alaskan Native or Native American]]/Table323567891011121323432101112137[[#This Row],[Total]]</f>
        <v>0</v>
      </c>
      <c r="K91" s="12">
        <v>0</v>
      </c>
      <c r="L91" s="14">
        <f>Table323567891011121323432101112137[[#This Row],[Asian American]]/Table323567891011121323432101112137[[#This Row],[Total]]</f>
        <v>0</v>
      </c>
      <c r="M91" s="12">
        <v>5</v>
      </c>
      <c r="N91" s="14">
        <f>Table323567891011121323432101112137[[#This Row],[African American]]/Table323567891011121323432101112137[[#This Row],[Total]]</f>
        <v>0.38461538461538464</v>
      </c>
      <c r="O91" s="12">
        <v>1</v>
      </c>
      <c r="P91" s="14">
        <f>Table323567891011121323432101112137[[#This Row],[Hispanic American]]/Table323567891011121323432101112137[[#This Row],[Total]]</f>
        <v>7.6923076923076927E-2</v>
      </c>
      <c r="Q91" s="12">
        <v>0</v>
      </c>
      <c r="R91" s="14">
        <f>Table323567891011121323432101112137[[#This Row],[Hawaiian or Pacific Islander]]/Table323567891011121323432101112137[[#This Row],[Total]]</f>
        <v>0</v>
      </c>
      <c r="S91" s="12">
        <v>6</v>
      </c>
      <c r="T91" s="14">
        <f>Table323567891011121323432101112137[[#This Row],[White]]/Table323567891011121323432101112137[[#This Row],[Total]]</f>
        <v>0.46153846153846156</v>
      </c>
      <c r="U91" s="12">
        <v>0</v>
      </c>
      <c r="V91" s="14">
        <f>Table323567891011121323432101112137[[#This Row],[Multi-racial]]/Table323567891011121323432101112137[[#This Row],[Total]]</f>
        <v>0</v>
      </c>
      <c r="W91" s="12">
        <v>0</v>
      </c>
      <c r="X91" s="14">
        <f>Table323567891011121323432101112137[[#This Row],[International]]/Table323567891011121323432101112137[[#This Row],[Total]]</f>
        <v>0</v>
      </c>
      <c r="Y9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0.46153846153846156</v>
      </c>
      <c r="Z9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0.46153846153846156</v>
      </c>
    </row>
    <row r="92" spans="1:26" ht="20" customHeight="1">
      <c r="A92" s="1">
        <v>162584</v>
      </c>
      <c r="B92" s="1" t="s">
        <v>165</v>
      </c>
      <c r="C92" s="15" t="s">
        <v>347</v>
      </c>
      <c r="D92" s="1">
        <v>13</v>
      </c>
      <c r="E92" s="1">
        <v>11</v>
      </c>
      <c r="F92" s="8">
        <f>Table323567891011121323432101112137[[#This Row],[Men]]/Table323567891011121323432101112137[[#This Row],[Total]]</f>
        <v>0.84615384615384615</v>
      </c>
      <c r="G92" s="1">
        <v>2</v>
      </c>
      <c r="H92" s="8">
        <f>Table323567891011121323432101112137[[#This Row],[Women]]/Table323567891011121323432101112137[[#This Row],[Total]]</f>
        <v>0.15384615384615385</v>
      </c>
      <c r="I92" s="1">
        <v>0</v>
      </c>
      <c r="J92" s="8">
        <f>Table323567891011121323432101112137[[#This Row],[Alaskan Native or Native American]]/Table323567891011121323432101112137[[#This Row],[Total]]</f>
        <v>0</v>
      </c>
      <c r="K92" s="1">
        <v>0</v>
      </c>
      <c r="L92" s="8">
        <f>Table323567891011121323432101112137[[#This Row],[Asian American]]/Table323567891011121323432101112137[[#This Row],[Total]]</f>
        <v>0</v>
      </c>
      <c r="M92" s="1">
        <v>5</v>
      </c>
      <c r="N92" s="8">
        <f>Table323567891011121323432101112137[[#This Row],[African American]]/Table323567891011121323432101112137[[#This Row],[Total]]</f>
        <v>0.38461538461538464</v>
      </c>
      <c r="O92" s="1">
        <v>1</v>
      </c>
      <c r="P92" s="8">
        <f>Table323567891011121323432101112137[[#This Row],[Hispanic American]]/Table323567891011121323432101112137[[#This Row],[Total]]</f>
        <v>7.6923076923076927E-2</v>
      </c>
      <c r="Q92" s="1">
        <v>0</v>
      </c>
      <c r="R92" s="8">
        <f>Table323567891011121323432101112137[[#This Row],[Hawaiian or Pacific Islander]]/Table323567891011121323432101112137[[#This Row],[Total]]</f>
        <v>0</v>
      </c>
      <c r="S92" s="1">
        <v>7</v>
      </c>
      <c r="T92" s="8">
        <f>Table323567891011121323432101112137[[#This Row],[White]]/Table323567891011121323432101112137[[#This Row],[Total]]</f>
        <v>0.53846153846153844</v>
      </c>
      <c r="U92" s="1">
        <v>0</v>
      </c>
      <c r="V92" s="8">
        <f>Table323567891011121323432101112137[[#This Row],[Multi-racial]]/Table323567891011121323432101112137[[#This Row],[Total]]</f>
        <v>0</v>
      </c>
      <c r="W92" s="1">
        <v>0</v>
      </c>
      <c r="X92" s="8">
        <f>Table323567891011121323432101112137[[#This Row],[International]]/Table323567891011121323432101112137[[#This Row],[Total]]</f>
        <v>0</v>
      </c>
      <c r="Y9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0.46153846153846156</v>
      </c>
      <c r="Z9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0.46153846153846156</v>
      </c>
    </row>
    <row r="93" spans="1:26" ht="20" customHeight="1">
      <c r="A93" s="12">
        <v>169798</v>
      </c>
      <c r="B93" s="12" t="s">
        <v>569</v>
      </c>
      <c r="C93" s="16" t="s">
        <v>347</v>
      </c>
      <c r="D93" s="12">
        <v>13</v>
      </c>
      <c r="E93" s="12">
        <v>11</v>
      </c>
      <c r="F93" s="14">
        <f>Table323567891011121323432101112137[[#This Row],[Men]]/Table323567891011121323432101112137[[#This Row],[Total]]</f>
        <v>0.84615384615384615</v>
      </c>
      <c r="G93" s="12">
        <v>2</v>
      </c>
      <c r="H93" s="14">
        <f>Table323567891011121323432101112137[[#This Row],[Women]]/Table323567891011121323432101112137[[#This Row],[Total]]</f>
        <v>0.15384615384615385</v>
      </c>
      <c r="I93" s="12">
        <v>0</v>
      </c>
      <c r="J93" s="14">
        <f>Table323567891011121323432101112137[[#This Row],[Alaskan Native or Native American]]/Table323567891011121323432101112137[[#This Row],[Total]]</f>
        <v>0</v>
      </c>
      <c r="K93" s="12">
        <v>1</v>
      </c>
      <c r="L93" s="14">
        <f>Table323567891011121323432101112137[[#This Row],[Asian American]]/Table323567891011121323432101112137[[#This Row],[Total]]</f>
        <v>7.6923076923076927E-2</v>
      </c>
      <c r="M93" s="12">
        <v>0</v>
      </c>
      <c r="N93" s="14">
        <f>Table323567891011121323432101112137[[#This Row],[African American]]/Table323567891011121323432101112137[[#This Row],[Total]]</f>
        <v>0</v>
      </c>
      <c r="O93" s="12">
        <v>0</v>
      </c>
      <c r="P93" s="14">
        <f>Table323567891011121323432101112137[[#This Row],[Hispanic American]]/Table323567891011121323432101112137[[#This Row],[Total]]</f>
        <v>0</v>
      </c>
      <c r="Q93" s="12">
        <v>0</v>
      </c>
      <c r="R93" s="14">
        <f>Table323567891011121323432101112137[[#This Row],[Hawaiian or Pacific Islander]]/Table323567891011121323432101112137[[#This Row],[Total]]</f>
        <v>0</v>
      </c>
      <c r="S93" s="12">
        <v>11</v>
      </c>
      <c r="T93" s="14">
        <f>Table323567891011121323432101112137[[#This Row],[White]]/Table323567891011121323432101112137[[#This Row],[Total]]</f>
        <v>0.84615384615384615</v>
      </c>
      <c r="U93" s="12">
        <v>0</v>
      </c>
      <c r="V93" s="14">
        <f>Table323567891011121323432101112137[[#This Row],[Multi-racial]]/Table323567891011121323432101112137[[#This Row],[Total]]</f>
        <v>0</v>
      </c>
      <c r="W93" s="12">
        <v>1</v>
      </c>
      <c r="X93" s="14">
        <f>Table323567891011121323432101112137[[#This Row],[International]]/Table323567891011121323432101112137[[#This Row],[Total]]</f>
        <v>7.6923076923076927E-2</v>
      </c>
      <c r="Y9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7.6923076923076927E-2</v>
      </c>
      <c r="Z9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94" spans="1:26" ht="20" customHeight="1">
      <c r="A94" s="1">
        <v>171100</v>
      </c>
      <c r="B94" s="1" t="s">
        <v>10</v>
      </c>
      <c r="C94" s="15" t="s">
        <v>347</v>
      </c>
      <c r="D94" s="1">
        <v>13</v>
      </c>
      <c r="E94" s="1">
        <v>4</v>
      </c>
      <c r="F94" s="8">
        <f>Table323567891011121323432101112137[[#This Row],[Men]]/Table323567891011121323432101112137[[#This Row],[Total]]</f>
        <v>0.30769230769230771</v>
      </c>
      <c r="G94" s="1">
        <v>9</v>
      </c>
      <c r="H94" s="8">
        <f>Table323567891011121323432101112137[[#This Row],[Women]]/Table323567891011121323432101112137[[#This Row],[Total]]</f>
        <v>0.69230769230769229</v>
      </c>
      <c r="I94" s="1">
        <v>0</v>
      </c>
      <c r="J94" s="8">
        <f>Table323567891011121323432101112137[[#This Row],[Alaskan Native or Native American]]/Table323567891011121323432101112137[[#This Row],[Total]]</f>
        <v>0</v>
      </c>
      <c r="K94" s="1">
        <v>0</v>
      </c>
      <c r="L94" s="8">
        <f>Table323567891011121323432101112137[[#This Row],[Asian American]]/Table323567891011121323432101112137[[#This Row],[Total]]</f>
        <v>0</v>
      </c>
      <c r="M94" s="1">
        <v>2</v>
      </c>
      <c r="N94" s="8">
        <f>Table323567891011121323432101112137[[#This Row],[African American]]/Table323567891011121323432101112137[[#This Row],[Total]]</f>
        <v>0.15384615384615385</v>
      </c>
      <c r="O94" s="1">
        <v>0</v>
      </c>
      <c r="P94" s="8">
        <f>Table323567891011121323432101112137[[#This Row],[Hispanic American]]/Table323567891011121323432101112137[[#This Row],[Total]]</f>
        <v>0</v>
      </c>
      <c r="Q94" s="1">
        <v>0</v>
      </c>
      <c r="R94" s="8">
        <f>Table323567891011121323432101112137[[#This Row],[Hawaiian or Pacific Islander]]/Table323567891011121323432101112137[[#This Row],[Total]]</f>
        <v>0</v>
      </c>
      <c r="S94" s="1">
        <v>8</v>
      </c>
      <c r="T94" s="8">
        <f>Table323567891011121323432101112137[[#This Row],[White]]/Table323567891011121323432101112137[[#This Row],[Total]]</f>
        <v>0.61538461538461542</v>
      </c>
      <c r="U94" s="1">
        <v>2</v>
      </c>
      <c r="V94" s="8">
        <f>Table323567891011121323432101112137[[#This Row],[Multi-racial]]/Table323567891011121323432101112137[[#This Row],[Total]]</f>
        <v>0.15384615384615385</v>
      </c>
      <c r="W94" s="1">
        <v>0</v>
      </c>
      <c r="X94" s="8">
        <f>Table323567891011121323432101112137[[#This Row],[International]]/Table323567891011121323432101112137[[#This Row],[Total]]</f>
        <v>0</v>
      </c>
      <c r="Y9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0.30769230769230771</v>
      </c>
      <c r="Z9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0.30769230769230771</v>
      </c>
    </row>
    <row r="95" spans="1:26" ht="20" customHeight="1">
      <c r="A95" s="12">
        <v>195173</v>
      </c>
      <c r="B95" s="12" t="s">
        <v>1243</v>
      </c>
      <c r="C95" s="16" t="s">
        <v>347</v>
      </c>
      <c r="D95" s="12">
        <v>13</v>
      </c>
      <c r="E95" s="12">
        <v>11</v>
      </c>
      <c r="F95" s="14">
        <f>Table323567891011121323432101112137[[#This Row],[Men]]/Table323567891011121323432101112137[[#This Row],[Total]]</f>
        <v>0.84615384615384615</v>
      </c>
      <c r="G95" s="12">
        <v>2</v>
      </c>
      <c r="H95" s="14">
        <f>Table323567891011121323432101112137[[#This Row],[Women]]/Table323567891011121323432101112137[[#This Row],[Total]]</f>
        <v>0.15384615384615385</v>
      </c>
      <c r="I95" s="12">
        <v>0</v>
      </c>
      <c r="J95" s="14">
        <f>Table323567891011121323432101112137[[#This Row],[Alaskan Native or Native American]]/Table323567891011121323432101112137[[#This Row],[Total]]</f>
        <v>0</v>
      </c>
      <c r="K95" s="12">
        <v>1</v>
      </c>
      <c r="L95" s="14">
        <f>Table323567891011121323432101112137[[#This Row],[Asian American]]/Table323567891011121323432101112137[[#This Row],[Total]]</f>
        <v>7.6923076923076927E-2</v>
      </c>
      <c r="M95" s="12">
        <v>1</v>
      </c>
      <c r="N95" s="14">
        <f>Table323567891011121323432101112137[[#This Row],[African American]]/Table323567891011121323432101112137[[#This Row],[Total]]</f>
        <v>7.6923076923076927E-2</v>
      </c>
      <c r="O95" s="12">
        <v>3</v>
      </c>
      <c r="P95" s="14">
        <f>Table323567891011121323432101112137[[#This Row],[Hispanic American]]/Table323567891011121323432101112137[[#This Row],[Total]]</f>
        <v>0.23076923076923078</v>
      </c>
      <c r="Q95" s="12">
        <v>0</v>
      </c>
      <c r="R95" s="14">
        <f>Table323567891011121323432101112137[[#This Row],[Hawaiian or Pacific Islander]]/Table323567891011121323432101112137[[#This Row],[Total]]</f>
        <v>0</v>
      </c>
      <c r="S95" s="12">
        <v>6</v>
      </c>
      <c r="T95" s="14">
        <f>Table323567891011121323432101112137[[#This Row],[White]]/Table323567891011121323432101112137[[#This Row],[Total]]</f>
        <v>0.46153846153846156</v>
      </c>
      <c r="U95" s="12">
        <v>1</v>
      </c>
      <c r="V95" s="14">
        <f>Table323567891011121323432101112137[[#This Row],[Multi-racial]]/Table323567891011121323432101112137[[#This Row],[Total]]</f>
        <v>7.6923076923076927E-2</v>
      </c>
      <c r="W95" s="12">
        <v>1</v>
      </c>
      <c r="X95" s="14">
        <f>Table323567891011121323432101112137[[#This Row],[International]]/Table323567891011121323432101112137[[#This Row],[Total]]</f>
        <v>7.6923076923076927E-2</v>
      </c>
      <c r="Y9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0.46153846153846156</v>
      </c>
      <c r="Z9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0.38461538461538464</v>
      </c>
    </row>
    <row r="96" spans="1:26" ht="20" customHeight="1">
      <c r="A96" s="1">
        <v>196051</v>
      </c>
      <c r="B96" s="1" t="s">
        <v>1245</v>
      </c>
      <c r="C96" s="15" t="s">
        <v>347</v>
      </c>
      <c r="D96" s="1">
        <v>13</v>
      </c>
      <c r="E96" s="1">
        <v>11</v>
      </c>
      <c r="F96" s="8">
        <f>Table323567891011121323432101112137[[#This Row],[Men]]/Table323567891011121323432101112137[[#This Row],[Total]]</f>
        <v>0.84615384615384615</v>
      </c>
      <c r="G96" s="1">
        <v>2</v>
      </c>
      <c r="H96" s="8">
        <f>Table323567891011121323432101112137[[#This Row],[Women]]/Table323567891011121323432101112137[[#This Row],[Total]]</f>
        <v>0.15384615384615385</v>
      </c>
      <c r="I96" s="1">
        <v>0</v>
      </c>
      <c r="J96" s="8">
        <f>Table323567891011121323432101112137[[#This Row],[Alaskan Native or Native American]]/Table323567891011121323432101112137[[#This Row],[Total]]</f>
        <v>0</v>
      </c>
      <c r="K96" s="1">
        <v>0</v>
      </c>
      <c r="L96" s="8">
        <f>Table323567891011121323432101112137[[#This Row],[Asian American]]/Table323567891011121323432101112137[[#This Row],[Total]]</f>
        <v>0</v>
      </c>
      <c r="M96" s="1">
        <v>2</v>
      </c>
      <c r="N96" s="8">
        <f>Table323567891011121323432101112137[[#This Row],[African American]]/Table323567891011121323432101112137[[#This Row],[Total]]</f>
        <v>0.15384615384615385</v>
      </c>
      <c r="O96" s="1">
        <v>1</v>
      </c>
      <c r="P96" s="8">
        <f>Table323567891011121323432101112137[[#This Row],[Hispanic American]]/Table323567891011121323432101112137[[#This Row],[Total]]</f>
        <v>7.6923076923076927E-2</v>
      </c>
      <c r="Q96" s="1">
        <v>0</v>
      </c>
      <c r="R96" s="8">
        <f>Table323567891011121323432101112137[[#This Row],[Hawaiian or Pacific Islander]]/Table323567891011121323432101112137[[#This Row],[Total]]</f>
        <v>0</v>
      </c>
      <c r="S96" s="1">
        <v>9</v>
      </c>
      <c r="T96" s="8">
        <f>Table323567891011121323432101112137[[#This Row],[White]]/Table323567891011121323432101112137[[#This Row],[Total]]</f>
        <v>0.69230769230769229</v>
      </c>
      <c r="U96" s="1">
        <v>1</v>
      </c>
      <c r="V96" s="8">
        <f>Table323567891011121323432101112137[[#This Row],[Multi-racial]]/Table323567891011121323432101112137[[#This Row],[Total]]</f>
        <v>7.6923076923076927E-2</v>
      </c>
      <c r="W96" s="1">
        <v>0</v>
      </c>
      <c r="X96" s="8">
        <f>Table323567891011121323432101112137[[#This Row],[International]]/Table323567891011121323432101112137[[#This Row],[Total]]</f>
        <v>0</v>
      </c>
      <c r="Y9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0.30769230769230771</v>
      </c>
      <c r="Z9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0.30769230769230771</v>
      </c>
    </row>
    <row r="97" spans="1:26" ht="20" customHeight="1">
      <c r="A97" s="12">
        <v>384412</v>
      </c>
      <c r="B97" s="12" t="s">
        <v>1264</v>
      </c>
      <c r="C97" s="16" t="s">
        <v>347</v>
      </c>
      <c r="D97" s="12">
        <v>13</v>
      </c>
      <c r="E97" s="12">
        <v>5</v>
      </c>
      <c r="F97" s="14">
        <f>Table323567891011121323432101112137[[#This Row],[Men]]/Table323567891011121323432101112137[[#This Row],[Total]]</f>
        <v>0.38461538461538464</v>
      </c>
      <c r="G97" s="12">
        <v>8</v>
      </c>
      <c r="H97" s="14">
        <f>Table323567891011121323432101112137[[#This Row],[Women]]/Table323567891011121323432101112137[[#This Row],[Total]]</f>
        <v>0.61538461538461542</v>
      </c>
      <c r="I97" s="12">
        <v>0</v>
      </c>
      <c r="J97" s="14">
        <f>Table323567891011121323432101112137[[#This Row],[Alaskan Native or Native American]]/Table323567891011121323432101112137[[#This Row],[Total]]</f>
        <v>0</v>
      </c>
      <c r="K97" s="12">
        <v>0</v>
      </c>
      <c r="L97" s="14">
        <f>Table323567891011121323432101112137[[#This Row],[Asian American]]/Table323567891011121323432101112137[[#This Row],[Total]]</f>
        <v>0</v>
      </c>
      <c r="M97" s="12">
        <v>13</v>
      </c>
      <c r="N97" s="14">
        <f>Table323567891011121323432101112137[[#This Row],[African American]]/Table323567891011121323432101112137[[#This Row],[Total]]</f>
        <v>1</v>
      </c>
      <c r="O97" s="12">
        <v>0</v>
      </c>
      <c r="P97" s="14">
        <f>Table323567891011121323432101112137[[#This Row],[Hispanic American]]/Table323567891011121323432101112137[[#This Row],[Total]]</f>
        <v>0</v>
      </c>
      <c r="Q97" s="12">
        <v>0</v>
      </c>
      <c r="R97" s="14">
        <f>Table323567891011121323432101112137[[#This Row],[Hawaiian or Pacific Islander]]/Table323567891011121323432101112137[[#This Row],[Total]]</f>
        <v>0</v>
      </c>
      <c r="S97" s="12">
        <v>0</v>
      </c>
      <c r="T97" s="14">
        <f>Table323567891011121323432101112137[[#This Row],[White]]/Table323567891011121323432101112137[[#This Row],[Total]]</f>
        <v>0</v>
      </c>
      <c r="U97" s="12">
        <v>0</v>
      </c>
      <c r="V97" s="14">
        <f>Table323567891011121323432101112137[[#This Row],[Multi-racial]]/Table323567891011121323432101112137[[#This Row],[Total]]</f>
        <v>0</v>
      </c>
      <c r="W97" s="12">
        <v>0</v>
      </c>
      <c r="X97" s="14">
        <f>Table323567891011121323432101112137[[#This Row],[International]]/Table323567891011121323432101112137[[#This Row],[Total]]</f>
        <v>0</v>
      </c>
      <c r="Y9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9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98" spans="1:26" ht="20" customHeight="1">
      <c r="A98" s="1">
        <v>398130</v>
      </c>
      <c r="B98" s="1" t="s">
        <v>1266</v>
      </c>
      <c r="C98" s="15">
        <v>39800</v>
      </c>
      <c r="D98" s="1">
        <v>13</v>
      </c>
      <c r="E98" s="1">
        <v>12</v>
      </c>
      <c r="F98" s="8">
        <f>Table323567891011121323432101112137[[#This Row],[Men]]/Table323567891011121323432101112137[[#This Row],[Total]]</f>
        <v>0.92307692307692313</v>
      </c>
      <c r="G98" s="1">
        <v>1</v>
      </c>
      <c r="H98" s="8">
        <f>Table323567891011121323432101112137[[#This Row],[Women]]/Table323567891011121323432101112137[[#This Row],[Total]]</f>
        <v>7.6923076923076927E-2</v>
      </c>
      <c r="I98" s="1">
        <v>0</v>
      </c>
      <c r="J98" s="8">
        <f>Table323567891011121323432101112137[[#This Row],[Alaskan Native or Native American]]/Table323567891011121323432101112137[[#This Row],[Total]]</f>
        <v>0</v>
      </c>
      <c r="K98" s="1">
        <v>2</v>
      </c>
      <c r="L98" s="8">
        <f>Table323567891011121323432101112137[[#This Row],[Asian American]]/Table323567891011121323432101112137[[#This Row],[Total]]</f>
        <v>0.15384615384615385</v>
      </c>
      <c r="M98" s="1">
        <v>1</v>
      </c>
      <c r="N98" s="8">
        <f>Table323567891011121323432101112137[[#This Row],[African American]]/Table323567891011121323432101112137[[#This Row],[Total]]</f>
        <v>7.6923076923076927E-2</v>
      </c>
      <c r="O98" s="1">
        <v>1</v>
      </c>
      <c r="P98" s="8">
        <f>Table323567891011121323432101112137[[#This Row],[Hispanic American]]/Table323567891011121323432101112137[[#This Row],[Total]]</f>
        <v>7.6923076923076927E-2</v>
      </c>
      <c r="Q98" s="1">
        <v>0</v>
      </c>
      <c r="R98" s="8">
        <f>Table323567891011121323432101112137[[#This Row],[Hawaiian or Pacific Islander]]/Table323567891011121323432101112137[[#This Row],[Total]]</f>
        <v>0</v>
      </c>
      <c r="S98" s="1">
        <v>3</v>
      </c>
      <c r="T98" s="8">
        <f>Table323567891011121323432101112137[[#This Row],[White]]/Table323567891011121323432101112137[[#This Row],[Total]]</f>
        <v>0.23076923076923078</v>
      </c>
      <c r="U98" s="1">
        <v>3</v>
      </c>
      <c r="V98" s="8">
        <f>Table323567891011121323432101112137[[#This Row],[Multi-racial]]/Table323567891011121323432101112137[[#This Row],[Total]]</f>
        <v>0.23076923076923078</v>
      </c>
      <c r="W98" s="1">
        <v>0</v>
      </c>
      <c r="X98" s="8">
        <f>Table323567891011121323432101112137[[#This Row],[International]]/Table323567891011121323432101112137[[#This Row],[Total]]</f>
        <v>0</v>
      </c>
      <c r="Y9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0.53846153846153844</v>
      </c>
      <c r="Z9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0.38461538461538464</v>
      </c>
    </row>
    <row r="99" spans="1:26" ht="20" customHeight="1">
      <c r="A99" s="12">
        <v>128780</v>
      </c>
      <c r="B99" s="12" t="s">
        <v>1227</v>
      </c>
      <c r="C99" s="16" t="s">
        <v>347</v>
      </c>
      <c r="D99" s="12">
        <v>12</v>
      </c>
      <c r="E99" s="12">
        <v>10</v>
      </c>
      <c r="F99" s="14">
        <f>Table323567891011121323432101112137[[#This Row],[Men]]/Table323567891011121323432101112137[[#This Row],[Total]]</f>
        <v>0.83333333333333337</v>
      </c>
      <c r="G99" s="12">
        <v>2</v>
      </c>
      <c r="H99" s="14">
        <f>Table323567891011121323432101112137[[#This Row],[Women]]/Table323567891011121323432101112137[[#This Row],[Total]]</f>
        <v>0.16666666666666666</v>
      </c>
      <c r="I99" s="12">
        <v>0</v>
      </c>
      <c r="J99" s="14">
        <f>Table323567891011121323432101112137[[#This Row],[Alaskan Native or Native American]]/Table323567891011121323432101112137[[#This Row],[Total]]</f>
        <v>0</v>
      </c>
      <c r="K99" s="12">
        <v>0</v>
      </c>
      <c r="L99" s="14">
        <f>Table323567891011121323432101112137[[#This Row],[Asian American]]/Table323567891011121323432101112137[[#This Row],[Total]]</f>
        <v>0</v>
      </c>
      <c r="M99" s="12">
        <v>2</v>
      </c>
      <c r="N99" s="14">
        <f>Table323567891011121323432101112137[[#This Row],[African American]]/Table323567891011121323432101112137[[#This Row],[Total]]</f>
        <v>0.16666666666666666</v>
      </c>
      <c r="O99" s="12">
        <v>1</v>
      </c>
      <c r="P99" s="14">
        <f>Table323567891011121323432101112137[[#This Row],[Hispanic American]]/Table323567891011121323432101112137[[#This Row],[Total]]</f>
        <v>8.3333333333333329E-2</v>
      </c>
      <c r="Q99" s="12">
        <v>0</v>
      </c>
      <c r="R99" s="14">
        <f>Table323567891011121323432101112137[[#This Row],[Hawaiian or Pacific Islander]]/Table323567891011121323432101112137[[#This Row],[Total]]</f>
        <v>0</v>
      </c>
      <c r="S99" s="12">
        <v>8</v>
      </c>
      <c r="T99" s="14">
        <f>Table323567891011121323432101112137[[#This Row],[White]]/Table323567891011121323432101112137[[#This Row],[Total]]</f>
        <v>0.66666666666666663</v>
      </c>
      <c r="U99" s="12">
        <v>1</v>
      </c>
      <c r="V99" s="14">
        <f>Table323567891011121323432101112137[[#This Row],[Multi-racial]]/Table323567891011121323432101112137[[#This Row],[Total]]</f>
        <v>8.3333333333333329E-2</v>
      </c>
      <c r="W99" s="12">
        <v>0</v>
      </c>
      <c r="X99" s="14">
        <f>Table323567891011121323432101112137[[#This Row],[International]]/Table323567891011121323432101112137[[#This Row],[Total]]</f>
        <v>0</v>
      </c>
      <c r="Y9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9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100" spans="1:26" ht="20" customHeight="1">
      <c r="A100" s="1">
        <v>211583</v>
      </c>
      <c r="B100" s="1" t="s">
        <v>1060</v>
      </c>
      <c r="C100" s="15" t="s">
        <v>347</v>
      </c>
      <c r="D100" s="1">
        <v>12</v>
      </c>
      <c r="E100" s="1">
        <v>11</v>
      </c>
      <c r="F100" s="8">
        <f>Table323567891011121323432101112137[[#This Row],[Men]]/Table323567891011121323432101112137[[#This Row],[Total]]</f>
        <v>0.91666666666666663</v>
      </c>
      <c r="G100" s="1">
        <v>1</v>
      </c>
      <c r="H100" s="8">
        <f>Table323567891011121323432101112137[[#This Row],[Women]]/Table323567891011121323432101112137[[#This Row],[Total]]</f>
        <v>8.3333333333333329E-2</v>
      </c>
      <c r="I100" s="1">
        <v>0</v>
      </c>
      <c r="J100" s="8">
        <f>Table323567891011121323432101112137[[#This Row],[Alaskan Native or Native American]]/Table323567891011121323432101112137[[#This Row],[Total]]</f>
        <v>0</v>
      </c>
      <c r="K100" s="1">
        <v>3</v>
      </c>
      <c r="L100" s="8">
        <f>Table323567891011121323432101112137[[#This Row],[Asian American]]/Table323567891011121323432101112137[[#This Row],[Total]]</f>
        <v>0.25</v>
      </c>
      <c r="M100" s="1">
        <v>2</v>
      </c>
      <c r="N100" s="8">
        <f>Table323567891011121323432101112137[[#This Row],[African American]]/Table323567891011121323432101112137[[#This Row],[Total]]</f>
        <v>0.16666666666666666</v>
      </c>
      <c r="O100" s="1">
        <v>2</v>
      </c>
      <c r="P100" s="8">
        <f>Table323567891011121323432101112137[[#This Row],[Hispanic American]]/Table323567891011121323432101112137[[#This Row],[Total]]</f>
        <v>0.16666666666666666</v>
      </c>
      <c r="Q100" s="1">
        <v>0</v>
      </c>
      <c r="R100" s="8">
        <f>Table323567891011121323432101112137[[#This Row],[Hawaiian or Pacific Islander]]/Table323567891011121323432101112137[[#This Row],[Total]]</f>
        <v>0</v>
      </c>
      <c r="S100" s="1">
        <v>3</v>
      </c>
      <c r="T100" s="8">
        <f>Table323567891011121323432101112137[[#This Row],[White]]/Table323567891011121323432101112137[[#This Row],[Total]]</f>
        <v>0.25</v>
      </c>
      <c r="U100" s="1">
        <v>0</v>
      </c>
      <c r="V100" s="8">
        <f>Table323567891011121323432101112137[[#This Row],[Multi-racial]]/Table323567891011121323432101112137[[#This Row],[Total]]</f>
        <v>0</v>
      </c>
      <c r="W100" s="1">
        <v>0</v>
      </c>
      <c r="X100" s="8">
        <f>Table323567891011121323432101112137[[#This Row],[International]]/Table323567891011121323432101112137[[#This Row],[Total]]</f>
        <v>0</v>
      </c>
      <c r="Y10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0.58333333333333337</v>
      </c>
      <c r="Z10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101" spans="1:26" ht="20" customHeight="1">
      <c r="A101" s="12">
        <v>367884</v>
      </c>
      <c r="B101" s="12" t="s">
        <v>1263</v>
      </c>
      <c r="C101" s="16" t="s">
        <v>347</v>
      </c>
      <c r="D101" s="12">
        <v>12</v>
      </c>
      <c r="E101" s="12">
        <v>11</v>
      </c>
      <c r="F101" s="14">
        <f>Table323567891011121323432101112137[[#This Row],[Men]]/Table323567891011121323432101112137[[#This Row],[Total]]</f>
        <v>0.91666666666666663</v>
      </c>
      <c r="G101" s="12">
        <v>1</v>
      </c>
      <c r="H101" s="14">
        <f>Table323567891011121323432101112137[[#This Row],[Women]]/Table323567891011121323432101112137[[#This Row],[Total]]</f>
        <v>8.3333333333333329E-2</v>
      </c>
      <c r="I101" s="12">
        <v>0</v>
      </c>
      <c r="J101" s="14">
        <f>Table323567891011121323432101112137[[#This Row],[Alaskan Native or Native American]]/Table323567891011121323432101112137[[#This Row],[Total]]</f>
        <v>0</v>
      </c>
      <c r="K101" s="12">
        <v>0</v>
      </c>
      <c r="L101" s="14">
        <f>Table323567891011121323432101112137[[#This Row],[Asian American]]/Table323567891011121323432101112137[[#This Row],[Total]]</f>
        <v>0</v>
      </c>
      <c r="M101" s="12">
        <v>0</v>
      </c>
      <c r="N101" s="14">
        <f>Table323567891011121323432101112137[[#This Row],[African American]]/Table323567891011121323432101112137[[#This Row],[Total]]</f>
        <v>0</v>
      </c>
      <c r="O101" s="12">
        <v>4</v>
      </c>
      <c r="P101" s="14">
        <f>Table323567891011121323432101112137[[#This Row],[Hispanic American]]/Table323567891011121323432101112137[[#This Row],[Total]]</f>
        <v>0.33333333333333331</v>
      </c>
      <c r="Q101" s="12">
        <v>0</v>
      </c>
      <c r="R101" s="14">
        <f>Table323567891011121323432101112137[[#This Row],[Hawaiian or Pacific Islander]]/Table323567891011121323432101112137[[#This Row],[Total]]</f>
        <v>0</v>
      </c>
      <c r="S101" s="12">
        <v>8</v>
      </c>
      <c r="T101" s="14">
        <f>Table323567891011121323432101112137[[#This Row],[White]]/Table323567891011121323432101112137[[#This Row],[Total]]</f>
        <v>0.66666666666666663</v>
      </c>
      <c r="U101" s="12">
        <v>0</v>
      </c>
      <c r="V101" s="14">
        <f>Table323567891011121323432101112137[[#This Row],[Multi-racial]]/Table323567891011121323432101112137[[#This Row],[Total]]</f>
        <v>0</v>
      </c>
      <c r="W101" s="12">
        <v>0</v>
      </c>
      <c r="X101" s="14">
        <f>Table323567891011121323432101112137[[#This Row],[International]]/Table323567891011121323432101112137[[#This Row],[Total]]</f>
        <v>0</v>
      </c>
      <c r="Y10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10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102" spans="1:26" ht="20" customHeight="1">
      <c r="A102" s="1">
        <v>151290</v>
      </c>
      <c r="B102" s="1" t="s">
        <v>143</v>
      </c>
      <c r="C102" s="15" t="s">
        <v>347</v>
      </c>
      <c r="D102" s="1">
        <v>11</v>
      </c>
      <c r="E102" s="1">
        <v>11</v>
      </c>
      <c r="F102" s="8">
        <f>Table323567891011121323432101112137[[#This Row],[Men]]/Table323567891011121323432101112137[[#This Row],[Total]]</f>
        <v>1</v>
      </c>
      <c r="G102" s="1">
        <v>0</v>
      </c>
      <c r="H102" s="8">
        <f>Table323567891011121323432101112137[[#This Row],[Women]]/Table323567891011121323432101112137[[#This Row],[Total]]</f>
        <v>0</v>
      </c>
      <c r="I102" s="1">
        <v>0</v>
      </c>
      <c r="J102" s="8">
        <f>Table323567891011121323432101112137[[#This Row],[Alaskan Native or Native American]]/Table323567891011121323432101112137[[#This Row],[Total]]</f>
        <v>0</v>
      </c>
      <c r="K102" s="1">
        <v>0</v>
      </c>
      <c r="L102" s="8">
        <f>Table323567891011121323432101112137[[#This Row],[Asian American]]/Table323567891011121323432101112137[[#This Row],[Total]]</f>
        <v>0</v>
      </c>
      <c r="M102" s="1">
        <v>1</v>
      </c>
      <c r="N102" s="8">
        <f>Table323567891011121323432101112137[[#This Row],[African American]]/Table323567891011121323432101112137[[#This Row],[Total]]</f>
        <v>9.0909090909090912E-2</v>
      </c>
      <c r="O102" s="1">
        <v>0</v>
      </c>
      <c r="P102" s="8">
        <f>Table323567891011121323432101112137[[#This Row],[Hispanic American]]/Table323567891011121323432101112137[[#This Row],[Total]]</f>
        <v>0</v>
      </c>
      <c r="Q102" s="1">
        <v>0</v>
      </c>
      <c r="R102" s="8">
        <f>Table323567891011121323432101112137[[#This Row],[Hawaiian or Pacific Islander]]/Table323567891011121323432101112137[[#This Row],[Total]]</f>
        <v>0</v>
      </c>
      <c r="S102" s="1">
        <v>7</v>
      </c>
      <c r="T102" s="8">
        <f>Table323567891011121323432101112137[[#This Row],[White]]/Table323567891011121323432101112137[[#This Row],[Total]]</f>
        <v>0.63636363636363635</v>
      </c>
      <c r="U102" s="1">
        <v>0</v>
      </c>
      <c r="V102" s="8">
        <f>Table323567891011121323432101112137[[#This Row],[Multi-racial]]/Table323567891011121323432101112137[[#This Row],[Total]]</f>
        <v>0</v>
      </c>
      <c r="W102" s="1">
        <v>2</v>
      </c>
      <c r="X102" s="8">
        <f>Table323567891011121323432101112137[[#This Row],[International]]/Table323567891011121323432101112137[[#This Row],[Total]]</f>
        <v>0.18181818181818182</v>
      </c>
      <c r="Y10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9.0909090909090912E-2</v>
      </c>
      <c r="Z10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9.0909090909090912E-2</v>
      </c>
    </row>
    <row r="103" spans="1:26" ht="20" customHeight="1">
      <c r="A103" s="12">
        <v>182980</v>
      </c>
      <c r="B103" s="12" t="s">
        <v>970</v>
      </c>
      <c r="C103" s="16" t="s">
        <v>347</v>
      </c>
      <c r="D103" s="12">
        <v>11</v>
      </c>
      <c r="E103" s="12">
        <v>9</v>
      </c>
      <c r="F103" s="14">
        <f>Table323567891011121323432101112137[[#This Row],[Men]]/Table323567891011121323432101112137[[#This Row],[Total]]</f>
        <v>0.81818181818181823</v>
      </c>
      <c r="G103" s="12">
        <v>2</v>
      </c>
      <c r="H103" s="14">
        <f>Table323567891011121323432101112137[[#This Row],[Women]]/Table323567891011121323432101112137[[#This Row],[Total]]</f>
        <v>0.18181818181818182</v>
      </c>
      <c r="I103" s="12">
        <v>0</v>
      </c>
      <c r="J103" s="14">
        <f>Table323567891011121323432101112137[[#This Row],[Alaskan Native or Native American]]/Table323567891011121323432101112137[[#This Row],[Total]]</f>
        <v>0</v>
      </c>
      <c r="K103" s="12">
        <v>0</v>
      </c>
      <c r="L103" s="14">
        <f>Table323567891011121323432101112137[[#This Row],[Asian American]]/Table323567891011121323432101112137[[#This Row],[Total]]</f>
        <v>0</v>
      </c>
      <c r="M103" s="12">
        <v>3</v>
      </c>
      <c r="N103" s="14">
        <f>Table323567891011121323432101112137[[#This Row],[African American]]/Table323567891011121323432101112137[[#This Row],[Total]]</f>
        <v>0.27272727272727271</v>
      </c>
      <c r="O103" s="12">
        <v>1</v>
      </c>
      <c r="P103" s="14">
        <f>Table323567891011121323432101112137[[#This Row],[Hispanic American]]/Table323567891011121323432101112137[[#This Row],[Total]]</f>
        <v>9.0909090909090912E-2</v>
      </c>
      <c r="Q103" s="12">
        <v>0</v>
      </c>
      <c r="R103" s="14">
        <f>Table323567891011121323432101112137[[#This Row],[Hawaiian or Pacific Islander]]/Table323567891011121323432101112137[[#This Row],[Total]]</f>
        <v>0</v>
      </c>
      <c r="S103" s="12">
        <v>5</v>
      </c>
      <c r="T103" s="14">
        <f>Table323567891011121323432101112137[[#This Row],[White]]/Table323567891011121323432101112137[[#This Row],[Total]]</f>
        <v>0.45454545454545453</v>
      </c>
      <c r="U103" s="12">
        <v>0</v>
      </c>
      <c r="V103" s="14">
        <f>Table323567891011121323432101112137[[#This Row],[Multi-racial]]/Table323567891011121323432101112137[[#This Row],[Total]]</f>
        <v>0</v>
      </c>
      <c r="W103" s="12">
        <v>1</v>
      </c>
      <c r="X103" s="14">
        <f>Table323567891011121323432101112137[[#This Row],[International]]/Table323567891011121323432101112137[[#This Row],[Total]]</f>
        <v>9.0909090909090912E-2</v>
      </c>
      <c r="Y10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0.36363636363636365</v>
      </c>
      <c r="Z10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0.36363636363636365</v>
      </c>
    </row>
    <row r="104" spans="1:26" ht="20" customHeight="1">
      <c r="A104" s="1">
        <v>196592</v>
      </c>
      <c r="B104" s="1" t="s">
        <v>561</v>
      </c>
      <c r="C104" s="15" t="s">
        <v>347</v>
      </c>
      <c r="D104" s="1">
        <v>11</v>
      </c>
      <c r="E104" s="1">
        <v>9</v>
      </c>
      <c r="F104" s="8">
        <f>Table323567891011121323432101112137[[#This Row],[Men]]/Table323567891011121323432101112137[[#This Row],[Total]]</f>
        <v>0.81818181818181823</v>
      </c>
      <c r="G104" s="1">
        <v>2</v>
      </c>
      <c r="H104" s="8">
        <f>Table323567891011121323432101112137[[#This Row],[Women]]/Table323567891011121323432101112137[[#This Row],[Total]]</f>
        <v>0.18181818181818182</v>
      </c>
      <c r="I104" s="1">
        <v>0</v>
      </c>
      <c r="J104" s="8">
        <f>Table323567891011121323432101112137[[#This Row],[Alaskan Native or Native American]]/Table323567891011121323432101112137[[#This Row],[Total]]</f>
        <v>0</v>
      </c>
      <c r="K104" s="1">
        <v>3</v>
      </c>
      <c r="L104" s="8">
        <f>Table323567891011121323432101112137[[#This Row],[Asian American]]/Table323567891011121323432101112137[[#This Row],[Total]]</f>
        <v>0.27272727272727271</v>
      </c>
      <c r="M104" s="1">
        <v>1</v>
      </c>
      <c r="N104" s="8">
        <f>Table323567891011121323432101112137[[#This Row],[African American]]/Table323567891011121323432101112137[[#This Row],[Total]]</f>
        <v>9.0909090909090912E-2</v>
      </c>
      <c r="O104" s="1">
        <v>0</v>
      </c>
      <c r="P104" s="8">
        <f>Table323567891011121323432101112137[[#This Row],[Hispanic American]]/Table323567891011121323432101112137[[#This Row],[Total]]</f>
        <v>0</v>
      </c>
      <c r="Q104" s="1">
        <v>0</v>
      </c>
      <c r="R104" s="8">
        <f>Table323567891011121323432101112137[[#This Row],[Hawaiian or Pacific Islander]]/Table323567891011121323432101112137[[#This Row],[Total]]</f>
        <v>0</v>
      </c>
      <c r="S104" s="1">
        <v>4</v>
      </c>
      <c r="T104" s="8">
        <f>Table323567891011121323432101112137[[#This Row],[White]]/Table323567891011121323432101112137[[#This Row],[Total]]</f>
        <v>0.36363636363636365</v>
      </c>
      <c r="U104" s="1">
        <v>1</v>
      </c>
      <c r="V104" s="8">
        <f>Table323567891011121323432101112137[[#This Row],[Multi-racial]]/Table323567891011121323432101112137[[#This Row],[Total]]</f>
        <v>9.0909090909090912E-2</v>
      </c>
      <c r="W104" s="1">
        <v>2</v>
      </c>
      <c r="X104" s="8">
        <f>Table323567891011121323432101112137[[#This Row],[International]]/Table323567891011121323432101112137[[#This Row],[Total]]</f>
        <v>0.18181818181818182</v>
      </c>
      <c r="Y10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0.45454545454545453</v>
      </c>
      <c r="Z10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0.18181818181818182</v>
      </c>
    </row>
    <row r="105" spans="1:26" ht="20" customHeight="1">
      <c r="A105" s="12">
        <v>202806</v>
      </c>
      <c r="B105" s="12" t="s">
        <v>578</v>
      </c>
      <c r="C105" s="16" t="s">
        <v>347</v>
      </c>
      <c r="D105" s="12">
        <v>11</v>
      </c>
      <c r="E105" s="12">
        <v>10</v>
      </c>
      <c r="F105" s="14">
        <f>Table323567891011121323432101112137[[#This Row],[Men]]/Table323567891011121323432101112137[[#This Row],[Total]]</f>
        <v>0.90909090909090906</v>
      </c>
      <c r="G105" s="12">
        <v>1</v>
      </c>
      <c r="H105" s="14">
        <f>Table323567891011121323432101112137[[#This Row],[Women]]/Table323567891011121323432101112137[[#This Row],[Total]]</f>
        <v>9.0909090909090912E-2</v>
      </c>
      <c r="I105" s="12">
        <v>0</v>
      </c>
      <c r="J105" s="14">
        <f>Table323567891011121323432101112137[[#This Row],[Alaskan Native or Native American]]/Table323567891011121323432101112137[[#This Row],[Total]]</f>
        <v>0</v>
      </c>
      <c r="K105" s="12">
        <v>0</v>
      </c>
      <c r="L105" s="14">
        <f>Table323567891011121323432101112137[[#This Row],[Asian American]]/Table323567891011121323432101112137[[#This Row],[Total]]</f>
        <v>0</v>
      </c>
      <c r="M105" s="12">
        <v>1</v>
      </c>
      <c r="N105" s="14">
        <f>Table323567891011121323432101112137[[#This Row],[African American]]/Table323567891011121323432101112137[[#This Row],[Total]]</f>
        <v>9.0909090909090912E-2</v>
      </c>
      <c r="O105" s="12">
        <v>0</v>
      </c>
      <c r="P105" s="14">
        <f>Table323567891011121323432101112137[[#This Row],[Hispanic American]]/Table323567891011121323432101112137[[#This Row],[Total]]</f>
        <v>0</v>
      </c>
      <c r="Q105" s="12">
        <v>0</v>
      </c>
      <c r="R105" s="14">
        <f>Table323567891011121323432101112137[[#This Row],[Hawaiian or Pacific Islander]]/Table323567891011121323432101112137[[#This Row],[Total]]</f>
        <v>0</v>
      </c>
      <c r="S105" s="12">
        <v>9</v>
      </c>
      <c r="T105" s="14">
        <f>Table323567891011121323432101112137[[#This Row],[White]]/Table323567891011121323432101112137[[#This Row],[Total]]</f>
        <v>0.81818181818181823</v>
      </c>
      <c r="U105" s="12">
        <v>0</v>
      </c>
      <c r="V105" s="14">
        <f>Table323567891011121323432101112137[[#This Row],[Multi-racial]]/Table323567891011121323432101112137[[#This Row],[Total]]</f>
        <v>0</v>
      </c>
      <c r="W105" s="12">
        <v>0</v>
      </c>
      <c r="X105" s="14">
        <f>Table323567891011121323432101112137[[#This Row],[International]]/Table323567891011121323432101112137[[#This Row],[Total]]</f>
        <v>0</v>
      </c>
      <c r="Y10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9.0909090909090912E-2</v>
      </c>
      <c r="Z10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9.0909090909090912E-2</v>
      </c>
    </row>
    <row r="106" spans="1:26" ht="20" customHeight="1">
      <c r="A106" s="1">
        <v>212115</v>
      </c>
      <c r="B106" s="1" t="s">
        <v>1063</v>
      </c>
      <c r="C106" s="15" t="s">
        <v>347</v>
      </c>
      <c r="D106" s="1">
        <v>11</v>
      </c>
      <c r="E106" s="1">
        <v>11</v>
      </c>
      <c r="F106" s="8">
        <f>Table323567891011121323432101112137[[#This Row],[Men]]/Table323567891011121323432101112137[[#This Row],[Total]]</f>
        <v>1</v>
      </c>
      <c r="G106" s="1">
        <v>0</v>
      </c>
      <c r="H106" s="8">
        <f>Table323567891011121323432101112137[[#This Row],[Women]]/Table323567891011121323432101112137[[#This Row],[Total]]</f>
        <v>0</v>
      </c>
      <c r="I106" s="1">
        <v>0</v>
      </c>
      <c r="J106" s="8">
        <f>Table323567891011121323432101112137[[#This Row],[Alaskan Native or Native American]]/Table323567891011121323432101112137[[#This Row],[Total]]</f>
        <v>0</v>
      </c>
      <c r="K106" s="1">
        <v>1</v>
      </c>
      <c r="L106" s="8">
        <f>Table323567891011121323432101112137[[#This Row],[Asian American]]/Table323567891011121323432101112137[[#This Row],[Total]]</f>
        <v>9.0909090909090912E-2</v>
      </c>
      <c r="M106" s="1">
        <v>1</v>
      </c>
      <c r="N106" s="8">
        <f>Table323567891011121323432101112137[[#This Row],[African American]]/Table323567891011121323432101112137[[#This Row],[Total]]</f>
        <v>9.0909090909090912E-2</v>
      </c>
      <c r="O106" s="1">
        <v>3</v>
      </c>
      <c r="P106" s="8">
        <f>Table323567891011121323432101112137[[#This Row],[Hispanic American]]/Table323567891011121323432101112137[[#This Row],[Total]]</f>
        <v>0.27272727272727271</v>
      </c>
      <c r="Q106" s="1">
        <v>0</v>
      </c>
      <c r="R106" s="8">
        <f>Table323567891011121323432101112137[[#This Row],[Hawaiian or Pacific Islander]]/Table323567891011121323432101112137[[#This Row],[Total]]</f>
        <v>0</v>
      </c>
      <c r="S106" s="1">
        <v>6</v>
      </c>
      <c r="T106" s="8">
        <f>Table323567891011121323432101112137[[#This Row],[White]]/Table323567891011121323432101112137[[#This Row],[Total]]</f>
        <v>0.54545454545454541</v>
      </c>
      <c r="U106" s="1">
        <v>0</v>
      </c>
      <c r="V106" s="8">
        <f>Table323567891011121323432101112137[[#This Row],[Multi-racial]]/Table323567891011121323432101112137[[#This Row],[Total]]</f>
        <v>0</v>
      </c>
      <c r="W106" s="1">
        <v>0</v>
      </c>
      <c r="X106" s="8">
        <f>Table323567891011121323432101112137[[#This Row],[International]]/Table323567891011121323432101112137[[#This Row],[Total]]</f>
        <v>0</v>
      </c>
      <c r="Y10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0.45454545454545453</v>
      </c>
      <c r="Z10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0.36363636363636365</v>
      </c>
    </row>
    <row r="107" spans="1:26" ht="20" customHeight="1">
      <c r="A107" s="12">
        <v>134343</v>
      </c>
      <c r="B107" s="12" t="s">
        <v>1230</v>
      </c>
      <c r="C107" s="16" t="s">
        <v>347</v>
      </c>
      <c r="D107" s="12">
        <v>10</v>
      </c>
      <c r="E107" s="12">
        <v>7</v>
      </c>
      <c r="F107" s="14">
        <f>Table323567891011121323432101112137[[#This Row],[Men]]/Table323567891011121323432101112137[[#This Row],[Total]]</f>
        <v>0.7</v>
      </c>
      <c r="G107" s="12">
        <v>3</v>
      </c>
      <c r="H107" s="14">
        <f>Table323567891011121323432101112137[[#This Row],[Women]]/Table323567891011121323432101112137[[#This Row],[Total]]</f>
        <v>0.3</v>
      </c>
      <c r="I107" s="12">
        <v>0</v>
      </c>
      <c r="J107" s="14">
        <f>Table323567891011121323432101112137[[#This Row],[Alaskan Native or Native American]]/Table323567891011121323432101112137[[#This Row],[Total]]</f>
        <v>0</v>
      </c>
      <c r="K107" s="12">
        <v>0</v>
      </c>
      <c r="L107" s="14">
        <f>Table323567891011121323432101112137[[#This Row],[Asian American]]/Table323567891011121323432101112137[[#This Row],[Total]]</f>
        <v>0</v>
      </c>
      <c r="M107" s="12">
        <v>0</v>
      </c>
      <c r="N107" s="14">
        <f>Table323567891011121323432101112137[[#This Row],[African American]]/Table323567891011121323432101112137[[#This Row],[Total]]</f>
        <v>0</v>
      </c>
      <c r="O107" s="12">
        <v>0</v>
      </c>
      <c r="P107" s="14">
        <f>Table323567891011121323432101112137[[#This Row],[Hispanic American]]/Table323567891011121323432101112137[[#This Row],[Total]]</f>
        <v>0</v>
      </c>
      <c r="Q107" s="12">
        <v>0</v>
      </c>
      <c r="R107" s="14">
        <f>Table323567891011121323432101112137[[#This Row],[Hawaiian or Pacific Islander]]/Table323567891011121323432101112137[[#This Row],[Total]]</f>
        <v>0</v>
      </c>
      <c r="S107" s="12">
        <v>9</v>
      </c>
      <c r="T107" s="14">
        <f>Table323567891011121323432101112137[[#This Row],[White]]/Table323567891011121323432101112137[[#This Row],[Total]]</f>
        <v>0.9</v>
      </c>
      <c r="U107" s="12">
        <v>1</v>
      </c>
      <c r="V107" s="14">
        <f>Table323567891011121323432101112137[[#This Row],[Multi-racial]]/Table323567891011121323432101112137[[#This Row],[Total]]</f>
        <v>0.1</v>
      </c>
      <c r="W107" s="12">
        <v>0</v>
      </c>
      <c r="X107" s="14">
        <f>Table323567891011121323432101112137[[#This Row],[International]]/Table323567891011121323432101112137[[#This Row],[Total]]</f>
        <v>0</v>
      </c>
      <c r="Y10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</v>
      </c>
      <c r="Z10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</v>
      </c>
    </row>
    <row r="108" spans="1:26" ht="20" customHeight="1">
      <c r="A108" s="1">
        <v>138309</v>
      </c>
      <c r="B108" s="1" t="s">
        <v>500</v>
      </c>
      <c r="C108" s="15">
        <v>47500</v>
      </c>
      <c r="D108" s="1">
        <v>10</v>
      </c>
      <c r="E108" s="1">
        <v>10</v>
      </c>
      <c r="F108" s="8">
        <f>Table323567891011121323432101112137[[#This Row],[Men]]/Table323567891011121323432101112137[[#This Row],[Total]]</f>
        <v>1</v>
      </c>
      <c r="G108" s="1">
        <v>0</v>
      </c>
      <c r="H108" s="8">
        <f>Table323567891011121323432101112137[[#This Row],[Women]]/Table323567891011121323432101112137[[#This Row],[Total]]</f>
        <v>0</v>
      </c>
      <c r="I108" s="1">
        <v>0</v>
      </c>
      <c r="J108" s="8">
        <f>Table323567891011121323432101112137[[#This Row],[Alaskan Native or Native American]]/Table323567891011121323432101112137[[#This Row],[Total]]</f>
        <v>0</v>
      </c>
      <c r="K108" s="1">
        <v>0</v>
      </c>
      <c r="L108" s="8">
        <f>Table323567891011121323432101112137[[#This Row],[Asian American]]/Table323567891011121323432101112137[[#This Row],[Total]]</f>
        <v>0</v>
      </c>
      <c r="M108" s="1">
        <v>1</v>
      </c>
      <c r="N108" s="8">
        <f>Table323567891011121323432101112137[[#This Row],[African American]]/Table323567891011121323432101112137[[#This Row],[Total]]</f>
        <v>0.1</v>
      </c>
      <c r="O108" s="1">
        <v>1</v>
      </c>
      <c r="P108" s="8">
        <f>Table323567891011121323432101112137[[#This Row],[Hispanic American]]/Table323567891011121323432101112137[[#This Row],[Total]]</f>
        <v>0.1</v>
      </c>
      <c r="Q108" s="1">
        <v>0</v>
      </c>
      <c r="R108" s="8">
        <f>Table323567891011121323432101112137[[#This Row],[Hawaiian or Pacific Islander]]/Table323567891011121323432101112137[[#This Row],[Total]]</f>
        <v>0</v>
      </c>
      <c r="S108" s="1">
        <v>7</v>
      </c>
      <c r="T108" s="8">
        <f>Table323567891011121323432101112137[[#This Row],[White]]/Table323567891011121323432101112137[[#This Row],[Total]]</f>
        <v>0.7</v>
      </c>
      <c r="U108" s="1">
        <v>0</v>
      </c>
      <c r="V108" s="8">
        <f>Table323567891011121323432101112137[[#This Row],[Multi-racial]]/Table323567891011121323432101112137[[#This Row],[Total]]</f>
        <v>0</v>
      </c>
      <c r="W108" s="1">
        <v>0</v>
      </c>
      <c r="X108" s="8">
        <f>Table323567891011121323432101112137[[#This Row],[International]]/Table323567891011121323432101112137[[#This Row],[Total]]</f>
        <v>0</v>
      </c>
      <c r="Y10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</v>
      </c>
      <c r="Z10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</v>
      </c>
    </row>
    <row r="109" spans="1:26" ht="20" customHeight="1">
      <c r="A109" s="12">
        <v>161554</v>
      </c>
      <c r="B109" s="12" t="s">
        <v>455</v>
      </c>
      <c r="C109" s="16" t="s">
        <v>347</v>
      </c>
      <c r="D109" s="12">
        <v>10</v>
      </c>
      <c r="E109" s="12">
        <v>7</v>
      </c>
      <c r="F109" s="14">
        <f>Table323567891011121323432101112137[[#This Row],[Men]]/Table323567891011121323432101112137[[#This Row],[Total]]</f>
        <v>0.7</v>
      </c>
      <c r="G109" s="12">
        <v>3</v>
      </c>
      <c r="H109" s="14">
        <f>Table323567891011121323432101112137[[#This Row],[Women]]/Table323567891011121323432101112137[[#This Row],[Total]]</f>
        <v>0.3</v>
      </c>
      <c r="I109" s="12">
        <v>0</v>
      </c>
      <c r="J109" s="14">
        <f>Table323567891011121323432101112137[[#This Row],[Alaskan Native or Native American]]/Table323567891011121323432101112137[[#This Row],[Total]]</f>
        <v>0</v>
      </c>
      <c r="K109" s="12">
        <v>1</v>
      </c>
      <c r="L109" s="14">
        <f>Table323567891011121323432101112137[[#This Row],[Asian American]]/Table323567891011121323432101112137[[#This Row],[Total]]</f>
        <v>0.1</v>
      </c>
      <c r="M109" s="12">
        <v>0</v>
      </c>
      <c r="N109" s="14">
        <f>Table323567891011121323432101112137[[#This Row],[African American]]/Table323567891011121323432101112137[[#This Row],[Total]]</f>
        <v>0</v>
      </c>
      <c r="O109" s="12">
        <v>0</v>
      </c>
      <c r="P109" s="14">
        <f>Table323567891011121323432101112137[[#This Row],[Hispanic American]]/Table323567891011121323432101112137[[#This Row],[Total]]</f>
        <v>0</v>
      </c>
      <c r="Q109" s="12">
        <v>0</v>
      </c>
      <c r="R109" s="14">
        <f>Table323567891011121323432101112137[[#This Row],[Hawaiian or Pacific Islander]]/Table323567891011121323432101112137[[#This Row],[Total]]</f>
        <v>0</v>
      </c>
      <c r="S109" s="12">
        <v>6</v>
      </c>
      <c r="T109" s="14">
        <f>Table323567891011121323432101112137[[#This Row],[White]]/Table323567891011121323432101112137[[#This Row],[Total]]</f>
        <v>0.6</v>
      </c>
      <c r="U109" s="12">
        <v>1</v>
      </c>
      <c r="V109" s="14">
        <f>Table323567891011121323432101112137[[#This Row],[Multi-racial]]/Table323567891011121323432101112137[[#This Row],[Total]]</f>
        <v>0.1</v>
      </c>
      <c r="W109" s="12">
        <v>1</v>
      </c>
      <c r="X109" s="14">
        <f>Table323567891011121323432101112137[[#This Row],[International]]/Table323567891011121323432101112137[[#This Row],[Total]]</f>
        <v>0.1</v>
      </c>
      <c r="Y10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</v>
      </c>
      <c r="Z10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</v>
      </c>
    </row>
    <row r="110" spans="1:26" ht="20" customHeight="1">
      <c r="A110" s="1">
        <v>186867</v>
      </c>
      <c r="B110" s="1" t="s">
        <v>197</v>
      </c>
      <c r="C110" s="15" t="s">
        <v>347</v>
      </c>
      <c r="D110" s="1">
        <v>10</v>
      </c>
      <c r="E110" s="1">
        <v>10</v>
      </c>
      <c r="F110" s="8">
        <f>Table323567891011121323432101112137[[#This Row],[Men]]/Table323567891011121323432101112137[[#This Row],[Total]]</f>
        <v>1</v>
      </c>
      <c r="G110" s="1">
        <v>0</v>
      </c>
      <c r="H110" s="8">
        <f>Table323567891011121323432101112137[[#This Row],[Women]]/Table323567891011121323432101112137[[#This Row],[Total]]</f>
        <v>0</v>
      </c>
      <c r="I110" s="1">
        <v>0</v>
      </c>
      <c r="J110" s="8">
        <f>Table323567891011121323432101112137[[#This Row],[Alaskan Native or Native American]]/Table323567891011121323432101112137[[#This Row],[Total]]</f>
        <v>0</v>
      </c>
      <c r="K110" s="1">
        <v>0</v>
      </c>
      <c r="L110" s="8">
        <f>Table323567891011121323432101112137[[#This Row],[Asian American]]/Table323567891011121323432101112137[[#This Row],[Total]]</f>
        <v>0</v>
      </c>
      <c r="M110" s="1">
        <v>0</v>
      </c>
      <c r="N110" s="8">
        <f>Table323567891011121323432101112137[[#This Row],[African American]]/Table323567891011121323432101112137[[#This Row],[Total]]</f>
        <v>0</v>
      </c>
      <c r="O110" s="1">
        <v>2</v>
      </c>
      <c r="P110" s="8">
        <f>Table323567891011121323432101112137[[#This Row],[Hispanic American]]/Table323567891011121323432101112137[[#This Row],[Total]]</f>
        <v>0.2</v>
      </c>
      <c r="Q110" s="1">
        <v>0</v>
      </c>
      <c r="R110" s="8">
        <f>Table323567891011121323432101112137[[#This Row],[Hawaiian or Pacific Islander]]/Table323567891011121323432101112137[[#This Row],[Total]]</f>
        <v>0</v>
      </c>
      <c r="S110" s="1">
        <v>8</v>
      </c>
      <c r="T110" s="8">
        <f>Table323567891011121323432101112137[[#This Row],[White]]/Table323567891011121323432101112137[[#This Row],[Total]]</f>
        <v>0.8</v>
      </c>
      <c r="U110" s="1">
        <v>0</v>
      </c>
      <c r="V110" s="8">
        <f>Table323567891011121323432101112137[[#This Row],[Multi-racial]]/Table323567891011121323432101112137[[#This Row],[Total]]</f>
        <v>0</v>
      </c>
      <c r="W110" s="1">
        <v>0</v>
      </c>
      <c r="X110" s="8">
        <f>Table323567891011121323432101112137[[#This Row],[International]]/Table323567891011121323432101112137[[#This Row],[Total]]</f>
        <v>0</v>
      </c>
      <c r="Y11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</v>
      </c>
      <c r="Z11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</v>
      </c>
    </row>
    <row r="111" spans="1:26" ht="20" customHeight="1">
      <c r="A111" s="12">
        <v>191621</v>
      </c>
      <c r="B111" s="12" t="s">
        <v>1242</v>
      </c>
      <c r="C111" s="16" t="s">
        <v>347</v>
      </c>
      <c r="D111" s="12">
        <v>10</v>
      </c>
      <c r="E111" s="12">
        <v>8</v>
      </c>
      <c r="F111" s="14">
        <f>Table323567891011121323432101112137[[#This Row],[Men]]/Table323567891011121323432101112137[[#This Row],[Total]]</f>
        <v>0.8</v>
      </c>
      <c r="G111" s="12">
        <v>2</v>
      </c>
      <c r="H111" s="14">
        <f>Table323567891011121323432101112137[[#This Row],[Women]]/Table323567891011121323432101112137[[#This Row],[Total]]</f>
        <v>0.2</v>
      </c>
      <c r="I111" s="12">
        <v>0</v>
      </c>
      <c r="J111" s="14">
        <f>Table323567891011121323432101112137[[#This Row],[Alaskan Native or Native American]]/Table323567891011121323432101112137[[#This Row],[Total]]</f>
        <v>0</v>
      </c>
      <c r="K111" s="12">
        <v>0</v>
      </c>
      <c r="L111" s="14">
        <f>Table323567891011121323432101112137[[#This Row],[Asian American]]/Table323567891011121323432101112137[[#This Row],[Total]]</f>
        <v>0</v>
      </c>
      <c r="M111" s="12">
        <v>1</v>
      </c>
      <c r="N111" s="14">
        <f>Table323567891011121323432101112137[[#This Row],[African American]]/Table323567891011121323432101112137[[#This Row],[Total]]</f>
        <v>0.1</v>
      </c>
      <c r="O111" s="12">
        <v>1</v>
      </c>
      <c r="P111" s="14">
        <f>Table323567891011121323432101112137[[#This Row],[Hispanic American]]/Table323567891011121323432101112137[[#This Row],[Total]]</f>
        <v>0.1</v>
      </c>
      <c r="Q111" s="12">
        <v>0</v>
      </c>
      <c r="R111" s="14">
        <f>Table323567891011121323432101112137[[#This Row],[Hawaiian or Pacific Islander]]/Table323567891011121323432101112137[[#This Row],[Total]]</f>
        <v>0</v>
      </c>
      <c r="S111" s="12">
        <v>7</v>
      </c>
      <c r="T111" s="14">
        <f>Table323567891011121323432101112137[[#This Row],[White]]/Table323567891011121323432101112137[[#This Row],[Total]]</f>
        <v>0.7</v>
      </c>
      <c r="U111" s="12">
        <v>0</v>
      </c>
      <c r="V111" s="14">
        <f>Table323567891011121323432101112137[[#This Row],[Multi-racial]]/Table323567891011121323432101112137[[#This Row],[Total]]</f>
        <v>0</v>
      </c>
      <c r="W111" s="12">
        <v>0</v>
      </c>
      <c r="X111" s="14">
        <f>Table323567891011121323432101112137[[#This Row],[International]]/Table323567891011121323432101112137[[#This Row],[Total]]</f>
        <v>0</v>
      </c>
      <c r="Y11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</v>
      </c>
      <c r="Z11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</v>
      </c>
    </row>
    <row r="112" spans="1:26" ht="20" customHeight="1">
      <c r="A112" s="1">
        <v>445692</v>
      </c>
      <c r="B112" s="1" t="s">
        <v>1273</v>
      </c>
      <c r="C112" s="15">
        <v>59600</v>
      </c>
      <c r="D112" s="1">
        <v>10</v>
      </c>
      <c r="E112" s="1">
        <v>9</v>
      </c>
      <c r="F112" s="8">
        <f>Table323567891011121323432101112137[[#This Row],[Men]]/Table323567891011121323432101112137[[#This Row],[Total]]</f>
        <v>0.9</v>
      </c>
      <c r="G112" s="1">
        <v>1</v>
      </c>
      <c r="H112" s="8">
        <f>Table323567891011121323432101112137[[#This Row],[Women]]/Table323567891011121323432101112137[[#This Row],[Total]]</f>
        <v>0.1</v>
      </c>
      <c r="I112" s="1">
        <v>0</v>
      </c>
      <c r="J112" s="8">
        <f>Table323567891011121323432101112137[[#This Row],[Alaskan Native or Native American]]/Table323567891011121323432101112137[[#This Row],[Total]]</f>
        <v>0</v>
      </c>
      <c r="K112" s="1">
        <v>0</v>
      </c>
      <c r="L112" s="8">
        <f>Table323567891011121323432101112137[[#This Row],[Asian American]]/Table323567891011121323432101112137[[#This Row],[Total]]</f>
        <v>0</v>
      </c>
      <c r="M112" s="1">
        <v>2</v>
      </c>
      <c r="N112" s="8">
        <f>Table323567891011121323432101112137[[#This Row],[African American]]/Table323567891011121323432101112137[[#This Row],[Total]]</f>
        <v>0.2</v>
      </c>
      <c r="O112" s="1">
        <v>0</v>
      </c>
      <c r="P112" s="8">
        <f>Table323567891011121323432101112137[[#This Row],[Hispanic American]]/Table323567891011121323432101112137[[#This Row],[Total]]</f>
        <v>0</v>
      </c>
      <c r="Q112" s="1">
        <v>0</v>
      </c>
      <c r="R112" s="8">
        <f>Table323567891011121323432101112137[[#This Row],[Hawaiian or Pacific Islander]]/Table323567891011121323432101112137[[#This Row],[Total]]</f>
        <v>0</v>
      </c>
      <c r="S112" s="1">
        <v>4</v>
      </c>
      <c r="T112" s="8">
        <f>Table323567891011121323432101112137[[#This Row],[White]]/Table323567891011121323432101112137[[#This Row],[Total]]</f>
        <v>0.4</v>
      </c>
      <c r="U112" s="1">
        <v>1</v>
      </c>
      <c r="V112" s="8">
        <f>Table323567891011121323432101112137[[#This Row],[Multi-racial]]/Table323567891011121323432101112137[[#This Row],[Total]]</f>
        <v>0.1</v>
      </c>
      <c r="W112" s="1">
        <v>0</v>
      </c>
      <c r="X112" s="8">
        <f>Table323567891011121323432101112137[[#This Row],[International]]/Table323567891011121323432101112137[[#This Row],[Total]]</f>
        <v>0</v>
      </c>
      <c r="Y11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</v>
      </c>
      <c r="Z11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</v>
      </c>
    </row>
    <row r="113" spans="1:26" ht="20" customHeight="1">
      <c r="A113" s="12">
        <v>146719</v>
      </c>
      <c r="B113" s="12" t="s">
        <v>408</v>
      </c>
      <c r="C113" s="16" t="s">
        <v>347</v>
      </c>
      <c r="D113" s="12">
        <v>9</v>
      </c>
      <c r="E113" s="12">
        <v>7</v>
      </c>
      <c r="F113" s="14">
        <f>Table323567891011121323432101112137[[#This Row],[Men]]/Table323567891011121323432101112137[[#This Row],[Total]]</f>
        <v>0.77777777777777779</v>
      </c>
      <c r="G113" s="12">
        <v>2</v>
      </c>
      <c r="H113" s="14">
        <f>Table323567891011121323432101112137[[#This Row],[Women]]/Table323567891011121323432101112137[[#This Row],[Total]]</f>
        <v>0.22222222222222221</v>
      </c>
      <c r="I113" s="12">
        <v>0</v>
      </c>
      <c r="J113" s="14">
        <f>Table323567891011121323432101112137[[#This Row],[Alaskan Native or Native American]]/Table323567891011121323432101112137[[#This Row],[Total]]</f>
        <v>0</v>
      </c>
      <c r="K113" s="12">
        <v>1</v>
      </c>
      <c r="L113" s="14">
        <f>Table323567891011121323432101112137[[#This Row],[Asian American]]/Table323567891011121323432101112137[[#This Row],[Total]]</f>
        <v>0.1111111111111111</v>
      </c>
      <c r="M113" s="12">
        <v>0</v>
      </c>
      <c r="N113" s="14">
        <f>Table323567891011121323432101112137[[#This Row],[African American]]/Table323567891011121323432101112137[[#This Row],[Total]]</f>
        <v>0</v>
      </c>
      <c r="O113" s="12">
        <v>4</v>
      </c>
      <c r="P113" s="14">
        <f>Table323567891011121323432101112137[[#This Row],[Hispanic American]]/Table323567891011121323432101112137[[#This Row],[Total]]</f>
        <v>0.44444444444444442</v>
      </c>
      <c r="Q113" s="12">
        <v>0</v>
      </c>
      <c r="R113" s="14">
        <f>Table323567891011121323432101112137[[#This Row],[Hawaiian or Pacific Islander]]/Table323567891011121323432101112137[[#This Row],[Total]]</f>
        <v>0</v>
      </c>
      <c r="S113" s="12">
        <v>3</v>
      </c>
      <c r="T113" s="14">
        <f>Table323567891011121323432101112137[[#This Row],[White]]/Table323567891011121323432101112137[[#This Row],[Total]]</f>
        <v>0.33333333333333331</v>
      </c>
      <c r="U113" s="12">
        <v>1</v>
      </c>
      <c r="V113" s="14">
        <f>Table323567891011121323432101112137[[#This Row],[Multi-racial]]/Table323567891011121323432101112137[[#This Row],[Total]]</f>
        <v>0.1111111111111111</v>
      </c>
      <c r="W113" s="12">
        <v>0</v>
      </c>
      <c r="X113" s="14">
        <f>Table323567891011121323432101112137[[#This Row],[International]]/Table323567891011121323432101112137[[#This Row],[Total]]</f>
        <v>0</v>
      </c>
      <c r="Y11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0.66666666666666663</v>
      </c>
      <c r="Z11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0.55555555555555558</v>
      </c>
    </row>
    <row r="114" spans="1:26" ht="20" customHeight="1">
      <c r="A114" s="1">
        <v>148654</v>
      </c>
      <c r="B114" s="1" t="s">
        <v>488</v>
      </c>
      <c r="C114" s="15" t="s">
        <v>347</v>
      </c>
      <c r="D114" s="1">
        <v>9</v>
      </c>
      <c r="E114" s="1">
        <v>7</v>
      </c>
      <c r="F114" s="8">
        <f>Table323567891011121323432101112137[[#This Row],[Men]]/Table323567891011121323432101112137[[#This Row],[Total]]</f>
        <v>0.77777777777777779</v>
      </c>
      <c r="G114" s="1">
        <v>2</v>
      </c>
      <c r="H114" s="8">
        <f>Table323567891011121323432101112137[[#This Row],[Women]]/Table323567891011121323432101112137[[#This Row],[Total]]</f>
        <v>0.22222222222222221</v>
      </c>
      <c r="I114" s="1">
        <v>0</v>
      </c>
      <c r="J114" s="8">
        <f>Table323567891011121323432101112137[[#This Row],[Alaskan Native or Native American]]/Table323567891011121323432101112137[[#This Row],[Total]]</f>
        <v>0</v>
      </c>
      <c r="K114" s="1">
        <v>1</v>
      </c>
      <c r="L114" s="8">
        <f>Table323567891011121323432101112137[[#This Row],[Asian American]]/Table323567891011121323432101112137[[#This Row],[Total]]</f>
        <v>0.1111111111111111</v>
      </c>
      <c r="M114" s="1">
        <v>1</v>
      </c>
      <c r="N114" s="8">
        <f>Table323567891011121323432101112137[[#This Row],[African American]]/Table323567891011121323432101112137[[#This Row],[Total]]</f>
        <v>0.1111111111111111</v>
      </c>
      <c r="O114" s="1">
        <v>1</v>
      </c>
      <c r="P114" s="8">
        <f>Table323567891011121323432101112137[[#This Row],[Hispanic American]]/Table323567891011121323432101112137[[#This Row],[Total]]</f>
        <v>0.1111111111111111</v>
      </c>
      <c r="Q114" s="1">
        <v>0</v>
      </c>
      <c r="R114" s="8">
        <f>Table323567891011121323432101112137[[#This Row],[Hawaiian or Pacific Islander]]/Table323567891011121323432101112137[[#This Row],[Total]]</f>
        <v>0</v>
      </c>
      <c r="S114" s="1">
        <v>6</v>
      </c>
      <c r="T114" s="8">
        <f>Table323567891011121323432101112137[[#This Row],[White]]/Table323567891011121323432101112137[[#This Row],[Total]]</f>
        <v>0.66666666666666663</v>
      </c>
      <c r="U114" s="1">
        <v>0</v>
      </c>
      <c r="V114" s="8">
        <f>Table323567891011121323432101112137[[#This Row],[Multi-racial]]/Table323567891011121323432101112137[[#This Row],[Total]]</f>
        <v>0</v>
      </c>
      <c r="W114" s="1">
        <v>0</v>
      </c>
      <c r="X114" s="8">
        <f>Table323567891011121323432101112137[[#This Row],[International]]/Table323567891011121323432101112137[[#This Row],[Total]]</f>
        <v>0</v>
      </c>
      <c r="Y11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11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0.22222222222222221</v>
      </c>
    </row>
    <row r="115" spans="1:26" ht="20" customHeight="1">
      <c r="A115" s="12">
        <v>171456</v>
      </c>
      <c r="B115" s="12" t="s">
        <v>939</v>
      </c>
      <c r="C115" s="16" t="s">
        <v>347</v>
      </c>
      <c r="D115" s="12">
        <v>8</v>
      </c>
      <c r="E115" s="12">
        <v>7</v>
      </c>
      <c r="F115" s="14">
        <f>Table323567891011121323432101112137[[#This Row],[Men]]/Table323567891011121323432101112137[[#This Row],[Total]]</f>
        <v>0.875</v>
      </c>
      <c r="G115" s="12">
        <v>1</v>
      </c>
      <c r="H115" s="14">
        <f>Table323567891011121323432101112137[[#This Row],[Women]]/Table323567891011121323432101112137[[#This Row],[Total]]</f>
        <v>0.125</v>
      </c>
      <c r="I115" s="12">
        <v>0</v>
      </c>
      <c r="J115" s="14">
        <f>Table323567891011121323432101112137[[#This Row],[Alaskan Native or Native American]]/Table323567891011121323432101112137[[#This Row],[Total]]</f>
        <v>0</v>
      </c>
      <c r="K115" s="12">
        <v>0</v>
      </c>
      <c r="L115" s="14">
        <f>Table323567891011121323432101112137[[#This Row],[Asian American]]/Table323567891011121323432101112137[[#This Row],[Total]]</f>
        <v>0</v>
      </c>
      <c r="M115" s="12">
        <v>1</v>
      </c>
      <c r="N115" s="14">
        <f>Table323567891011121323432101112137[[#This Row],[African American]]/Table323567891011121323432101112137[[#This Row],[Total]]</f>
        <v>0.125</v>
      </c>
      <c r="O115" s="12">
        <v>0</v>
      </c>
      <c r="P115" s="14">
        <f>Table323567891011121323432101112137[[#This Row],[Hispanic American]]/Table323567891011121323432101112137[[#This Row],[Total]]</f>
        <v>0</v>
      </c>
      <c r="Q115" s="12">
        <v>0</v>
      </c>
      <c r="R115" s="14">
        <f>Table323567891011121323432101112137[[#This Row],[Hawaiian or Pacific Islander]]/Table323567891011121323432101112137[[#This Row],[Total]]</f>
        <v>0</v>
      </c>
      <c r="S115" s="12">
        <v>6</v>
      </c>
      <c r="T115" s="14">
        <f>Table323567891011121323432101112137[[#This Row],[White]]/Table323567891011121323432101112137[[#This Row],[Total]]</f>
        <v>0.75</v>
      </c>
      <c r="U115" s="12">
        <v>0</v>
      </c>
      <c r="V115" s="14">
        <f>Table323567891011121323432101112137[[#This Row],[Multi-racial]]/Table323567891011121323432101112137[[#This Row],[Total]]</f>
        <v>0</v>
      </c>
      <c r="W115" s="12">
        <v>0</v>
      </c>
      <c r="X115" s="14">
        <f>Table323567891011121323432101112137[[#This Row],[International]]/Table323567891011121323432101112137[[#This Row],[Total]]</f>
        <v>0</v>
      </c>
      <c r="Y11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0.125</v>
      </c>
      <c r="Z11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0.125</v>
      </c>
    </row>
    <row r="116" spans="1:26" ht="20" customHeight="1">
      <c r="A116" s="1">
        <v>237109</v>
      </c>
      <c r="B116" s="1" t="s">
        <v>1259</v>
      </c>
      <c r="C116" s="15" t="s">
        <v>347</v>
      </c>
      <c r="D116" s="1">
        <v>8</v>
      </c>
      <c r="E116" s="1">
        <v>7</v>
      </c>
      <c r="F116" s="8">
        <f>Table323567891011121323432101112137[[#This Row],[Men]]/Table323567891011121323432101112137[[#This Row],[Total]]</f>
        <v>0.875</v>
      </c>
      <c r="G116" s="1">
        <v>1</v>
      </c>
      <c r="H116" s="8">
        <f>Table323567891011121323432101112137[[#This Row],[Women]]/Table323567891011121323432101112137[[#This Row],[Total]]</f>
        <v>0.125</v>
      </c>
      <c r="I116" s="1">
        <v>0</v>
      </c>
      <c r="J116" s="8">
        <f>Table323567891011121323432101112137[[#This Row],[Alaskan Native or Native American]]/Table323567891011121323432101112137[[#This Row],[Total]]</f>
        <v>0</v>
      </c>
      <c r="K116" s="1">
        <v>0</v>
      </c>
      <c r="L116" s="8">
        <f>Table323567891011121323432101112137[[#This Row],[Asian American]]/Table323567891011121323432101112137[[#This Row],[Total]]</f>
        <v>0</v>
      </c>
      <c r="M116" s="1">
        <v>0</v>
      </c>
      <c r="N116" s="8">
        <f>Table323567891011121323432101112137[[#This Row],[African American]]/Table323567891011121323432101112137[[#This Row],[Total]]</f>
        <v>0</v>
      </c>
      <c r="O116" s="1">
        <v>3</v>
      </c>
      <c r="P116" s="8">
        <f>Table323567891011121323432101112137[[#This Row],[Hispanic American]]/Table323567891011121323432101112137[[#This Row],[Total]]</f>
        <v>0.375</v>
      </c>
      <c r="Q116" s="1">
        <v>0</v>
      </c>
      <c r="R116" s="8">
        <f>Table323567891011121323432101112137[[#This Row],[Hawaiian or Pacific Islander]]/Table323567891011121323432101112137[[#This Row],[Total]]</f>
        <v>0</v>
      </c>
      <c r="S116" s="1">
        <v>5</v>
      </c>
      <c r="T116" s="8">
        <f>Table323567891011121323432101112137[[#This Row],[White]]/Table323567891011121323432101112137[[#This Row],[Total]]</f>
        <v>0.625</v>
      </c>
      <c r="U116" s="1">
        <v>0</v>
      </c>
      <c r="V116" s="8">
        <f>Table323567891011121323432101112137[[#This Row],[Multi-racial]]/Table323567891011121323432101112137[[#This Row],[Total]]</f>
        <v>0</v>
      </c>
      <c r="W116" s="1">
        <v>0</v>
      </c>
      <c r="X116" s="8">
        <f>Table323567891011121323432101112137[[#This Row],[International]]/Table323567891011121323432101112137[[#This Row],[Total]]</f>
        <v>0</v>
      </c>
      <c r="Y11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0.375</v>
      </c>
      <c r="Z11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0.375</v>
      </c>
    </row>
    <row r="117" spans="1:26" ht="20" customHeight="1">
      <c r="A117" s="12">
        <v>260901</v>
      </c>
      <c r="B117" s="12" t="s">
        <v>1158</v>
      </c>
      <c r="C117" s="16" t="s">
        <v>347</v>
      </c>
      <c r="D117" s="12">
        <v>8</v>
      </c>
      <c r="E117" s="12">
        <v>7</v>
      </c>
      <c r="F117" s="14">
        <f>Table323567891011121323432101112137[[#This Row],[Men]]/Table323567891011121323432101112137[[#This Row],[Total]]</f>
        <v>0.875</v>
      </c>
      <c r="G117" s="12">
        <v>1</v>
      </c>
      <c r="H117" s="14">
        <f>Table323567891011121323432101112137[[#This Row],[Women]]/Table323567891011121323432101112137[[#This Row],[Total]]</f>
        <v>0.125</v>
      </c>
      <c r="I117" s="12">
        <v>0</v>
      </c>
      <c r="J117" s="14">
        <f>Table323567891011121323432101112137[[#This Row],[Alaskan Native or Native American]]/Table323567891011121323432101112137[[#This Row],[Total]]</f>
        <v>0</v>
      </c>
      <c r="K117" s="12">
        <v>0</v>
      </c>
      <c r="L117" s="14">
        <f>Table323567891011121323432101112137[[#This Row],[Asian American]]/Table323567891011121323432101112137[[#This Row],[Total]]</f>
        <v>0</v>
      </c>
      <c r="M117" s="12">
        <v>0</v>
      </c>
      <c r="N117" s="14">
        <f>Table323567891011121323432101112137[[#This Row],[African American]]/Table323567891011121323432101112137[[#This Row],[Total]]</f>
        <v>0</v>
      </c>
      <c r="O117" s="12">
        <v>0</v>
      </c>
      <c r="P117" s="14">
        <f>Table323567891011121323432101112137[[#This Row],[Hispanic American]]/Table323567891011121323432101112137[[#This Row],[Total]]</f>
        <v>0</v>
      </c>
      <c r="Q117" s="12">
        <v>0</v>
      </c>
      <c r="R117" s="14">
        <f>Table323567891011121323432101112137[[#This Row],[Hawaiian or Pacific Islander]]/Table323567891011121323432101112137[[#This Row],[Total]]</f>
        <v>0</v>
      </c>
      <c r="S117" s="12">
        <v>6</v>
      </c>
      <c r="T117" s="14">
        <f>Table323567891011121323432101112137[[#This Row],[White]]/Table323567891011121323432101112137[[#This Row],[Total]]</f>
        <v>0.75</v>
      </c>
      <c r="U117" s="12">
        <v>1</v>
      </c>
      <c r="V117" s="14">
        <f>Table323567891011121323432101112137[[#This Row],[Multi-racial]]/Table323567891011121323432101112137[[#This Row],[Total]]</f>
        <v>0.125</v>
      </c>
      <c r="W117" s="12">
        <v>0</v>
      </c>
      <c r="X117" s="14">
        <f>Table323567891011121323432101112137[[#This Row],[International]]/Table323567891011121323432101112137[[#This Row],[Total]]</f>
        <v>0</v>
      </c>
      <c r="Y11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0.125</v>
      </c>
      <c r="Z11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0.125</v>
      </c>
    </row>
    <row r="118" spans="1:26" ht="20" customHeight="1">
      <c r="A118" s="1">
        <v>366252</v>
      </c>
      <c r="B118" s="1" t="s">
        <v>1262</v>
      </c>
      <c r="C118" s="15" t="s">
        <v>347</v>
      </c>
      <c r="D118" s="1">
        <v>8</v>
      </c>
      <c r="E118" s="1">
        <v>8</v>
      </c>
      <c r="F118" s="8">
        <f>Table323567891011121323432101112137[[#This Row],[Men]]/Table323567891011121323432101112137[[#This Row],[Total]]</f>
        <v>1</v>
      </c>
      <c r="G118" s="1">
        <v>0</v>
      </c>
      <c r="H118" s="8">
        <f>Table323567891011121323432101112137[[#This Row],[Women]]/Table323567891011121323432101112137[[#This Row],[Total]]</f>
        <v>0</v>
      </c>
      <c r="I118" s="1">
        <v>0</v>
      </c>
      <c r="J118" s="8">
        <f>Table323567891011121323432101112137[[#This Row],[Alaskan Native or Native American]]/Table323567891011121323432101112137[[#This Row],[Total]]</f>
        <v>0</v>
      </c>
      <c r="K118" s="1">
        <v>0</v>
      </c>
      <c r="L118" s="8">
        <f>Table323567891011121323432101112137[[#This Row],[Asian American]]/Table323567891011121323432101112137[[#This Row],[Total]]</f>
        <v>0</v>
      </c>
      <c r="M118" s="1">
        <v>0</v>
      </c>
      <c r="N118" s="8">
        <f>Table323567891011121323432101112137[[#This Row],[African American]]/Table323567891011121323432101112137[[#This Row],[Total]]</f>
        <v>0</v>
      </c>
      <c r="O118" s="1">
        <v>0</v>
      </c>
      <c r="P118" s="8">
        <f>Table323567891011121323432101112137[[#This Row],[Hispanic American]]/Table323567891011121323432101112137[[#This Row],[Total]]</f>
        <v>0</v>
      </c>
      <c r="Q118" s="1">
        <v>0</v>
      </c>
      <c r="R118" s="8">
        <f>Table323567891011121323432101112137[[#This Row],[Hawaiian or Pacific Islander]]/Table323567891011121323432101112137[[#This Row],[Total]]</f>
        <v>0</v>
      </c>
      <c r="S118" s="1">
        <v>8</v>
      </c>
      <c r="T118" s="8">
        <f>Table323567891011121323432101112137[[#This Row],[White]]/Table323567891011121323432101112137[[#This Row],[Total]]</f>
        <v>1</v>
      </c>
      <c r="U118" s="1">
        <v>0</v>
      </c>
      <c r="V118" s="8">
        <f>Table323567891011121323432101112137[[#This Row],[Multi-racial]]/Table323567891011121323432101112137[[#This Row],[Total]]</f>
        <v>0</v>
      </c>
      <c r="W118" s="1">
        <v>0</v>
      </c>
      <c r="X118" s="8">
        <f>Table323567891011121323432101112137[[#This Row],[International]]/Table323567891011121323432101112137[[#This Row],[Total]]</f>
        <v>0</v>
      </c>
      <c r="Y11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1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19" spans="1:26" ht="20" customHeight="1">
      <c r="A119" s="12">
        <v>433536</v>
      </c>
      <c r="B119" s="12" t="s">
        <v>1267</v>
      </c>
      <c r="C119" s="16">
        <v>45500</v>
      </c>
      <c r="D119" s="12">
        <v>8</v>
      </c>
      <c r="E119" s="12">
        <v>7</v>
      </c>
      <c r="F119" s="14">
        <f>Table323567891011121323432101112137[[#This Row],[Men]]/Table323567891011121323432101112137[[#This Row],[Total]]</f>
        <v>0.875</v>
      </c>
      <c r="G119" s="12">
        <v>1</v>
      </c>
      <c r="H119" s="14">
        <f>Table323567891011121323432101112137[[#This Row],[Women]]/Table323567891011121323432101112137[[#This Row],[Total]]</f>
        <v>0.125</v>
      </c>
      <c r="I119" s="12">
        <v>0</v>
      </c>
      <c r="J119" s="14">
        <f>Table323567891011121323432101112137[[#This Row],[Alaskan Native or Native American]]/Table323567891011121323432101112137[[#This Row],[Total]]</f>
        <v>0</v>
      </c>
      <c r="K119" s="12">
        <v>2</v>
      </c>
      <c r="L119" s="14">
        <f>Table323567891011121323432101112137[[#This Row],[Asian American]]/Table323567891011121323432101112137[[#This Row],[Total]]</f>
        <v>0.25</v>
      </c>
      <c r="M119" s="12">
        <v>5</v>
      </c>
      <c r="N119" s="14">
        <f>Table323567891011121323432101112137[[#This Row],[African American]]/Table323567891011121323432101112137[[#This Row],[Total]]</f>
        <v>0.625</v>
      </c>
      <c r="O119" s="12">
        <v>0</v>
      </c>
      <c r="P119" s="14">
        <f>Table323567891011121323432101112137[[#This Row],[Hispanic American]]/Table323567891011121323432101112137[[#This Row],[Total]]</f>
        <v>0</v>
      </c>
      <c r="Q119" s="12">
        <v>0</v>
      </c>
      <c r="R119" s="14">
        <f>Table323567891011121323432101112137[[#This Row],[Hawaiian or Pacific Islander]]/Table323567891011121323432101112137[[#This Row],[Total]]</f>
        <v>0</v>
      </c>
      <c r="S119" s="12">
        <v>0</v>
      </c>
      <c r="T119" s="14">
        <f>Table323567891011121323432101112137[[#This Row],[White]]/Table323567891011121323432101112137[[#This Row],[Total]]</f>
        <v>0</v>
      </c>
      <c r="U119" s="12">
        <v>1</v>
      </c>
      <c r="V119" s="14">
        <f>Table323567891011121323432101112137[[#This Row],[Multi-racial]]/Table323567891011121323432101112137[[#This Row],[Total]]</f>
        <v>0.125</v>
      </c>
      <c r="W119" s="12">
        <v>0</v>
      </c>
      <c r="X119" s="14">
        <f>Table323567891011121323432101112137[[#This Row],[International]]/Table323567891011121323432101112137[[#This Row],[Total]]</f>
        <v>0</v>
      </c>
      <c r="Y11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1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0.75</v>
      </c>
    </row>
    <row r="120" spans="1:26" ht="20" customHeight="1">
      <c r="A120" s="1">
        <v>484677</v>
      </c>
      <c r="B120" s="1" t="s">
        <v>1278</v>
      </c>
      <c r="C120" s="15">
        <v>46100</v>
      </c>
      <c r="D120" s="1">
        <v>8</v>
      </c>
      <c r="E120" s="1">
        <v>5</v>
      </c>
      <c r="F120" s="8">
        <f>Table323567891011121323432101112137[[#This Row],[Men]]/Table323567891011121323432101112137[[#This Row],[Total]]</f>
        <v>0.625</v>
      </c>
      <c r="G120" s="1">
        <v>3</v>
      </c>
      <c r="H120" s="8">
        <f>Table323567891011121323432101112137[[#This Row],[Women]]/Table323567891011121323432101112137[[#This Row],[Total]]</f>
        <v>0.375</v>
      </c>
      <c r="I120" s="1">
        <v>0</v>
      </c>
      <c r="J120" s="8">
        <f>Table323567891011121323432101112137[[#This Row],[Alaskan Native or Native American]]/Table323567891011121323432101112137[[#This Row],[Total]]</f>
        <v>0</v>
      </c>
      <c r="K120" s="1">
        <v>0</v>
      </c>
      <c r="L120" s="8">
        <f>Table323567891011121323432101112137[[#This Row],[Asian American]]/Table323567891011121323432101112137[[#This Row],[Total]]</f>
        <v>0</v>
      </c>
      <c r="M120" s="1">
        <v>3</v>
      </c>
      <c r="N120" s="8">
        <f>Table323567891011121323432101112137[[#This Row],[African American]]/Table323567891011121323432101112137[[#This Row],[Total]]</f>
        <v>0.375</v>
      </c>
      <c r="O120" s="1">
        <v>0</v>
      </c>
      <c r="P120" s="8">
        <f>Table323567891011121323432101112137[[#This Row],[Hispanic American]]/Table323567891011121323432101112137[[#This Row],[Total]]</f>
        <v>0</v>
      </c>
      <c r="Q120" s="1">
        <v>0</v>
      </c>
      <c r="R120" s="8">
        <f>Table323567891011121323432101112137[[#This Row],[Hawaiian or Pacific Islander]]/Table323567891011121323432101112137[[#This Row],[Total]]</f>
        <v>0</v>
      </c>
      <c r="S120" s="1">
        <v>2</v>
      </c>
      <c r="T120" s="8">
        <f>Table323567891011121323432101112137[[#This Row],[White]]/Table323567891011121323432101112137[[#This Row],[Total]]</f>
        <v>0.25</v>
      </c>
      <c r="U120" s="1">
        <v>0</v>
      </c>
      <c r="V120" s="8">
        <f>Table323567891011121323432101112137[[#This Row],[Multi-racial]]/Table323567891011121323432101112137[[#This Row],[Total]]</f>
        <v>0</v>
      </c>
      <c r="W120" s="1">
        <v>1</v>
      </c>
      <c r="X120" s="8">
        <f>Table323567891011121323432101112137[[#This Row],[International]]/Table323567891011121323432101112137[[#This Row],[Total]]</f>
        <v>0.125</v>
      </c>
      <c r="Y12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0.375</v>
      </c>
      <c r="Z12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0.375</v>
      </c>
    </row>
    <row r="121" spans="1:26" ht="20" customHeight="1">
      <c r="A121" s="12">
        <v>128328</v>
      </c>
      <c r="B121" s="12" t="s">
        <v>316</v>
      </c>
      <c r="C121" s="16" t="s">
        <v>347</v>
      </c>
      <c r="D121" s="12">
        <v>7</v>
      </c>
      <c r="E121" s="12">
        <v>7</v>
      </c>
      <c r="F121" s="14">
        <f>Table323567891011121323432101112137[[#This Row],[Men]]/Table323567891011121323432101112137[[#This Row],[Total]]</f>
        <v>1</v>
      </c>
      <c r="G121" s="12">
        <v>0</v>
      </c>
      <c r="H121" s="14">
        <f>Table323567891011121323432101112137[[#This Row],[Women]]/Table323567891011121323432101112137[[#This Row],[Total]]</f>
        <v>0</v>
      </c>
      <c r="I121" s="12">
        <v>0</v>
      </c>
      <c r="J121" s="14">
        <f>Table323567891011121323432101112137[[#This Row],[Alaskan Native or Native American]]/Table323567891011121323432101112137[[#This Row],[Total]]</f>
        <v>0</v>
      </c>
      <c r="K121" s="12">
        <v>0</v>
      </c>
      <c r="L121" s="14">
        <f>Table323567891011121323432101112137[[#This Row],[Asian American]]/Table323567891011121323432101112137[[#This Row],[Total]]</f>
        <v>0</v>
      </c>
      <c r="M121" s="12">
        <v>1</v>
      </c>
      <c r="N121" s="14">
        <f>Table323567891011121323432101112137[[#This Row],[African American]]/Table323567891011121323432101112137[[#This Row],[Total]]</f>
        <v>0.14285714285714285</v>
      </c>
      <c r="O121" s="12">
        <v>1</v>
      </c>
      <c r="P121" s="14">
        <f>Table323567891011121323432101112137[[#This Row],[Hispanic American]]/Table323567891011121323432101112137[[#This Row],[Total]]</f>
        <v>0.14285714285714285</v>
      </c>
      <c r="Q121" s="12">
        <v>0</v>
      </c>
      <c r="R121" s="14">
        <f>Table323567891011121323432101112137[[#This Row],[Hawaiian or Pacific Islander]]/Table323567891011121323432101112137[[#This Row],[Total]]</f>
        <v>0</v>
      </c>
      <c r="S121" s="12">
        <v>5</v>
      </c>
      <c r="T121" s="14">
        <f>Table323567891011121323432101112137[[#This Row],[White]]/Table323567891011121323432101112137[[#This Row],[Total]]</f>
        <v>0.7142857142857143</v>
      </c>
      <c r="U121" s="12">
        <v>0</v>
      </c>
      <c r="V121" s="14">
        <f>Table323567891011121323432101112137[[#This Row],[Multi-racial]]/Table323567891011121323432101112137[[#This Row],[Total]]</f>
        <v>0</v>
      </c>
      <c r="W121" s="12">
        <v>0</v>
      </c>
      <c r="X121" s="14">
        <f>Table323567891011121323432101112137[[#This Row],[International]]/Table323567891011121323432101112137[[#This Row],[Total]]</f>
        <v>0</v>
      </c>
      <c r="Y12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  <c r="Z12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</row>
    <row r="122" spans="1:26" ht="20" customHeight="1">
      <c r="A122" s="1">
        <v>145813</v>
      </c>
      <c r="B122" s="1" t="s">
        <v>527</v>
      </c>
      <c r="C122" s="15"/>
      <c r="D122" s="1">
        <v>7</v>
      </c>
      <c r="E122" s="1">
        <v>7</v>
      </c>
      <c r="F122" s="8">
        <f>Table323567891011121323432101112137[[#This Row],[Men]]/Table323567891011121323432101112137[[#This Row],[Total]]</f>
        <v>1</v>
      </c>
      <c r="G122" s="1">
        <v>0</v>
      </c>
      <c r="H122" s="8">
        <f>Table323567891011121323432101112137[[#This Row],[Women]]/Table323567891011121323432101112137[[#This Row],[Total]]</f>
        <v>0</v>
      </c>
      <c r="I122" s="1">
        <v>0</v>
      </c>
      <c r="J122" s="8">
        <f>Table323567891011121323432101112137[[#This Row],[Alaskan Native or Native American]]/Table323567891011121323432101112137[[#This Row],[Total]]</f>
        <v>0</v>
      </c>
      <c r="K122" s="1">
        <v>0</v>
      </c>
      <c r="L122" s="8">
        <f>Table323567891011121323432101112137[[#This Row],[Asian American]]/Table323567891011121323432101112137[[#This Row],[Total]]</f>
        <v>0</v>
      </c>
      <c r="M122" s="1">
        <v>1</v>
      </c>
      <c r="N122" s="8">
        <f>Table323567891011121323432101112137[[#This Row],[African American]]/Table323567891011121323432101112137[[#This Row],[Total]]</f>
        <v>0.14285714285714285</v>
      </c>
      <c r="O122" s="1">
        <v>1</v>
      </c>
      <c r="P122" s="8">
        <f>Table323567891011121323432101112137[[#This Row],[Hispanic American]]/Table323567891011121323432101112137[[#This Row],[Total]]</f>
        <v>0.14285714285714285</v>
      </c>
      <c r="Q122" s="1">
        <v>0</v>
      </c>
      <c r="R122" s="8">
        <f>Table323567891011121323432101112137[[#This Row],[Hawaiian or Pacific Islander]]/Table323567891011121323432101112137[[#This Row],[Total]]</f>
        <v>0</v>
      </c>
      <c r="S122" s="1">
        <v>5</v>
      </c>
      <c r="T122" s="8">
        <f>Table323567891011121323432101112137[[#This Row],[White]]/Table323567891011121323432101112137[[#This Row],[Total]]</f>
        <v>0.7142857142857143</v>
      </c>
      <c r="U122" s="1">
        <v>0</v>
      </c>
      <c r="V122" s="8">
        <f>Table323567891011121323432101112137[[#This Row],[Multi-racial]]/Table323567891011121323432101112137[[#This Row],[Total]]</f>
        <v>0</v>
      </c>
      <c r="W122" s="1">
        <v>0</v>
      </c>
      <c r="X122" s="8">
        <f>Table323567891011121323432101112137[[#This Row],[International]]/Table323567891011121323432101112137[[#This Row],[Total]]</f>
        <v>0</v>
      </c>
      <c r="Y12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  <c r="Z12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</row>
    <row r="123" spans="1:26" ht="20" customHeight="1">
      <c r="A123" s="12">
        <v>173328</v>
      </c>
      <c r="B123" s="12" t="s">
        <v>632</v>
      </c>
      <c r="C123" s="16" t="s">
        <v>347</v>
      </c>
      <c r="D123" s="12">
        <v>7</v>
      </c>
      <c r="E123" s="12">
        <v>3</v>
      </c>
      <c r="F123" s="14">
        <f>Table323567891011121323432101112137[[#This Row],[Men]]/Table323567891011121323432101112137[[#This Row],[Total]]</f>
        <v>0.42857142857142855</v>
      </c>
      <c r="G123" s="12">
        <v>4</v>
      </c>
      <c r="H123" s="14">
        <f>Table323567891011121323432101112137[[#This Row],[Women]]/Table323567891011121323432101112137[[#This Row],[Total]]</f>
        <v>0.5714285714285714</v>
      </c>
      <c r="I123" s="12">
        <v>0</v>
      </c>
      <c r="J123" s="14">
        <f>Table323567891011121323432101112137[[#This Row],[Alaskan Native or Native American]]/Table323567891011121323432101112137[[#This Row],[Total]]</f>
        <v>0</v>
      </c>
      <c r="K123" s="12">
        <v>0</v>
      </c>
      <c r="L123" s="14">
        <f>Table323567891011121323432101112137[[#This Row],[Asian American]]/Table323567891011121323432101112137[[#This Row],[Total]]</f>
        <v>0</v>
      </c>
      <c r="M123" s="12">
        <v>0</v>
      </c>
      <c r="N123" s="14">
        <f>Table323567891011121323432101112137[[#This Row],[African American]]/Table323567891011121323432101112137[[#This Row],[Total]]</f>
        <v>0</v>
      </c>
      <c r="O123" s="12">
        <v>0</v>
      </c>
      <c r="P123" s="14">
        <f>Table323567891011121323432101112137[[#This Row],[Hispanic American]]/Table323567891011121323432101112137[[#This Row],[Total]]</f>
        <v>0</v>
      </c>
      <c r="Q123" s="12">
        <v>0</v>
      </c>
      <c r="R123" s="14">
        <f>Table323567891011121323432101112137[[#This Row],[Hawaiian or Pacific Islander]]/Table323567891011121323432101112137[[#This Row],[Total]]</f>
        <v>0</v>
      </c>
      <c r="S123" s="12">
        <v>6</v>
      </c>
      <c r="T123" s="14">
        <f>Table323567891011121323432101112137[[#This Row],[White]]/Table323567891011121323432101112137[[#This Row],[Total]]</f>
        <v>0.8571428571428571</v>
      </c>
      <c r="U123" s="12">
        <v>1</v>
      </c>
      <c r="V123" s="14">
        <f>Table323567891011121323432101112137[[#This Row],[Multi-racial]]/Table323567891011121323432101112137[[#This Row],[Total]]</f>
        <v>0.14285714285714285</v>
      </c>
      <c r="W123" s="12">
        <v>0</v>
      </c>
      <c r="X123" s="14">
        <f>Table323567891011121323432101112137[[#This Row],[International]]/Table323567891011121323432101112137[[#This Row],[Total]]</f>
        <v>0</v>
      </c>
      <c r="Y12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0.14285714285714285</v>
      </c>
      <c r="Z12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0.14285714285714285</v>
      </c>
    </row>
    <row r="124" spans="1:26" ht="20" customHeight="1">
      <c r="A124" s="1">
        <v>196680</v>
      </c>
      <c r="B124" s="1" t="s">
        <v>1246</v>
      </c>
      <c r="C124" s="15" t="s">
        <v>347</v>
      </c>
      <c r="D124" s="1">
        <v>7</v>
      </c>
      <c r="E124" s="1">
        <v>7</v>
      </c>
      <c r="F124" s="8">
        <f>Table323567891011121323432101112137[[#This Row],[Men]]/Table323567891011121323432101112137[[#This Row],[Total]]</f>
        <v>1</v>
      </c>
      <c r="G124" s="1">
        <v>0</v>
      </c>
      <c r="H124" s="8">
        <f>Table323567891011121323432101112137[[#This Row],[Women]]/Table323567891011121323432101112137[[#This Row],[Total]]</f>
        <v>0</v>
      </c>
      <c r="I124" s="1">
        <v>0</v>
      </c>
      <c r="J124" s="8">
        <f>Table323567891011121323432101112137[[#This Row],[Alaskan Native or Native American]]/Table323567891011121323432101112137[[#This Row],[Total]]</f>
        <v>0</v>
      </c>
      <c r="K124" s="1">
        <v>0</v>
      </c>
      <c r="L124" s="8">
        <f>Table323567891011121323432101112137[[#This Row],[Asian American]]/Table323567891011121323432101112137[[#This Row],[Total]]</f>
        <v>0</v>
      </c>
      <c r="M124" s="1">
        <v>0</v>
      </c>
      <c r="N124" s="8">
        <f>Table323567891011121323432101112137[[#This Row],[African American]]/Table323567891011121323432101112137[[#This Row],[Total]]</f>
        <v>0</v>
      </c>
      <c r="O124" s="1">
        <v>2</v>
      </c>
      <c r="P124" s="8">
        <f>Table323567891011121323432101112137[[#This Row],[Hispanic American]]/Table323567891011121323432101112137[[#This Row],[Total]]</f>
        <v>0.2857142857142857</v>
      </c>
      <c r="Q124" s="1">
        <v>0</v>
      </c>
      <c r="R124" s="8">
        <f>Table323567891011121323432101112137[[#This Row],[Hawaiian or Pacific Islander]]/Table323567891011121323432101112137[[#This Row],[Total]]</f>
        <v>0</v>
      </c>
      <c r="S124" s="1">
        <v>5</v>
      </c>
      <c r="T124" s="8">
        <f>Table323567891011121323432101112137[[#This Row],[White]]/Table323567891011121323432101112137[[#This Row],[Total]]</f>
        <v>0.7142857142857143</v>
      </c>
      <c r="U124" s="1">
        <v>0</v>
      </c>
      <c r="V124" s="8">
        <f>Table323567891011121323432101112137[[#This Row],[Multi-racial]]/Table323567891011121323432101112137[[#This Row],[Total]]</f>
        <v>0</v>
      </c>
      <c r="W124" s="1">
        <v>0</v>
      </c>
      <c r="X124" s="8">
        <f>Table323567891011121323432101112137[[#This Row],[International]]/Table323567891011121323432101112137[[#This Row],[Total]]</f>
        <v>0</v>
      </c>
      <c r="Y12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  <c r="Z12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0.2857142857142857</v>
      </c>
    </row>
    <row r="125" spans="1:26" ht="20" customHeight="1">
      <c r="A125" s="12">
        <v>213987</v>
      </c>
      <c r="B125" s="12" t="s">
        <v>1074</v>
      </c>
      <c r="C125" s="16" t="s">
        <v>347</v>
      </c>
      <c r="D125" s="12">
        <v>7</v>
      </c>
      <c r="E125" s="12">
        <v>7</v>
      </c>
      <c r="F125" s="14">
        <f>Table323567891011121323432101112137[[#This Row],[Men]]/Table323567891011121323432101112137[[#This Row],[Total]]</f>
        <v>1</v>
      </c>
      <c r="G125" s="12">
        <v>0</v>
      </c>
      <c r="H125" s="14">
        <f>Table323567891011121323432101112137[[#This Row],[Women]]/Table323567891011121323432101112137[[#This Row],[Total]]</f>
        <v>0</v>
      </c>
      <c r="I125" s="12">
        <v>0</v>
      </c>
      <c r="J125" s="14">
        <f>Table323567891011121323432101112137[[#This Row],[Alaskan Native or Native American]]/Table323567891011121323432101112137[[#This Row],[Total]]</f>
        <v>0</v>
      </c>
      <c r="K125" s="12">
        <v>0</v>
      </c>
      <c r="L125" s="14">
        <f>Table323567891011121323432101112137[[#This Row],[Asian American]]/Table323567891011121323432101112137[[#This Row],[Total]]</f>
        <v>0</v>
      </c>
      <c r="M125" s="12">
        <v>1</v>
      </c>
      <c r="N125" s="14">
        <f>Table323567891011121323432101112137[[#This Row],[African American]]/Table323567891011121323432101112137[[#This Row],[Total]]</f>
        <v>0.14285714285714285</v>
      </c>
      <c r="O125" s="12">
        <v>0</v>
      </c>
      <c r="P125" s="14">
        <f>Table323567891011121323432101112137[[#This Row],[Hispanic American]]/Table323567891011121323432101112137[[#This Row],[Total]]</f>
        <v>0</v>
      </c>
      <c r="Q125" s="12">
        <v>0</v>
      </c>
      <c r="R125" s="14">
        <f>Table323567891011121323432101112137[[#This Row],[Hawaiian or Pacific Islander]]/Table323567891011121323432101112137[[#This Row],[Total]]</f>
        <v>0</v>
      </c>
      <c r="S125" s="12">
        <v>2</v>
      </c>
      <c r="T125" s="14">
        <f>Table323567891011121323432101112137[[#This Row],[White]]/Table323567891011121323432101112137[[#This Row],[Total]]</f>
        <v>0.2857142857142857</v>
      </c>
      <c r="U125" s="12">
        <v>0</v>
      </c>
      <c r="V125" s="14">
        <f>Table323567891011121323432101112137[[#This Row],[Multi-racial]]/Table323567891011121323432101112137[[#This Row],[Total]]</f>
        <v>0</v>
      </c>
      <c r="W125" s="12">
        <v>4</v>
      </c>
      <c r="X125" s="14">
        <f>Table323567891011121323432101112137[[#This Row],[International]]/Table323567891011121323432101112137[[#This Row],[Total]]</f>
        <v>0.5714285714285714</v>
      </c>
      <c r="Y12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0.14285714285714285</v>
      </c>
      <c r="Z12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0.14285714285714285</v>
      </c>
    </row>
    <row r="126" spans="1:26" ht="20" customHeight="1">
      <c r="A126" s="1">
        <v>448673</v>
      </c>
      <c r="B126" s="1" t="s">
        <v>762</v>
      </c>
      <c r="C126" s="15">
        <v>47500</v>
      </c>
      <c r="D126" s="1">
        <v>7</v>
      </c>
      <c r="E126" s="1">
        <v>7</v>
      </c>
      <c r="F126" s="8">
        <f>Table323567891011121323432101112137[[#This Row],[Men]]/Table323567891011121323432101112137[[#This Row],[Total]]</f>
        <v>1</v>
      </c>
      <c r="G126" s="1">
        <v>0</v>
      </c>
      <c r="H126" s="8">
        <f>Table323567891011121323432101112137[[#This Row],[Women]]/Table323567891011121323432101112137[[#This Row],[Total]]</f>
        <v>0</v>
      </c>
      <c r="I126" s="1">
        <v>0</v>
      </c>
      <c r="J126" s="8">
        <f>Table323567891011121323432101112137[[#This Row],[Alaskan Native or Native American]]/Table323567891011121323432101112137[[#This Row],[Total]]</f>
        <v>0</v>
      </c>
      <c r="K126" s="1">
        <v>0</v>
      </c>
      <c r="L126" s="8">
        <f>Table323567891011121323432101112137[[#This Row],[Asian American]]/Table323567891011121323432101112137[[#This Row],[Total]]</f>
        <v>0</v>
      </c>
      <c r="M126" s="1">
        <v>0</v>
      </c>
      <c r="N126" s="8">
        <f>Table323567891011121323432101112137[[#This Row],[African American]]/Table323567891011121323432101112137[[#This Row],[Total]]</f>
        <v>0</v>
      </c>
      <c r="O126" s="1">
        <v>1</v>
      </c>
      <c r="P126" s="8">
        <f>Table323567891011121323432101112137[[#This Row],[Hispanic American]]/Table323567891011121323432101112137[[#This Row],[Total]]</f>
        <v>0.14285714285714285</v>
      </c>
      <c r="Q126" s="1">
        <v>0</v>
      </c>
      <c r="R126" s="8">
        <f>Table323567891011121323432101112137[[#This Row],[Hawaiian or Pacific Islander]]/Table323567891011121323432101112137[[#This Row],[Total]]</f>
        <v>0</v>
      </c>
      <c r="S126" s="1">
        <v>3</v>
      </c>
      <c r="T126" s="8">
        <f>Table323567891011121323432101112137[[#This Row],[White]]/Table323567891011121323432101112137[[#This Row],[Total]]</f>
        <v>0.42857142857142855</v>
      </c>
      <c r="U126" s="1">
        <v>0</v>
      </c>
      <c r="V126" s="8">
        <f>Table323567891011121323432101112137[[#This Row],[Multi-racial]]/Table323567891011121323432101112137[[#This Row],[Total]]</f>
        <v>0</v>
      </c>
      <c r="W126" s="1">
        <v>0</v>
      </c>
      <c r="X126" s="8">
        <f>Table323567891011121323432101112137[[#This Row],[International]]/Table323567891011121323432101112137[[#This Row],[Total]]</f>
        <v>0</v>
      </c>
      <c r="Y12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0.14285714285714285</v>
      </c>
      <c r="Z12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0.14285714285714285</v>
      </c>
    </row>
    <row r="127" spans="1:26" ht="20" customHeight="1">
      <c r="A127" s="12">
        <v>142328</v>
      </c>
      <c r="B127" s="12" t="s">
        <v>867</v>
      </c>
      <c r="C127" s="16" t="s">
        <v>347</v>
      </c>
      <c r="D127" s="12">
        <v>6</v>
      </c>
      <c r="E127" s="12">
        <v>6</v>
      </c>
      <c r="F127" s="14">
        <f>Table323567891011121323432101112137[[#This Row],[Men]]/Table323567891011121323432101112137[[#This Row],[Total]]</f>
        <v>1</v>
      </c>
      <c r="G127" s="12">
        <v>0</v>
      </c>
      <c r="H127" s="14">
        <f>Table323567891011121323432101112137[[#This Row],[Women]]/Table323567891011121323432101112137[[#This Row],[Total]]</f>
        <v>0</v>
      </c>
      <c r="I127" s="12">
        <v>0</v>
      </c>
      <c r="J127" s="14">
        <f>Table323567891011121323432101112137[[#This Row],[Alaskan Native or Native American]]/Table323567891011121323432101112137[[#This Row],[Total]]</f>
        <v>0</v>
      </c>
      <c r="K127" s="12">
        <v>0</v>
      </c>
      <c r="L127" s="14">
        <f>Table323567891011121323432101112137[[#This Row],[Asian American]]/Table323567891011121323432101112137[[#This Row],[Total]]</f>
        <v>0</v>
      </c>
      <c r="M127" s="12">
        <v>0</v>
      </c>
      <c r="N127" s="14">
        <f>Table323567891011121323432101112137[[#This Row],[African American]]/Table323567891011121323432101112137[[#This Row],[Total]]</f>
        <v>0</v>
      </c>
      <c r="O127" s="12">
        <v>0</v>
      </c>
      <c r="P127" s="14">
        <f>Table323567891011121323432101112137[[#This Row],[Hispanic American]]/Table323567891011121323432101112137[[#This Row],[Total]]</f>
        <v>0</v>
      </c>
      <c r="Q127" s="12">
        <v>0</v>
      </c>
      <c r="R127" s="14">
        <f>Table323567891011121323432101112137[[#This Row],[Hawaiian or Pacific Islander]]/Table323567891011121323432101112137[[#This Row],[Total]]</f>
        <v>0</v>
      </c>
      <c r="S127" s="12">
        <v>5</v>
      </c>
      <c r="T127" s="14">
        <f>Table323567891011121323432101112137[[#This Row],[White]]/Table323567891011121323432101112137[[#This Row],[Total]]</f>
        <v>0.83333333333333337</v>
      </c>
      <c r="U127" s="12">
        <v>0</v>
      </c>
      <c r="V127" s="14">
        <f>Table323567891011121323432101112137[[#This Row],[Multi-racial]]/Table323567891011121323432101112137[[#This Row],[Total]]</f>
        <v>0</v>
      </c>
      <c r="W127" s="12">
        <v>0</v>
      </c>
      <c r="X127" s="14">
        <f>Table323567891011121323432101112137[[#This Row],[International]]/Table323567891011121323432101112137[[#This Row],[Total]]</f>
        <v>0</v>
      </c>
      <c r="Y12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2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28" spans="1:26" ht="20" customHeight="1">
      <c r="A128" s="1">
        <v>176965</v>
      </c>
      <c r="B128" s="1" t="s">
        <v>514</v>
      </c>
      <c r="C128" s="15" t="s">
        <v>347</v>
      </c>
      <c r="D128" s="1">
        <v>6</v>
      </c>
      <c r="E128" s="1">
        <v>6</v>
      </c>
      <c r="F128" s="8">
        <f>Table323567891011121323432101112137[[#This Row],[Men]]/Table323567891011121323432101112137[[#This Row],[Total]]</f>
        <v>1</v>
      </c>
      <c r="G128" s="1">
        <v>0</v>
      </c>
      <c r="H128" s="8">
        <f>Table323567891011121323432101112137[[#This Row],[Women]]/Table323567891011121323432101112137[[#This Row],[Total]]</f>
        <v>0</v>
      </c>
      <c r="I128" s="1">
        <v>0</v>
      </c>
      <c r="J128" s="8">
        <f>Table323567891011121323432101112137[[#This Row],[Alaskan Native or Native American]]/Table323567891011121323432101112137[[#This Row],[Total]]</f>
        <v>0</v>
      </c>
      <c r="K128" s="1">
        <v>0</v>
      </c>
      <c r="L128" s="8">
        <f>Table323567891011121323432101112137[[#This Row],[Asian American]]/Table323567891011121323432101112137[[#This Row],[Total]]</f>
        <v>0</v>
      </c>
      <c r="M128" s="1">
        <v>0</v>
      </c>
      <c r="N128" s="8">
        <f>Table323567891011121323432101112137[[#This Row],[African American]]/Table323567891011121323432101112137[[#This Row],[Total]]</f>
        <v>0</v>
      </c>
      <c r="O128" s="1">
        <v>1</v>
      </c>
      <c r="P128" s="8">
        <f>Table323567891011121323432101112137[[#This Row],[Hispanic American]]/Table323567891011121323432101112137[[#This Row],[Total]]</f>
        <v>0.16666666666666666</v>
      </c>
      <c r="Q128" s="1">
        <v>0</v>
      </c>
      <c r="R128" s="8">
        <f>Table323567891011121323432101112137[[#This Row],[Hawaiian or Pacific Islander]]/Table323567891011121323432101112137[[#This Row],[Total]]</f>
        <v>0</v>
      </c>
      <c r="S128" s="1">
        <v>5</v>
      </c>
      <c r="T128" s="8">
        <f>Table323567891011121323432101112137[[#This Row],[White]]/Table323567891011121323432101112137[[#This Row],[Total]]</f>
        <v>0.83333333333333337</v>
      </c>
      <c r="U128" s="1">
        <v>0</v>
      </c>
      <c r="V128" s="8">
        <f>Table323567891011121323432101112137[[#This Row],[Multi-racial]]/Table323567891011121323432101112137[[#This Row],[Total]]</f>
        <v>0</v>
      </c>
      <c r="W128" s="1">
        <v>0</v>
      </c>
      <c r="X128" s="8">
        <f>Table323567891011121323432101112137[[#This Row],[International]]/Table323567891011121323432101112137[[#This Row],[Total]]</f>
        <v>0</v>
      </c>
      <c r="Y12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0.16666666666666666</v>
      </c>
      <c r="Z12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0.16666666666666666</v>
      </c>
    </row>
    <row r="129" spans="1:26" ht="20" customHeight="1">
      <c r="A129" s="12">
        <v>191931</v>
      </c>
      <c r="B129" s="12" t="s">
        <v>620</v>
      </c>
      <c r="C129" s="16"/>
      <c r="D129" s="12">
        <v>6</v>
      </c>
      <c r="E129" s="12">
        <v>6</v>
      </c>
      <c r="F129" s="14">
        <f>Table323567891011121323432101112137[[#This Row],[Men]]/Table323567891011121323432101112137[[#This Row],[Total]]</f>
        <v>1</v>
      </c>
      <c r="G129" s="12">
        <v>0</v>
      </c>
      <c r="H129" s="14">
        <f>Table323567891011121323432101112137[[#This Row],[Women]]/Table323567891011121323432101112137[[#This Row],[Total]]</f>
        <v>0</v>
      </c>
      <c r="I129" s="12">
        <v>0</v>
      </c>
      <c r="J129" s="14">
        <f>Table323567891011121323432101112137[[#This Row],[Alaskan Native or Native American]]/Table323567891011121323432101112137[[#This Row],[Total]]</f>
        <v>0</v>
      </c>
      <c r="K129" s="12">
        <v>0</v>
      </c>
      <c r="L129" s="14">
        <f>Table323567891011121323432101112137[[#This Row],[Asian American]]/Table323567891011121323432101112137[[#This Row],[Total]]</f>
        <v>0</v>
      </c>
      <c r="M129" s="12">
        <v>0</v>
      </c>
      <c r="N129" s="14">
        <f>Table323567891011121323432101112137[[#This Row],[African American]]/Table323567891011121323432101112137[[#This Row],[Total]]</f>
        <v>0</v>
      </c>
      <c r="O129" s="12">
        <v>3</v>
      </c>
      <c r="P129" s="14">
        <f>Table323567891011121323432101112137[[#This Row],[Hispanic American]]/Table323567891011121323432101112137[[#This Row],[Total]]</f>
        <v>0.5</v>
      </c>
      <c r="Q129" s="12">
        <v>0</v>
      </c>
      <c r="R129" s="14">
        <f>Table323567891011121323432101112137[[#This Row],[Hawaiian or Pacific Islander]]/Table323567891011121323432101112137[[#This Row],[Total]]</f>
        <v>0</v>
      </c>
      <c r="S129" s="12">
        <v>3</v>
      </c>
      <c r="T129" s="14">
        <f>Table323567891011121323432101112137[[#This Row],[White]]/Table323567891011121323432101112137[[#This Row],[Total]]</f>
        <v>0.5</v>
      </c>
      <c r="U129" s="12">
        <v>0</v>
      </c>
      <c r="V129" s="14">
        <f>Table323567891011121323432101112137[[#This Row],[Multi-racial]]/Table323567891011121323432101112137[[#This Row],[Total]]</f>
        <v>0</v>
      </c>
      <c r="W129" s="12">
        <v>0</v>
      </c>
      <c r="X129" s="14">
        <f>Table323567891011121323432101112137[[#This Row],[International]]/Table323567891011121323432101112137[[#This Row],[Total]]</f>
        <v>0</v>
      </c>
      <c r="Y12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  <c r="Z12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</row>
    <row r="130" spans="1:26" ht="20" customHeight="1">
      <c r="A130" s="1">
        <v>204185</v>
      </c>
      <c r="B130" s="1" t="s">
        <v>335</v>
      </c>
      <c r="C130" s="15" t="s">
        <v>347</v>
      </c>
      <c r="D130" s="1">
        <v>6</v>
      </c>
      <c r="E130" s="1">
        <v>6</v>
      </c>
      <c r="F130" s="8">
        <f>Table323567891011121323432101112137[[#This Row],[Men]]/Table323567891011121323432101112137[[#This Row],[Total]]</f>
        <v>1</v>
      </c>
      <c r="G130" s="1">
        <v>0</v>
      </c>
      <c r="H130" s="8">
        <f>Table323567891011121323432101112137[[#This Row],[Women]]/Table323567891011121323432101112137[[#This Row],[Total]]</f>
        <v>0</v>
      </c>
      <c r="I130" s="1">
        <v>0</v>
      </c>
      <c r="J130" s="8">
        <f>Table323567891011121323432101112137[[#This Row],[Alaskan Native or Native American]]/Table323567891011121323432101112137[[#This Row],[Total]]</f>
        <v>0</v>
      </c>
      <c r="K130" s="1">
        <v>0</v>
      </c>
      <c r="L130" s="8">
        <f>Table323567891011121323432101112137[[#This Row],[Asian American]]/Table323567891011121323432101112137[[#This Row],[Total]]</f>
        <v>0</v>
      </c>
      <c r="M130" s="1">
        <v>1</v>
      </c>
      <c r="N130" s="8">
        <f>Table323567891011121323432101112137[[#This Row],[African American]]/Table323567891011121323432101112137[[#This Row],[Total]]</f>
        <v>0.16666666666666666</v>
      </c>
      <c r="O130" s="1">
        <v>0</v>
      </c>
      <c r="P130" s="8">
        <f>Table323567891011121323432101112137[[#This Row],[Hispanic American]]/Table323567891011121323432101112137[[#This Row],[Total]]</f>
        <v>0</v>
      </c>
      <c r="Q130" s="1">
        <v>0</v>
      </c>
      <c r="R130" s="8">
        <f>Table323567891011121323432101112137[[#This Row],[Hawaiian or Pacific Islander]]/Table323567891011121323432101112137[[#This Row],[Total]]</f>
        <v>0</v>
      </c>
      <c r="S130" s="1">
        <v>5</v>
      </c>
      <c r="T130" s="8">
        <f>Table323567891011121323432101112137[[#This Row],[White]]/Table323567891011121323432101112137[[#This Row],[Total]]</f>
        <v>0.83333333333333337</v>
      </c>
      <c r="U130" s="1">
        <v>0</v>
      </c>
      <c r="V130" s="8">
        <f>Table323567891011121323432101112137[[#This Row],[Multi-racial]]/Table323567891011121323432101112137[[#This Row],[Total]]</f>
        <v>0</v>
      </c>
      <c r="W130" s="1">
        <v>0</v>
      </c>
      <c r="X130" s="8">
        <f>Table323567891011121323432101112137[[#This Row],[International]]/Table323567891011121323432101112137[[#This Row],[Total]]</f>
        <v>0</v>
      </c>
      <c r="Y13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0.16666666666666666</v>
      </c>
      <c r="Z13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0.16666666666666666</v>
      </c>
    </row>
    <row r="131" spans="1:26" ht="20" customHeight="1">
      <c r="A131" s="12">
        <v>228042</v>
      </c>
      <c r="B131" s="12" t="s">
        <v>1253</v>
      </c>
      <c r="C131" s="16" t="s">
        <v>347</v>
      </c>
      <c r="D131" s="12">
        <v>6</v>
      </c>
      <c r="E131" s="12">
        <v>4</v>
      </c>
      <c r="F131" s="14">
        <f>Table323567891011121323432101112137[[#This Row],[Men]]/Table323567891011121323432101112137[[#This Row],[Total]]</f>
        <v>0.66666666666666663</v>
      </c>
      <c r="G131" s="12">
        <v>2</v>
      </c>
      <c r="H131" s="14">
        <f>Table323567891011121323432101112137[[#This Row],[Women]]/Table323567891011121323432101112137[[#This Row],[Total]]</f>
        <v>0.33333333333333331</v>
      </c>
      <c r="I131" s="12">
        <v>0</v>
      </c>
      <c r="J131" s="14">
        <f>Table323567891011121323432101112137[[#This Row],[Alaskan Native or Native American]]/Table323567891011121323432101112137[[#This Row],[Total]]</f>
        <v>0</v>
      </c>
      <c r="K131" s="12">
        <v>0</v>
      </c>
      <c r="L131" s="14">
        <f>Table323567891011121323432101112137[[#This Row],[Asian American]]/Table323567891011121323432101112137[[#This Row],[Total]]</f>
        <v>0</v>
      </c>
      <c r="M131" s="12">
        <v>0</v>
      </c>
      <c r="N131" s="14">
        <f>Table323567891011121323432101112137[[#This Row],[African American]]/Table323567891011121323432101112137[[#This Row],[Total]]</f>
        <v>0</v>
      </c>
      <c r="O131" s="12">
        <v>0</v>
      </c>
      <c r="P131" s="14">
        <f>Table323567891011121323432101112137[[#This Row],[Hispanic American]]/Table323567891011121323432101112137[[#This Row],[Total]]</f>
        <v>0</v>
      </c>
      <c r="Q131" s="12">
        <v>0</v>
      </c>
      <c r="R131" s="14">
        <f>Table323567891011121323432101112137[[#This Row],[Hawaiian or Pacific Islander]]/Table323567891011121323432101112137[[#This Row],[Total]]</f>
        <v>0</v>
      </c>
      <c r="S131" s="12">
        <v>6</v>
      </c>
      <c r="T131" s="14">
        <f>Table323567891011121323432101112137[[#This Row],[White]]/Table323567891011121323432101112137[[#This Row],[Total]]</f>
        <v>1</v>
      </c>
      <c r="U131" s="12">
        <v>0</v>
      </c>
      <c r="V131" s="14">
        <f>Table323567891011121323432101112137[[#This Row],[Multi-racial]]/Table323567891011121323432101112137[[#This Row],[Total]]</f>
        <v>0</v>
      </c>
      <c r="W131" s="12">
        <v>0</v>
      </c>
      <c r="X131" s="14">
        <f>Table323567891011121323432101112137[[#This Row],[International]]/Table323567891011121323432101112137[[#This Row],[Total]]</f>
        <v>0</v>
      </c>
      <c r="Y13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3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32" spans="1:26" ht="20" customHeight="1">
      <c r="A132" s="1">
        <v>237011</v>
      </c>
      <c r="B132" s="1" t="s">
        <v>474</v>
      </c>
      <c r="C132" s="15" t="s">
        <v>347</v>
      </c>
      <c r="D132" s="1">
        <v>6</v>
      </c>
      <c r="E132" s="1">
        <v>6</v>
      </c>
      <c r="F132" s="8">
        <f>Table323567891011121323432101112137[[#This Row],[Men]]/Table323567891011121323432101112137[[#This Row],[Total]]</f>
        <v>1</v>
      </c>
      <c r="G132" s="1">
        <v>0</v>
      </c>
      <c r="H132" s="8">
        <f>Table323567891011121323432101112137[[#This Row],[Women]]/Table323567891011121323432101112137[[#This Row],[Total]]</f>
        <v>0</v>
      </c>
      <c r="I132" s="1">
        <v>0</v>
      </c>
      <c r="J132" s="8">
        <f>Table323567891011121323432101112137[[#This Row],[Alaskan Native or Native American]]/Table323567891011121323432101112137[[#This Row],[Total]]</f>
        <v>0</v>
      </c>
      <c r="K132" s="1">
        <v>0</v>
      </c>
      <c r="L132" s="8">
        <f>Table323567891011121323432101112137[[#This Row],[Asian American]]/Table323567891011121323432101112137[[#This Row],[Total]]</f>
        <v>0</v>
      </c>
      <c r="M132" s="1">
        <v>0</v>
      </c>
      <c r="N132" s="8">
        <f>Table323567891011121323432101112137[[#This Row],[African American]]/Table323567891011121323432101112137[[#This Row],[Total]]</f>
        <v>0</v>
      </c>
      <c r="O132" s="1">
        <v>0</v>
      </c>
      <c r="P132" s="8">
        <f>Table323567891011121323432101112137[[#This Row],[Hispanic American]]/Table323567891011121323432101112137[[#This Row],[Total]]</f>
        <v>0</v>
      </c>
      <c r="Q132" s="1">
        <v>0</v>
      </c>
      <c r="R132" s="8">
        <f>Table323567891011121323432101112137[[#This Row],[Hawaiian or Pacific Islander]]/Table323567891011121323432101112137[[#This Row],[Total]]</f>
        <v>0</v>
      </c>
      <c r="S132" s="1">
        <v>6</v>
      </c>
      <c r="T132" s="8">
        <f>Table323567891011121323432101112137[[#This Row],[White]]/Table323567891011121323432101112137[[#This Row],[Total]]</f>
        <v>1</v>
      </c>
      <c r="U132" s="1">
        <v>0</v>
      </c>
      <c r="V132" s="8">
        <f>Table323567891011121323432101112137[[#This Row],[Multi-racial]]/Table323567891011121323432101112137[[#This Row],[Total]]</f>
        <v>0</v>
      </c>
      <c r="W132" s="1">
        <v>0</v>
      </c>
      <c r="X132" s="8">
        <f>Table323567891011121323432101112137[[#This Row],[International]]/Table323567891011121323432101112137[[#This Row],[Total]]</f>
        <v>0</v>
      </c>
      <c r="Y13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3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33" spans="1:26" ht="20" customHeight="1">
      <c r="A133" s="12">
        <v>484668</v>
      </c>
      <c r="B133" s="12" t="s">
        <v>1217</v>
      </c>
      <c r="C133" s="16">
        <v>46100</v>
      </c>
      <c r="D133" s="12">
        <v>6</v>
      </c>
      <c r="E133" s="12">
        <v>5</v>
      </c>
      <c r="F133" s="14">
        <f>Table323567891011121323432101112137[[#This Row],[Men]]/Table323567891011121323432101112137[[#This Row],[Total]]</f>
        <v>0.83333333333333337</v>
      </c>
      <c r="G133" s="12">
        <v>1</v>
      </c>
      <c r="H133" s="14">
        <f>Table323567891011121323432101112137[[#This Row],[Women]]/Table323567891011121323432101112137[[#This Row],[Total]]</f>
        <v>0.16666666666666666</v>
      </c>
      <c r="I133" s="12">
        <v>0</v>
      </c>
      <c r="J133" s="14">
        <f>Table323567891011121323432101112137[[#This Row],[Alaskan Native or Native American]]/Table323567891011121323432101112137[[#This Row],[Total]]</f>
        <v>0</v>
      </c>
      <c r="K133" s="12">
        <v>0</v>
      </c>
      <c r="L133" s="14">
        <f>Table323567891011121323432101112137[[#This Row],[Asian American]]/Table323567891011121323432101112137[[#This Row],[Total]]</f>
        <v>0</v>
      </c>
      <c r="M133" s="12">
        <v>1</v>
      </c>
      <c r="N133" s="14">
        <f>Table323567891011121323432101112137[[#This Row],[African American]]/Table323567891011121323432101112137[[#This Row],[Total]]</f>
        <v>0.16666666666666666</v>
      </c>
      <c r="O133" s="12">
        <v>2</v>
      </c>
      <c r="P133" s="14">
        <f>Table323567891011121323432101112137[[#This Row],[Hispanic American]]/Table323567891011121323432101112137[[#This Row],[Total]]</f>
        <v>0.33333333333333331</v>
      </c>
      <c r="Q133" s="12">
        <v>0</v>
      </c>
      <c r="R133" s="14">
        <f>Table323567891011121323432101112137[[#This Row],[Hawaiian or Pacific Islander]]/Table323567891011121323432101112137[[#This Row],[Total]]</f>
        <v>0</v>
      </c>
      <c r="S133" s="12">
        <v>1</v>
      </c>
      <c r="T133" s="14">
        <f>Table323567891011121323432101112137[[#This Row],[White]]/Table323567891011121323432101112137[[#This Row],[Total]]</f>
        <v>0.16666666666666666</v>
      </c>
      <c r="U133" s="12">
        <v>0</v>
      </c>
      <c r="V133" s="14">
        <f>Table323567891011121323432101112137[[#This Row],[Multi-racial]]/Table323567891011121323432101112137[[#This Row],[Total]]</f>
        <v>0</v>
      </c>
      <c r="W133" s="12">
        <v>0</v>
      </c>
      <c r="X133" s="14">
        <f>Table323567891011121323432101112137[[#This Row],[International]]/Table323567891011121323432101112137[[#This Row],[Total]]</f>
        <v>0</v>
      </c>
      <c r="Y13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  <c r="Z13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</row>
    <row r="134" spans="1:26" ht="20" customHeight="1">
      <c r="A134" s="1">
        <v>127918</v>
      </c>
      <c r="B134" s="1" t="s">
        <v>501</v>
      </c>
      <c r="C134" s="15" t="s">
        <v>347</v>
      </c>
      <c r="D134" s="1">
        <v>5</v>
      </c>
      <c r="E134" s="1">
        <v>5</v>
      </c>
      <c r="F134" s="8">
        <f>Table323567891011121323432101112137[[#This Row],[Men]]/Table323567891011121323432101112137[[#This Row],[Total]]</f>
        <v>1</v>
      </c>
      <c r="G134" s="1">
        <v>0</v>
      </c>
      <c r="H134" s="8">
        <f>Table323567891011121323432101112137[[#This Row],[Women]]/Table323567891011121323432101112137[[#This Row],[Total]]</f>
        <v>0</v>
      </c>
      <c r="I134" s="1">
        <v>0</v>
      </c>
      <c r="J134" s="8">
        <f>Table323567891011121323432101112137[[#This Row],[Alaskan Native or Native American]]/Table323567891011121323432101112137[[#This Row],[Total]]</f>
        <v>0</v>
      </c>
      <c r="K134" s="1">
        <v>0</v>
      </c>
      <c r="L134" s="8">
        <f>Table323567891011121323432101112137[[#This Row],[Asian American]]/Table323567891011121323432101112137[[#This Row],[Total]]</f>
        <v>0</v>
      </c>
      <c r="M134" s="1">
        <v>0</v>
      </c>
      <c r="N134" s="8">
        <f>Table323567891011121323432101112137[[#This Row],[African American]]/Table323567891011121323432101112137[[#This Row],[Total]]</f>
        <v>0</v>
      </c>
      <c r="O134" s="1">
        <v>1</v>
      </c>
      <c r="P134" s="8">
        <f>Table323567891011121323432101112137[[#This Row],[Hispanic American]]/Table323567891011121323432101112137[[#This Row],[Total]]</f>
        <v>0.2</v>
      </c>
      <c r="Q134" s="1">
        <v>0</v>
      </c>
      <c r="R134" s="8">
        <f>Table323567891011121323432101112137[[#This Row],[Hawaiian or Pacific Islander]]/Table323567891011121323432101112137[[#This Row],[Total]]</f>
        <v>0</v>
      </c>
      <c r="S134" s="1">
        <v>3</v>
      </c>
      <c r="T134" s="8">
        <f>Table323567891011121323432101112137[[#This Row],[White]]/Table323567891011121323432101112137[[#This Row],[Total]]</f>
        <v>0.6</v>
      </c>
      <c r="U134" s="1">
        <v>1</v>
      </c>
      <c r="V134" s="8">
        <f>Table323567891011121323432101112137[[#This Row],[Multi-racial]]/Table323567891011121323432101112137[[#This Row],[Total]]</f>
        <v>0.2</v>
      </c>
      <c r="W134" s="1">
        <v>0</v>
      </c>
      <c r="X134" s="8">
        <f>Table323567891011121323432101112137[[#This Row],[International]]/Table323567891011121323432101112137[[#This Row],[Total]]</f>
        <v>0</v>
      </c>
      <c r="Y13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</v>
      </c>
      <c r="Z13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0.4</v>
      </c>
    </row>
    <row r="135" spans="1:26" ht="20" customHeight="1">
      <c r="A135" s="12">
        <v>231651</v>
      </c>
      <c r="B135" s="12" t="s">
        <v>787</v>
      </c>
      <c r="C135" s="16" t="s">
        <v>347</v>
      </c>
      <c r="D135" s="12">
        <v>5</v>
      </c>
      <c r="E135" s="12">
        <v>4</v>
      </c>
      <c r="F135" s="14">
        <f>Table323567891011121323432101112137[[#This Row],[Men]]/Table323567891011121323432101112137[[#This Row],[Total]]</f>
        <v>0.8</v>
      </c>
      <c r="G135" s="12">
        <v>1</v>
      </c>
      <c r="H135" s="14">
        <f>Table323567891011121323432101112137[[#This Row],[Women]]/Table323567891011121323432101112137[[#This Row],[Total]]</f>
        <v>0.2</v>
      </c>
      <c r="I135" s="12">
        <v>0</v>
      </c>
      <c r="J135" s="14">
        <f>Table323567891011121323432101112137[[#This Row],[Alaskan Native or Native American]]/Table323567891011121323432101112137[[#This Row],[Total]]</f>
        <v>0</v>
      </c>
      <c r="K135" s="12">
        <v>2</v>
      </c>
      <c r="L135" s="14">
        <f>Table323567891011121323432101112137[[#This Row],[Asian American]]/Table323567891011121323432101112137[[#This Row],[Total]]</f>
        <v>0.4</v>
      </c>
      <c r="M135" s="12">
        <v>1</v>
      </c>
      <c r="N135" s="14">
        <f>Table323567891011121323432101112137[[#This Row],[African American]]/Table323567891011121323432101112137[[#This Row],[Total]]</f>
        <v>0.2</v>
      </c>
      <c r="O135" s="12">
        <v>0</v>
      </c>
      <c r="P135" s="14">
        <f>Table323567891011121323432101112137[[#This Row],[Hispanic American]]/Table323567891011121323432101112137[[#This Row],[Total]]</f>
        <v>0</v>
      </c>
      <c r="Q135" s="12">
        <v>0</v>
      </c>
      <c r="R135" s="14">
        <f>Table323567891011121323432101112137[[#This Row],[Hawaiian or Pacific Islander]]/Table323567891011121323432101112137[[#This Row],[Total]]</f>
        <v>0</v>
      </c>
      <c r="S135" s="12">
        <v>2</v>
      </c>
      <c r="T135" s="14">
        <f>Table323567891011121323432101112137[[#This Row],[White]]/Table323567891011121323432101112137[[#This Row],[Total]]</f>
        <v>0.4</v>
      </c>
      <c r="U135" s="12">
        <v>0</v>
      </c>
      <c r="V135" s="14">
        <f>Table323567891011121323432101112137[[#This Row],[Multi-racial]]/Table323567891011121323432101112137[[#This Row],[Total]]</f>
        <v>0</v>
      </c>
      <c r="W135" s="12">
        <v>0</v>
      </c>
      <c r="X135" s="14">
        <f>Table323567891011121323432101112137[[#This Row],[International]]/Table323567891011121323432101112137[[#This Row],[Total]]</f>
        <v>0</v>
      </c>
      <c r="Y13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</v>
      </c>
      <c r="Z13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</v>
      </c>
    </row>
    <row r="136" spans="1:26" ht="20" customHeight="1">
      <c r="A136" s="1">
        <v>484710</v>
      </c>
      <c r="B136" s="1" t="s">
        <v>1218</v>
      </c>
      <c r="C136" s="15">
        <v>46100</v>
      </c>
      <c r="D136" s="1">
        <v>5</v>
      </c>
      <c r="E136" s="1">
        <v>3</v>
      </c>
      <c r="F136" s="8">
        <f>Table323567891011121323432101112137[[#This Row],[Men]]/Table323567891011121323432101112137[[#This Row],[Total]]</f>
        <v>0.6</v>
      </c>
      <c r="G136" s="1">
        <v>2</v>
      </c>
      <c r="H136" s="8">
        <f>Table323567891011121323432101112137[[#This Row],[Women]]/Table323567891011121323432101112137[[#This Row],[Total]]</f>
        <v>0.4</v>
      </c>
      <c r="I136" s="1">
        <v>0</v>
      </c>
      <c r="J136" s="8">
        <f>Table323567891011121323432101112137[[#This Row],[Alaskan Native or Native American]]/Table323567891011121323432101112137[[#This Row],[Total]]</f>
        <v>0</v>
      </c>
      <c r="K136" s="1">
        <v>1</v>
      </c>
      <c r="L136" s="8">
        <f>Table323567891011121323432101112137[[#This Row],[Asian American]]/Table323567891011121323432101112137[[#This Row],[Total]]</f>
        <v>0.2</v>
      </c>
      <c r="M136" s="1">
        <v>2</v>
      </c>
      <c r="N136" s="8">
        <f>Table323567891011121323432101112137[[#This Row],[African American]]/Table323567891011121323432101112137[[#This Row],[Total]]</f>
        <v>0.4</v>
      </c>
      <c r="O136" s="1">
        <v>2</v>
      </c>
      <c r="P136" s="8">
        <f>Table323567891011121323432101112137[[#This Row],[Hispanic American]]/Table323567891011121323432101112137[[#This Row],[Total]]</f>
        <v>0.4</v>
      </c>
      <c r="Q136" s="1">
        <v>0</v>
      </c>
      <c r="R136" s="8">
        <f>Table323567891011121323432101112137[[#This Row],[Hawaiian or Pacific Islander]]/Table323567891011121323432101112137[[#This Row],[Total]]</f>
        <v>0</v>
      </c>
      <c r="S136" s="1">
        <v>0</v>
      </c>
      <c r="T136" s="8">
        <f>Table323567891011121323432101112137[[#This Row],[White]]/Table323567891011121323432101112137[[#This Row],[Total]]</f>
        <v>0</v>
      </c>
      <c r="U136" s="1">
        <v>0</v>
      </c>
      <c r="V136" s="8">
        <f>Table323567891011121323432101112137[[#This Row],[Multi-racial]]/Table323567891011121323432101112137[[#This Row],[Total]]</f>
        <v>0</v>
      </c>
      <c r="W136" s="1">
        <v>0</v>
      </c>
      <c r="X136" s="8">
        <f>Table323567891011121323432101112137[[#This Row],[International]]/Table323567891011121323432101112137[[#This Row],[Total]]</f>
        <v>0</v>
      </c>
      <c r="Y13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3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0.8</v>
      </c>
    </row>
    <row r="137" spans="1:26" ht="20" customHeight="1">
      <c r="A137" s="12">
        <v>140340</v>
      </c>
      <c r="B137" s="12" t="s">
        <v>1235</v>
      </c>
      <c r="C137" s="16">
        <v>45500</v>
      </c>
      <c r="D137" s="12">
        <v>4</v>
      </c>
      <c r="E137" s="12">
        <v>4</v>
      </c>
      <c r="F137" s="14">
        <f>Table323567891011121323432101112137[[#This Row],[Men]]/Table323567891011121323432101112137[[#This Row],[Total]]</f>
        <v>1</v>
      </c>
      <c r="G137" s="12">
        <v>0</v>
      </c>
      <c r="H137" s="14">
        <f>Table323567891011121323432101112137[[#This Row],[Women]]/Table323567891011121323432101112137[[#This Row],[Total]]</f>
        <v>0</v>
      </c>
      <c r="I137" s="12">
        <v>0</v>
      </c>
      <c r="J137" s="14">
        <f>Table323567891011121323432101112137[[#This Row],[Alaskan Native or Native American]]/Table323567891011121323432101112137[[#This Row],[Total]]</f>
        <v>0</v>
      </c>
      <c r="K137" s="12">
        <v>2</v>
      </c>
      <c r="L137" s="14">
        <f>Table323567891011121323432101112137[[#This Row],[Asian American]]/Table323567891011121323432101112137[[#This Row],[Total]]</f>
        <v>0.5</v>
      </c>
      <c r="M137" s="12">
        <v>2</v>
      </c>
      <c r="N137" s="14">
        <f>Table323567891011121323432101112137[[#This Row],[African American]]/Table323567891011121323432101112137[[#This Row],[Total]]</f>
        <v>0.5</v>
      </c>
      <c r="O137" s="12">
        <v>0</v>
      </c>
      <c r="P137" s="14">
        <f>Table323567891011121323432101112137[[#This Row],[Hispanic American]]/Table323567891011121323432101112137[[#This Row],[Total]]</f>
        <v>0</v>
      </c>
      <c r="Q137" s="12">
        <v>0</v>
      </c>
      <c r="R137" s="14">
        <f>Table323567891011121323432101112137[[#This Row],[Hawaiian or Pacific Islander]]/Table323567891011121323432101112137[[#This Row],[Total]]</f>
        <v>0</v>
      </c>
      <c r="S137" s="12">
        <v>0</v>
      </c>
      <c r="T137" s="14">
        <f>Table323567891011121323432101112137[[#This Row],[White]]/Table323567891011121323432101112137[[#This Row],[Total]]</f>
        <v>0</v>
      </c>
      <c r="U137" s="12">
        <v>0</v>
      </c>
      <c r="V137" s="14">
        <f>Table323567891011121323432101112137[[#This Row],[Multi-racial]]/Table323567891011121323432101112137[[#This Row],[Total]]</f>
        <v>0</v>
      </c>
      <c r="W137" s="12">
        <v>0</v>
      </c>
      <c r="X137" s="14">
        <f>Table323567891011121323432101112137[[#This Row],[International]]/Table323567891011121323432101112137[[#This Row],[Total]]</f>
        <v>0</v>
      </c>
      <c r="Y13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3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</row>
    <row r="138" spans="1:26" ht="20" customHeight="1">
      <c r="A138" s="1">
        <v>154235</v>
      </c>
      <c r="B138" s="1" t="s">
        <v>478</v>
      </c>
      <c r="C138" s="15" t="s">
        <v>347</v>
      </c>
      <c r="D138" s="1">
        <v>4</v>
      </c>
      <c r="E138" s="1">
        <v>3</v>
      </c>
      <c r="F138" s="8">
        <f>Table323567891011121323432101112137[[#This Row],[Men]]/Table323567891011121323432101112137[[#This Row],[Total]]</f>
        <v>0.75</v>
      </c>
      <c r="G138" s="1">
        <v>1</v>
      </c>
      <c r="H138" s="8">
        <f>Table323567891011121323432101112137[[#This Row],[Women]]/Table323567891011121323432101112137[[#This Row],[Total]]</f>
        <v>0.25</v>
      </c>
      <c r="I138" s="1">
        <v>0</v>
      </c>
      <c r="J138" s="8">
        <f>Table323567891011121323432101112137[[#This Row],[Alaskan Native or Native American]]/Table323567891011121323432101112137[[#This Row],[Total]]</f>
        <v>0</v>
      </c>
      <c r="K138" s="1">
        <v>0</v>
      </c>
      <c r="L138" s="8">
        <f>Table323567891011121323432101112137[[#This Row],[Asian American]]/Table323567891011121323432101112137[[#This Row],[Total]]</f>
        <v>0</v>
      </c>
      <c r="M138" s="1">
        <v>1</v>
      </c>
      <c r="N138" s="8">
        <f>Table323567891011121323432101112137[[#This Row],[African American]]/Table323567891011121323432101112137[[#This Row],[Total]]</f>
        <v>0.25</v>
      </c>
      <c r="O138" s="1">
        <v>0</v>
      </c>
      <c r="P138" s="8">
        <f>Table323567891011121323432101112137[[#This Row],[Hispanic American]]/Table323567891011121323432101112137[[#This Row],[Total]]</f>
        <v>0</v>
      </c>
      <c r="Q138" s="1">
        <v>0</v>
      </c>
      <c r="R138" s="8">
        <f>Table323567891011121323432101112137[[#This Row],[Hawaiian or Pacific Islander]]/Table323567891011121323432101112137[[#This Row],[Total]]</f>
        <v>0</v>
      </c>
      <c r="S138" s="1">
        <v>3</v>
      </c>
      <c r="T138" s="8">
        <f>Table323567891011121323432101112137[[#This Row],[White]]/Table323567891011121323432101112137[[#This Row],[Total]]</f>
        <v>0.75</v>
      </c>
      <c r="U138" s="1">
        <v>0</v>
      </c>
      <c r="V138" s="8">
        <f>Table323567891011121323432101112137[[#This Row],[Multi-racial]]/Table323567891011121323432101112137[[#This Row],[Total]]</f>
        <v>0</v>
      </c>
      <c r="W138" s="1">
        <v>0</v>
      </c>
      <c r="X138" s="8">
        <f>Table323567891011121323432101112137[[#This Row],[International]]/Table323567891011121323432101112137[[#This Row],[Total]]</f>
        <v>0</v>
      </c>
      <c r="Y13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</v>
      </c>
      <c r="Z13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</v>
      </c>
    </row>
    <row r="139" spans="1:26" ht="20" customHeight="1">
      <c r="A139" s="12">
        <v>175342</v>
      </c>
      <c r="B139" s="12" t="s">
        <v>948</v>
      </c>
      <c r="C139" s="16" t="s">
        <v>347</v>
      </c>
      <c r="D139" s="12">
        <v>4</v>
      </c>
      <c r="E139" s="12">
        <v>3</v>
      </c>
      <c r="F139" s="14">
        <f>Table323567891011121323432101112137[[#This Row],[Men]]/Table323567891011121323432101112137[[#This Row],[Total]]</f>
        <v>0.75</v>
      </c>
      <c r="G139" s="12">
        <v>1</v>
      </c>
      <c r="H139" s="14">
        <f>Table323567891011121323432101112137[[#This Row],[Women]]/Table323567891011121323432101112137[[#This Row],[Total]]</f>
        <v>0.25</v>
      </c>
      <c r="I139" s="12">
        <v>0</v>
      </c>
      <c r="J139" s="14">
        <f>Table323567891011121323432101112137[[#This Row],[Alaskan Native or Native American]]/Table323567891011121323432101112137[[#This Row],[Total]]</f>
        <v>0</v>
      </c>
      <c r="K139" s="12">
        <v>0</v>
      </c>
      <c r="L139" s="14">
        <f>Table323567891011121323432101112137[[#This Row],[Asian American]]/Table323567891011121323432101112137[[#This Row],[Total]]</f>
        <v>0</v>
      </c>
      <c r="M139" s="12">
        <v>4</v>
      </c>
      <c r="N139" s="14">
        <f>Table323567891011121323432101112137[[#This Row],[African American]]/Table323567891011121323432101112137[[#This Row],[Total]]</f>
        <v>1</v>
      </c>
      <c r="O139" s="12">
        <v>0</v>
      </c>
      <c r="P139" s="14">
        <f>Table323567891011121323432101112137[[#This Row],[Hispanic American]]/Table323567891011121323432101112137[[#This Row],[Total]]</f>
        <v>0</v>
      </c>
      <c r="Q139" s="12">
        <v>0</v>
      </c>
      <c r="R139" s="14">
        <f>Table323567891011121323432101112137[[#This Row],[Hawaiian or Pacific Islander]]/Table323567891011121323432101112137[[#This Row],[Total]]</f>
        <v>0</v>
      </c>
      <c r="S139" s="12">
        <v>0</v>
      </c>
      <c r="T139" s="14">
        <f>Table323567891011121323432101112137[[#This Row],[White]]/Table323567891011121323432101112137[[#This Row],[Total]]</f>
        <v>0</v>
      </c>
      <c r="U139" s="12">
        <v>0</v>
      </c>
      <c r="V139" s="14">
        <f>Table323567891011121323432101112137[[#This Row],[Multi-racial]]/Table323567891011121323432101112137[[#This Row],[Total]]</f>
        <v>0</v>
      </c>
      <c r="W139" s="12">
        <v>0</v>
      </c>
      <c r="X139" s="14">
        <f>Table323567891011121323432101112137[[#This Row],[International]]/Table323567891011121323432101112137[[#This Row],[Total]]</f>
        <v>0</v>
      </c>
      <c r="Y13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3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40" spans="1:26" ht="20" customHeight="1">
      <c r="A140" s="1">
        <v>202763</v>
      </c>
      <c r="B140" s="1" t="s">
        <v>698</v>
      </c>
      <c r="C140" s="15" t="s">
        <v>347</v>
      </c>
      <c r="D140" s="1">
        <v>4</v>
      </c>
      <c r="E140" s="1">
        <v>4</v>
      </c>
      <c r="F140" s="8">
        <f>Table323567891011121323432101112137[[#This Row],[Men]]/Table323567891011121323432101112137[[#This Row],[Total]]</f>
        <v>1</v>
      </c>
      <c r="G140" s="1">
        <v>0</v>
      </c>
      <c r="H140" s="8">
        <f>Table323567891011121323432101112137[[#This Row],[Women]]/Table323567891011121323432101112137[[#This Row],[Total]]</f>
        <v>0</v>
      </c>
      <c r="I140" s="1">
        <v>0</v>
      </c>
      <c r="J140" s="8">
        <f>Table323567891011121323432101112137[[#This Row],[Alaskan Native or Native American]]/Table323567891011121323432101112137[[#This Row],[Total]]</f>
        <v>0</v>
      </c>
      <c r="K140" s="1">
        <v>0</v>
      </c>
      <c r="L140" s="8">
        <f>Table323567891011121323432101112137[[#This Row],[Asian American]]/Table323567891011121323432101112137[[#This Row],[Total]]</f>
        <v>0</v>
      </c>
      <c r="M140" s="1">
        <v>0</v>
      </c>
      <c r="N140" s="8">
        <f>Table323567891011121323432101112137[[#This Row],[African American]]/Table323567891011121323432101112137[[#This Row],[Total]]</f>
        <v>0</v>
      </c>
      <c r="O140" s="1">
        <v>0</v>
      </c>
      <c r="P140" s="8">
        <f>Table323567891011121323432101112137[[#This Row],[Hispanic American]]/Table323567891011121323432101112137[[#This Row],[Total]]</f>
        <v>0</v>
      </c>
      <c r="Q140" s="1">
        <v>0</v>
      </c>
      <c r="R140" s="8">
        <f>Table323567891011121323432101112137[[#This Row],[Hawaiian or Pacific Islander]]/Table323567891011121323432101112137[[#This Row],[Total]]</f>
        <v>0</v>
      </c>
      <c r="S140" s="1">
        <v>4</v>
      </c>
      <c r="T140" s="8">
        <f>Table323567891011121323432101112137[[#This Row],[White]]/Table323567891011121323432101112137[[#This Row],[Total]]</f>
        <v>1</v>
      </c>
      <c r="U140" s="1">
        <v>0</v>
      </c>
      <c r="V140" s="8">
        <f>Table323567891011121323432101112137[[#This Row],[Multi-racial]]/Table323567891011121323432101112137[[#This Row],[Total]]</f>
        <v>0</v>
      </c>
      <c r="W140" s="1">
        <v>0</v>
      </c>
      <c r="X140" s="8">
        <f>Table323567891011121323432101112137[[#This Row],[International]]/Table323567891011121323432101112137[[#This Row],[Total]]</f>
        <v>0</v>
      </c>
      <c r="Y14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4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41" spans="1:26" ht="20" customHeight="1">
      <c r="A141" s="12">
        <v>232557</v>
      </c>
      <c r="B141" s="12" t="s">
        <v>442</v>
      </c>
      <c r="C141" s="16" t="s">
        <v>347</v>
      </c>
      <c r="D141" s="12">
        <v>4</v>
      </c>
      <c r="E141" s="12">
        <v>2</v>
      </c>
      <c r="F141" s="14">
        <f>Table323567891011121323432101112137[[#This Row],[Men]]/Table323567891011121323432101112137[[#This Row],[Total]]</f>
        <v>0.5</v>
      </c>
      <c r="G141" s="12">
        <v>2</v>
      </c>
      <c r="H141" s="14">
        <f>Table323567891011121323432101112137[[#This Row],[Women]]/Table323567891011121323432101112137[[#This Row],[Total]]</f>
        <v>0.5</v>
      </c>
      <c r="I141" s="12">
        <v>0</v>
      </c>
      <c r="J141" s="14">
        <f>Table323567891011121323432101112137[[#This Row],[Alaskan Native or Native American]]/Table323567891011121323432101112137[[#This Row],[Total]]</f>
        <v>0</v>
      </c>
      <c r="K141" s="12">
        <v>1</v>
      </c>
      <c r="L141" s="14">
        <f>Table323567891011121323432101112137[[#This Row],[Asian American]]/Table323567891011121323432101112137[[#This Row],[Total]]</f>
        <v>0.25</v>
      </c>
      <c r="M141" s="12">
        <v>0</v>
      </c>
      <c r="N141" s="14">
        <f>Table323567891011121323432101112137[[#This Row],[African American]]/Table323567891011121323432101112137[[#This Row],[Total]]</f>
        <v>0</v>
      </c>
      <c r="O141" s="12">
        <v>0</v>
      </c>
      <c r="P141" s="14">
        <f>Table323567891011121323432101112137[[#This Row],[Hispanic American]]/Table323567891011121323432101112137[[#This Row],[Total]]</f>
        <v>0</v>
      </c>
      <c r="Q141" s="12">
        <v>0</v>
      </c>
      <c r="R141" s="14">
        <f>Table323567891011121323432101112137[[#This Row],[Hawaiian or Pacific Islander]]/Table323567891011121323432101112137[[#This Row],[Total]]</f>
        <v>0</v>
      </c>
      <c r="S141" s="12">
        <v>2</v>
      </c>
      <c r="T141" s="14">
        <f>Table323567891011121323432101112137[[#This Row],[White]]/Table323567891011121323432101112137[[#This Row],[Total]]</f>
        <v>0.5</v>
      </c>
      <c r="U141" s="12">
        <v>0</v>
      </c>
      <c r="V141" s="14">
        <f>Table323567891011121323432101112137[[#This Row],[Multi-racial]]/Table323567891011121323432101112137[[#This Row],[Total]]</f>
        <v>0</v>
      </c>
      <c r="W141" s="12">
        <v>0</v>
      </c>
      <c r="X141" s="14">
        <f>Table323567891011121323432101112137[[#This Row],[International]]/Table323567891011121323432101112137[[#This Row],[Total]]</f>
        <v>0</v>
      </c>
      <c r="Y14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</v>
      </c>
      <c r="Z14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42" spans="1:26" ht="20" customHeight="1">
      <c r="A142" s="1">
        <v>236513</v>
      </c>
      <c r="B142" s="1" t="s">
        <v>1258</v>
      </c>
      <c r="C142" s="15"/>
      <c r="D142" s="1">
        <v>4</v>
      </c>
      <c r="E142" s="1">
        <v>4</v>
      </c>
      <c r="F142" s="8">
        <f>Table323567891011121323432101112137[[#This Row],[Men]]/Table323567891011121323432101112137[[#This Row],[Total]]</f>
        <v>1</v>
      </c>
      <c r="G142" s="1">
        <v>0</v>
      </c>
      <c r="H142" s="8">
        <f>Table323567891011121323432101112137[[#This Row],[Women]]/Table323567891011121323432101112137[[#This Row],[Total]]</f>
        <v>0</v>
      </c>
      <c r="I142" s="1">
        <v>0</v>
      </c>
      <c r="J142" s="8">
        <f>Table323567891011121323432101112137[[#This Row],[Alaskan Native or Native American]]/Table323567891011121323432101112137[[#This Row],[Total]]</f>
        <v>0</v>
      </c>
      <c r="K142" s="1">
        <v>0</v>
      </c>
      <c r="L142" s="8">
        <f>Table323567891011121323432101112137[[#This Row],[Asian American]]/Table323567891011121323432101112137[[#This Row],[Total]]</f>
        <v>0</v>
      </c>
      <c r="M142" s="1">
        <v>0</v>
      </c>
      <c r="N142" s="8">
        <f>Table323567891011121323432101112137[[#This Row],[African American]]/Table323567891011121323432101112137[[#This Row],[Total]]</f>
        <v>0</v>
      </c>
      <c r="O142" s="1">
        <v>1</v>
      </c>
      <c r="P142" s="8">
        <f>Table323567891011121323432101112137[[#This Row],[Hispanic American]]/Table323567891011121323432101112137[[#This Row],[Total]]</f>
        <v>0.25</v>
      </c>
      <c r="Q142" s="1">
        <v>0</v>
      </c>
      <c r="R142" s="8">
        <f>Table323567891011121323432101112137[[#This Row],[Hawaiian or Pacific Islander]]/Table323567891011121323432101112137[[#This Row],[Total]]</f>
        <v>0</v>
      </c>
      <c r="S142" s="1">
        <v>2</v>
      </c>
      <c r="T142" s="8">
        <f>Table323567891011121323432101112137[[#This Row],[White]]/Table323567891011121323432101112137[[#This Row],[Total]]</f>
        <v>0.5</v>
      </c>
      <c r="U142" s="1">
        <v>0</v>
      </c>
      <c r="V142" s="8">
        <f>Table323567891011121323432101112137[[#This Row],[Multi-racial]]/Table323567891011121323432101112137[[#This Row],[Total]]</f>
        <v>0</v>
      </c>
      <c r="W142" s="1">
        <v>1</v>
      </c>
      <c r="X142" s="8">
        <f>Table323567891011121323432101112137[[#This Row],[International]]/Table323567891011121323432101112137[[#This Row],[Total]]</f>
        <v>0.25</v>
      </c>
      <c r="Y14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</v>
      </c>
      <c r="Z14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0.25</v>
      </c>
    </row>
    <row r="143" spans="1:26" ht="20" customHeight="1">
      <c r="A143" s="12">
        <v>484765</v>
      </c>
      <c r="B143" s="12" t="s">
        <v>1280</v>
      </c>
      <c r="C143" s="16">
        <v>46100</v>
      </c>
      <c r="D143" s="12">
        <v>4</v>
      </c>
      <c r="E143" s="12">
        <v>4</v>
      </c>
      <c r="F143" s="14">
        <f>Table323567891011121323432101112137[[#This Row],[Men]]/Table323567891011121323432101112137[[#This Row],[Total]]</f>
        <v>1</v>
      </c>
      <c r="G143" s="12">
        <v>0</v>
      </c>
      <c r="H143" s="14">
        <f>Table323567891011121323432101112137[[#This Row],[Women]]/Table323567891011121323432101112137[[#This Row],[Total]]</f>
        <v>0</v>
      </c>
      <c r="I143" s="12">
        <v>0</v>
      </c>
      <c r="J143" s="14">
        <f>Table323567891011121323432101112137[[#This Row],[Alaskan Native or Native American]]/Table323567891011121323432101112137[[#This Row],[Total]]</f>
        <v>0</v>
      </c>
      <c r="K143" s="12">
        <v>0</v>
      </c>
      <c r="L143" s="14">
        <f>Table323567891011121323432101112137[[#This Row],[Asian American]]/Table323567891011121323432101112137[[#This Row],[Total]]</f>
        <v>0</v>
      </c>
      <c r="M143" s="12">
        <v>0</v>
      </c>
      <c r="N143" s="14">
        <f>Table323567891011121323432101112137[[#This Row],[African American]]/Table323567891011121323432101112137[[#This Row],[Total]]</f>
        <v>0</v>
      </c>
      <c r="O143" s="12">
        <v>0</v>
      </c>
      <c r="P143" s="14">
        <f>Table323567891011121323432101112137[[#This Row],[Hispanic American]]/Table323567891011121323432101112137[[#This Row],[Total]]</f>
        <v>0</v>
      </c>
      <c r="Q143" s="12">
        <v>0</v>
      </c>
      <c r="R143" s="14">
        <f>Table323567891011121323432101112137[[#This Row],[Hawaiian or Pacific Islander]]/Table323567891011121323432101112137[[#This Row],[Total]]</f>
        <v>0</v>
      </c>
      <c r="S143" s="12">
        <v>2</v>
      </c>
      <c r="T143" s="14">
        <f>Table323567891011121323432101112137[[#This Row],[White]]/Table323567891011121323432101112137[[#This Row],[Total]]</f>
        <v>0.5</v>
      </c>
      <c r="U143" s="12">
        <v>0</v>
      </c>
      <c r="V143" s="14">
        <f>Table323567891011121323432101112137[[#This Row],[Multi-racial]]/Table323567891011121323432101112137[[#This Row],[Total]]</f>
        <v>0</v>
      </c>
      <c r="W143" s="12">
        <v>0</v>
      </c>
      <c r="X143" s="14">
        <f>Table323567891011121323432101112137[[#This Row],[International]]/Table323567891011121323432101112137[[#This Row],[Total]]</f>
        <v>0</v>
      </c>
      <c r="Y14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4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44" spans="1:26" ht="20" customHeight="1">
      <c r="A144" s="1">
        <v>140252</v>
      </c>
      <c r="B144" s="1" t="s">
        <v>1234</v>
      </c>
      <c r="C144" s="15" t="s">
        <v>347</v>
      </c>
      <c r="D144" s="1">
        <v>3</v>
      </c>
      <c r="E144" s="1">
        <v>3</v>
      </c>
      <c r="F144" s="8">
        <f>Table323567891011121323432101112137[[#This Row],[Men]]/Table323567891011121323432101112137[[#This Row],[Total]]</f>
        <v>1</v>
      </c>
      <c r="G144" s="1">
        <v>0</v>
      </c>
      <c r="H144" s="8">
        <f>Table323567891011121323432101112137[[#This Row],[Women]]/Table323567891011121323432101112137[[#This Row],[Total]]</f>
        <v>0</v>
      </c>
      <c r="I144" s="1">
        <v>0</v>
      </c>
      <c r="J144" s="8">
        <f>Table323567891011121323432101112137[[#This Row],[Alaskan Native or Native American]]/Table323567891011121323432101112137[[#This Row],[Total]]</f>
        <v>0</v>
      </c>
      <c r="K144" s="1">
        <v>0</v>
      </c>
      <c r="L144" s="8">
        <f>Table323567891011121323432101112137[[#This Row],[Asian American]]/Table323567891011121323432101112137[[#This Row],[Total]]</f>
        <v>0</v>
      </c>
      <c r="M144" s="1">
        <v>2</v>
      </c>
      <c r="N144" s="8">
        <f>Table323567891011121323432101112137[[#This Row],[African American]]/Table323567891011121323432101112137[[#This Row],[Total]]</f>
        <v>0.66666666666666663</v>
      </c>
      <c r="O144" s="1">
        <v>0</v>
      </c>
      <c r="P144" s="8">
        <f>Table323567891011121323432101112137[[#This Row],[Hispanic American]]/Table323567891011121323432101112137[[#This Row],[Total]]</f>
        <v>0</v>
      </c>
      <c r="Q144" s="1">
        <v>0</v>
      </c>
      <c r="R144" s="8">
        <f>Table323567891011121323432101112137[[#This Row],[Hawaiian or Pacific Islander]]/Table323567891011121323432101112137[[#This Row],[Total]]</f>
        <v>0</v>
      </c>
      <c r="S144" s="1">
        <v>0</v>
      </c>
      <c r="T144" s="8">
        <f>Table323567891011121323432101112137[[#This Row],[White]]/Table323567891011121323432101112137[[#This Row],[Total]]</f>
        <v>0</v>
      </c>
      <c r="U144" s="1">
        <v>0</v>
      </c>
      <c r="V144" s="8">
        <f>Table323567891011121323432101112137[[#This Row],[Multi-racial]]/Table323567891011121323432101112137[[#This Row],[Total]]</f>
        <v>0</v>
      </c>
      <c r="W144" s="1">
        <v>0</v>
      </c>
      <c r="X144" s="8">
        <f>Table323567891011121323432101112137[[#This Row],[International]]/Table323567891011121323432101112137[[#This Row],[Total]]</f>
        <v>0</v>
      </c>
      <c r="Y14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0.66666666666666663</v>
      </c>
      <c r="Z14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0.66666666666666663</v>
      </c>
    </row>
    <row r="145" spans="1:26" ht="20" customHeight="1">
      <c r="A145" s="12">
        <v>171137</v>
      </c>
      <c r="B145" s="12" t="s">
        <v>181</v>
      </c>
      <c r="C145" s="16" t="s">
        <v>347</v>
      </c>
      <c r="D145" s="12">
        <v>3</v>
      </c>
      <c r="E145" s="12">
        <v>2</v>
      </c>
      <c r="F145" s="14">
        <f>Table323567891011121323432101112137[[#This Row],[Men]]/Table323567891011121323432101112137[[#This Row],[Total]]</f>
        <v>0.66666666666666663</v>
      </c>
      <c r="G145" s="12">
        <v>1</v>
      </c>
      <c r="H145" s="14">
        <f>Table323567891011121323432101112137[[#This Row],[Women]]/Table323567891011121323432101112137[[#This Row],[Total]]</f>
        <v>0.33333333333333331</v>
      </c>
      <c r="I145" s="12">
        <v>0</v>
      </c>
      <c r="J145" s="14">
        <f>Table323567891011121323432101112137[[#This Row],[Alaskan Native or Native American]]/Table323567891011121323432101112137[[#This Row],[Total]]</f>
        <v>0</v>
      </c>
      <c r="K145" s="12">
        <v>0</v>
      </c>
      <c r="L145" s="14">
        <f>Table323567891011121323432101112137[[#This Row],[Asian American]]/Table323567891011121323432101112137[[#This Row],[Total]]</f>
        <v>0</v>
      </c>
      <c r="M145" s="12">
        <v>0</v>
      </c>
      <c r="N145" s="14">
        <f>Table323567891011121323432101112137[[#This Row],[African American]]/Table323567891011121323432101112137[[#This Row],[Total]]</f>
        <v>0</v>
      </c>
      <c r="O145" s="12">
        <v>0</v>
      </c>
      <c r="P145" s="14">
        <f>Table323567891011121323432101112137[[#This Row],[Hispanic American]]/Table323567891011121323432101112137[[#This Row],[Total]]</f>
        <v>0</v>
      </c>
      <c r="Q145" s="12">
        <v>0</v>
      </c>
      <c r="R145" s="14">
        <f>Table323567891011121323432101112137[[#This Row],[Hawaiian or Pacific Islander]]/Table323567891011121323432101112137[[#This Row],[Total]]</f>
        <v>0</v>
      </c>
      <c r="S145" s="12">
        <v>2</v>
      </c>
      <c r="T145" s="14">
        <f>Table323567891011121323432101112137[[#This Row],[White]]/Table323567891011121323432101112137[[#This Row],[Total]]</f>
        <v>0.66666666666666663</v>
      </c>
      <c r="U145" s="12">
        <v>0</v>
      </c>
      <c r="V145" s="14">
        <f>Table323567891011121323432101112137[[#This Row],[Multi-racial]]/Table323567891011121323432101112137[[#This Row],[Total]]</f>
        <v>0</v>
      </c>
      <c r="W145" s="12">
        <v>1</v>
      </c>
      <c r="X145" s="14">
        <f>Table323567891011121323432101112137[[#This Row],[International]]/Table323567891011121323432101112137[[#This Row],[Total]]</f>
        <v>0.33333333333333331</v>
      </c>
      <c r="Y14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4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46" spans="1:26" ht="20" customHeight="1">
      <c r="A146" s="1">
        <v>182306</v>
      </c>
      <c r="B146" s="1" t="s">
        <v>1238</v>
      </c>
      <c r="C146" s="15" t="s">
        <v>347</v>
      </c>
      <c r="D146" s="1">
        <v>3</v>
      </c>
      <c r="E146" s="1">
        <v>1</v>
      </c>
      <c r="F146" s="8">
        <f>Table323567891011121323432101112137[[#This Row],[Men]]/Table323567891011121323432101112137[[#This Row],[Total]]</f>
        <v>0.33333333333333331</v>
      </c>
      <c r="G146" s="1">
        <v>2</v>
      </c>
      <c r="H146" s="8">
        <f>Table323567891011121323432101112137[[#This Row],[Women]]/Table323567891011121323432101112137[[#This Row],[Total]]</f>
        <v>0.66666666666666663</v>
      </c>
      <c r="I146" s="1">
        <v>0</v>
      </c>
      <c r="J146" s="8">
        <f>Table323567891011121323432101112137[[#This Row],[Alaskan Native or Native American]]/Table323567891011121323432101112137[[#This Row],[Total]]</f>
        <v>0</v>
      </c>
      <c r="K146" s="1">
        <v>1</v>
      </c>
      <c r="L146" s="8">
        <f>Table323567891011121323432101112137[[#This Row],[Asian American]]/Table323567891011121323432101112137[[#This Row],[Total]]</f>
        <v>0.33333333333333331</v>
      </c>
      <c r="M146" s="1">
        <v>0</v>
      </c>
      <c r="N146" s="8">
        <f>Table323567891011121323432101112137[[#This Row],[African American]]/Table323567891011121323432101112137[[#This Row],[Total]]</f>
        <v>0</v>
      </c>
      <c r="O146" s="1">
        <v>1</v>
      </c>
      <c r="P146" s="8">
        <f>Table323567891011121323432101112137[[#This Row],[Hispanic American]]/Table323567891011121323432101112137[[#This Row],[Total]]</f>
        <v>0.33333333333333331</v>
      </c>
      <c r="Q146" s="1">
        <v>0</v>
      </c>
      <c r="R146" s="8">
        <f>Table323567891011121323432101112137[[#This Row],[Hawaiian or Pacific Islander]]/Table323567891011121323432101112137[[#This Row],[Total]]</f>
        <v>0</v>
      </c>
      <c r="S146" s="1">
        <v>1</v>
      </c>
      <c r="T146" s="8">
        <f>Table323567891011121323432101112137[[#This Row],[White]]/Table323567891011121323432101112137[[#This Row],[Total]]</f>
        <v>0.33333333333333331</v>
      </c>
      <c r="U146" s="1">
        <v>0</v>
      </c>
      <c r="V146" s="8">
        <f>Table323567891011121323432101112137[[#This Row],[Multi-racial]]/Table323567891011121323432101112137[[#This Row],[Total]]</f>
        <v>0</v>
      </c>
      <c r="W146" s="1">
        <v>0</v>
      </c>
      <c r="X146" s="8">
        <f>Table323567891011121323432101112137[[#This Row],[International]]/Table323567891011121323432101112137[[#This Row],[Total]]</f>
        <v>0</v>
      </c>
      <c r="Y14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0.66666666666666663</v>
      </c>
      <c r="Z14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147" spans="1:26" ht="20" customHeight="1">
      <c r="A147" s="12">
        <v>184612</v>
      </c>
      <c r="B147" s="12" t="s">
        <v>975</v>
      </c>
      <c r="C147" s="16"/>
      <c r="D147" s="12">
        <v>3</v>
      </c>
      <c r="E147" s="12">
        <v>3</v>
      </c>
      <c r="F147" s="14">
        <f>Table323567891011121323432101112137[[#This Row],[Men]]/Table323567891011121323432101112137[[#This Row],[Total]]</f>
        <v>1</v>
      </c>
      <c r="G147" s="12">
        <v>0</v>
      </c>
      <c r="H147" s="14">
        <f>Table323567891011121323432101112137[[#This Row],[Women]]/Table323567891011121323432101112137[[#This Row],[Total]]</f>
        <v>0</v>
      </c>
      <c r="I147" s="12">
        <v>0</v>
      </c>
      <c r="J147" s="14">
        <f>Table323567891011121323432101112137[[#This Row],[Alaskan Native or Native American]]/Table323567891011121323432101112137[[#This Row],[Total]]</f>
        <v>0</v>
      </c>
      <c r="K147" s="12">
        <v>0</v>
      </c>
      <c r="L147" s="14">
        <f>Table323567891011121323432101112137[[#This Row],[Asian American]]/Table323567891011121323432101112137[[#This Row],[Total]]</f>
        <v>0</v>
      </c>
      <c r="M147" s="12">
        <v>1</v>
      </c>
      <c r="N147" s="14">
        <f>Table323567891011121323432101112137[[#This Row],[African American]]/Table323567891011121323432101112137[[#This Row],[Total]]</f>
        <v>0.33333333333333331</v>
      </c>
      <c r="O147" s="12">
        <v>0</v>
      </c>
      <c r="P147" s="14">
        <f>Table323567891011121323432101112137[[#This Row],[Hispanic American]]/Table323567891011121323432101112137[[#This Row],[Total]]</f>
        <v>0</v>
      </c>
      <c r="Q147" s="12">
        <v>0</v>
      </c>
      <c r="R147" s="14">
        <f>Table323567891011121323432101112137[[#This Row],[Hawaiian or Pacific Islander]]/Table323567891011121323432101112137[[#This Row],[Total]]</f>
        <v>0</v>
      </c>
      <c r="S147" s="12">
        <v>0</v>
      </c>
      <c r="T147" s="14">
        <f>Table323567891011121323432101112137[[#This Row],[White]]/Table323567891011121323432101112137[[#This Row],[Total]]</f>
        <v>0</v>
      </c>
      <c r="U147" s="12">
        <v>0</v>
      </c>
      <c r="V147" s="14">
        <f>Table323567891011121323432101112137[[#This Row],[Multi-racial]]/Table323567891011121323432101112137[[#This Row],[Total]]</f>
        <v>0</v>
      </c>
      <c r="W147" s="12">
        <v>0</v>
      </c>
      <c r="X147" s="14">
        <f>Table323567891011121323432101112137[[#This Row],[International]]/Table323567891011121323432101112137[[#This Row],[Total]]</f>
        <v>0</v>
      </c>
      <c r="Y14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14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148" spans="1:26" ht="20" customHeight="1">
      <c r="A148" s="1">
        <v>192448</v>
      </c>
      <c r="B148" s="1" t="s">
        <v>671</v>
      </c>
      <c r="C148" s="15" t="s">
        <v>347</v>
      </c>
      <c r="D148" s="1">
        <v>3</v>
      </c>
      <c r="E148" s="1">
        <v>2</v>
      </c>
      <c r="F148" s="8">
        <f>Table323567891011121323432101112137[[#This Row],[Men]]/Table323567891011121323432101112137[[#This Row],[Total]]</f>
        <v>0.66666666666666663</v>
      </c>
      <c r="G148" s="1">
        <v>1</v>
      </c>
      <c r="H148" s="8">
        <f>Table323567891011121323432101112137[[#This Row],[Women]]/Table323567891011121323432101112137[[#This Row],[Total]]</f>
        <v>0.33333333333333331</v>
      </c>
      <c r="I148" s="1">
        <v>0</v>
      </c>
      <c r="J148" s="8">
        <f>Table323567891011121323432101112137[[#This Row],[Alaskan Native or Native American]]/Table323567891011121323432101112137[[#This Row],[Total]]</f>
        <v>0</v>
      </c>
      <c r="K148" s="1">
        <v>2</v>
      </c>
      <c r="L148" s="8">
        <f>Table323567891011121323432101112137[[#This Row],[Asian American]]/Table323567891011121323432101112137[[#This Row],[Total]]</f>
        <v>0.66666666666666663</v>
      </c>
      <c r="M148" s="1">
        <v>0</v>
      </c>
      <c r="N148" s="8">
        <f>Table323567891011121323432101112137[[#This Row],[African American]]/Table323567891011121323432101112137[[#This Row],[Total]]</f>
        <v>0</v>
      </c>
      <c r="O148" s="1">
        <v>0</v>
      </c>
      <c r="P148" s="8">
        <f>Table323567891011121323432101112137[[#This Row],[Hispanic American]]/Table323567891011121323432101112137[[#This Row],[Total]]</f>
        <v>0</v>
      </c>
      <c r="Q148" s="1">
        <v>0</v>
      </c>
      <c r="R148" s="8">
        <f>Table323567891011121323432101112137[[#This Row],[Hawaiian or Pacific Islander]]/Table323567891011121323432101112137[[#This Row],[Total]]</f>
        <v>0</v>
      </c>
      <c r="S148" s="1">
        <v>0</v>
      </c>
      <c r="T148" s="8">
        <f>Table323567891011121323432101112137[[#This Row],[White]]/Table323567891011121323432101112137[[#This Row],[Total]]</f>
        <v>0</v>
      </c>
      <c r="U148" s="1">
        <v>0</v>
      </c>
      <c r="V148" s="8">
        <f>Table323567891011121323432101112137[[#This Row],[Multi-racial]]/Table323567891011121323432101112137[[#This Row],[Total]]</f>
        <v>0</v>
      </c>
      <c r="W148" s="1">
        <v>1</v>
      </c>
      <c r="X148" s="8">
        <f>Table323567891011121323432101112137[[#This Row],[International]]/Table323567891011121323432101112137[[#This Row],[Total]]</f>
        <v>0.33333333333333331</v>
      </c>
      <c r="Y14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0.66666666666666663</v>
      </c>
      <c r="Z14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49" spans="1:26" ht="20" customHeight="1">
      <c r="A149" s="12">
        <v>198613</v>
      </c>
      <c r="B149" s="12" t="s">
        <v>1025</v>
      </c>
      <c r="C149" s="16" t="s">
        <v>347</v>
      </c>
      <c r="D149" s="12">
        <v>3</v>
      </c>
      <c r="E149" s="12">
        <v>2</v>
      </c>
      <c r="F149" s="14">
        <f>Table323567891011121323432101112137[[#This Row],[Men]]/Table323567891011121323432101112137[[#This Row],[Total]]</f>
        <v>0.66666666666666663</v>
      </c>
      <c r="G149" s="12">
        <v>1</v>
      </c>
      <c r="H149" s="14">
        <f>Table323567891011121323432101112137[[#This Row],[Women]]/Table323567891011121323432101112137[[#This Row],[Total]]</f>
        <v>0.33333333333333331</v>
      </c>
      <c r="I149" s="12">
        <v>0</v>
      </c>
      <c r="J149" s="14">
        <f>Table323567891011121323432101112137[[#This Row],[Alaskan Native or Native American]]/Table323567891011121323432101112137[[#This Row],[Total]]</f>
        <v>0</v>
      </c>
      <c r="K149" s="12">
        <v>0</v>
      </c>
      <c r="L149" s="14">
        <f>Table323567891011121323432101112137[[#This Row],[Asian American]]/Table323567891011121323432101112137[[#This Row],[Total]]</f>
        <v>0</v>
      </c>
      <c r="M149" s="12">
        <v>0</v>
      </c>
      <c r="N149" s="14">
        <f>Table323567891011121323432101112137[[#This Row],[African American]]/Table323567891011121323432101112137[[#This Row],[Total]]</f>
        <v>0</v>
      </c>
      <c r="O149" s="12">
        <v>0</v>
      </c>
      <c r="P149" s="14">
        <f>Table323567891011121323432101112137[[#This Row],[Hispanic American]]/Table323567891011121323432101112137[[#This Row],[Total]]</f>
        <v>0</v>
      </c>
      <c r="Q149" s="12">
        <v>0</v>
      </c>
      <c r="R149" s="14">
        <f>Table323567891011121323432101112137[[#This Row],[Hawaiian or Pacific Islander]]/Table323567891011121323432101112137[[#This Row],[Total]]</f>
        <v>0</v>
      </c>
      <c r="S149" s="12">
        <v>3</v>
      </c>
      <c r="T149" s="14">
        <f>Table323567891011121323432101112137[[#This Row],[White]]/Table323567891011121323432101112137[[#This Row],[Total]]</f>
        <v>1</v>
      </c>
      <c r="U149" s="12">
        <v>0</v>
      </c>
      <c r="V149" s="14">
        <f>Table323567891011121323432101112137[[#This Row],[Multi-racial]]/Table323567891011121323432101112137[[#This Row],[Total]]</f>
        <v>0</v>
      </c>
      <c r="W149" s="12">
        <v>0</v>
      </c>
      <c r="X149" s="14">
        <f>Table323567891011121323432101112137[[#This Row],[International]]/Table323567891011121323432101112137[[#This Row],[Total]]</f>
        <v>0</v>
      </c>
      <c r="Y14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4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50" spans="1:26" ht="20" customHeight="1">
      <c r="A150" s="1">
        <v>200013</v>
      </c>
      <c r="B150" s="1" t="s">
        <v>806</v>
      </c>
      <c r="C150" s="15">
        <v>47500</v>
      </c>
      <c r="D150" s="1">
        <v>3</v>
      </c>
      <c r="E150" s="1">
        <v>2</v>
      </c>
      <c r="F150" s="8">
        <f>Table323567891011121323432101112137[[#This Row],[Men]]/Table323567891011121323432101112137[[#This Row],[Total]]</f>
        <v>0.66666666666666663</v>
      </c>
      <c r="G150" s="1">
        <v>1</v>
      </c>
      <c r="H150" s="8">
        <f>Table323567891011121323432101112137[[#This Row],[Women]]/Table323567891011121323432101112137[[#This Row],[Total]]</f>
        <v>0.33333333333333331</v>
      </c>
      <c r="I150" s="1">
        <v>0</v>
      </c>
      <c r="J150" s="8">
        <f>Table323567891011121323432101112137[[#This Row],[Alaskan Native or Native American]]/Table323567891011121323432101112137[[#This Row],[Total]]</f>
        <v>0</v>
      </c>
      <c r="K150" s="1">
        <v>0</v>
      </c>
      <c r="L150" s="8">
        <f>Table323567891011121323432101112137[[#This Row],[Asian American]]/Table323567891011121323432101112137[[#This Row],[Total]]</f>
        <v>0</v>
      </c>
      <c r="M150" s="1">
        <v>0</v>
      </c>
      <c r="N150" s="8">
        <f>Table323567891011121323432101112137[[#This Row],[African American]]/Table323567891011121323432101112137[[#This Row],[Total]]</f>
        <v>0</v>
      </c>
      <c r="O150" s="1">
        <v>0</v>
      </c>
      <c r="P150" s="8">
        <f>Table323567891011121323432101112137[[#This Row],[Hispanic American]]/Table323567891011121323432101112137[[#This Row],[Total]]</f>
        <v>0</v>
      </c>
      <c r="Q150" s="1">
        <v>0</v>
      </c>
      <c r="R150" s="8">
        <f>Table323567891011121323432101112137[[#This Row],[Hawaiian or Pacific Islander]]/Table323567891011121323432101112137[[#This Row],[Total]]</f>
        <v>0</v>
      </c>
      <c r="S150" s="1">
        <v>2</v>
      </c>
      <c r="T150" s="8">
        <f>Table323567891011121323432101112137[[#This Row],[White]]/Table323567891011121323432101112137[[#This Row],[Total]]</f>
        <v>0.66666666666666663</v>
      </c>
      <c r="U150" s="1">
        <v>0</v>
      </c>
      <c r="V150" s="8">
        <f>Table323567891011121323432101112137[[#This Row],[Multi-racial]]/Table323567891011121323432101112137[[#This Row],[Total]]</f>
        <v>0</v>
      </c>
      <c r="W150" s="1">
        <v>0</v>
      </c>
      <c r="X150" s="8">
        <f>Table323567891011121323432101112137[[#This Row],[International]]/Table323567891011121323432101112137[[#This Row],[Total]]</f>
        <v>0</v>
      </c>
      <c r="Y15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5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51" spans="1:26" ht="20" customHeight="1">
      <c r="A151" s="12">
        <v>219204</v>
      </c>
      <c r="B151" s="12" t="s">
        <v>1101</v>
      </c>
      <c r="C151" s="16" t="s">
        <v>347</v>
      </c>
      <c r="D151" s="12">
        <v>3</v>
      </c>
      <c r="E151" s="12">
        <v>2</v>
      </c>
      <c r="F151" s="14">
        <f>Table323567891011121323432101112137[[#This Row],[Men]]/Table323567891011121323432101112137[[#This Row],[Total]]</f>
        <v>0.66666666666666663</v>
      </c>
      <c r="G151" s="12">
        <v>1</v>
      </c>
      <c r="H151" s="14">
        <f>Table323567891011121323432101112137[[#This Row],[Women]]/Table323567891011121323432101112137[[#This Row],[Total]]</f>
        <v>0.33333333333333331</v>
      </c>
      <c r="I151" s="12">
        <v>0</v>
      </c>
      <c r="J151" s="14">
        <f>Table323567891011121323432101112137[[#This Row],[Alaskan Native or Native American]]/Table323567891011121323432101112137[[#This Row],[Total]]</f>
        <v>0</v>
      </c>
      <c r="K151" s="12">
        <v>0</v>
      </c>
      <c r="L151" s="14">
        <f>Table323567891011121323432101112137[[#This Row],[Asian American]]/Table323567891011121323432101112137[[#This Row],[Total]]</f>
        <v>0</v>
      </c>
      <c r="M151" s="12">
        <v>1</v>
      </c>
      <c r="N151" s="14">
        <f>Table323567891011121323432101112137[[#This Row],[African American]]/Table323567891011121323432101112137[[#This Row],[Total]]</f>
        <v>0.33333333333333331</v>
      </c>
      <c r="O151" s="12">
        <v>0</v>
      </c>
      <c r="P151" s="14">
        <f>Table323567891011121323432101112137[[#This Row],[Hispanic American]]/Table323567891011121323432101112137[[#This Row],[Total]]</f>
        <v>0</v>
      </c>
      <c r="Q151" s="12">
        <v>0</v>
      </c>
      <c r="R151" s="14">
        <f>Table323567891011121323432101112137[[#This Row],[Hawaiian or Pacific Islander]]/Table323567891011121323432101112137[[#This Row],[Total]]</f>
        <v>0</v>
      </c>
      <c r="S151" s="12">
        <v>2</v>
      </c>
      <c r="T151" s="14">
        <f>Table323567891011121323432101112137[[#This Row],[White]]/Table323567891011121323432101112137[[#This Row],[Total]]</f>
        <v>0.66666666666666663</v>
      </c>
      <c r="U151" s="12">
        <v>0</v>
      </c>
      <c r="V151" s="14">
        <f>Table323567891011121323432101112137[[#This Row],[Multi-racial]]/Table323567891011121323432101112137[[#This Row],[Total]]</f>
        <v>0</v>
      </c>
      <c r="W151" s="12">
        <v>0</v>
      </c>
      <c r="X151" s="14">
        <f>Table323567891011121323432101112137[[#This Row],[International]]/Table323567891011121323432101112137[[#This Row],[Total]]</f>
        <v>0</v>
      </c>
      <c r="Y15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15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152" spans="1:26" ht="20" customHeight="1">
      <c r="A152" s="1">
        <v>236577</v>
      </c>
      <c r="B152" s="1" t="s">
        <v>296</v>
      </c>
      <c r="C152" s="15" t="s">
        <v>347</v>
      </c>
      <c r="D152" s="1">
        <v>3</v>
      </c>
      <c r="E152" s="1">
        <v>2</v>
      </c>
      <c r="F152" s="8">
        <f>Table323567891011121323432101112137[[#This Row],[Men]]/Table323567891011121323432101112137[[#This Row],[Total]]</f>
        <v>0.66666666666666663</v>
      </c>
      <c r="G152" s="1">
        <v>1</v>
      </c>
      <c r="H152" s="8">
        <f>Table323567891011121323432101112137[[#This Row],[Women]]/Table323567891011121323432101112137[[#This Row],[Total]]</f>
        <v>0.33333333333333331</v>
      </c>
      <c r="I152" s="1">
        <v>0</v>
      </c>
      <c r="J152" s="8">
        <f>Table323567891011121323432101112137[[#This Row],[Alaskan Native or Native American]]/Table323567891011121323432101112137[[#This Row],[Total]]</f>
        <v>0</v>
      </c>
      <c r="K152" s="1">
        <v>0</v>
      </c>
      <c r="L152" s="8">
        <f>Table323567891011121323432101112137[[#This Row],[Asian American]]/Table323567891011121323432101112137[[#This Row],[Total]]</f>
        <v>0</v>
      </c>
      <c r="M152" s="1">
        <v>0</v>
      </c>
      <c r="N152" s="8">
        <f>Table323567891011121323432101112137[[#This Row],[African American]]/Table323567891011121323432101112137[[#This Row],[Total]]</f>
        <v>0</v>
      </c>
      <c r="O152" s="1">
        <v>0</v>
      </c>
      <c r="P152" s="8">
        <f>Table323567891011121323432101112137[[#This Row],[Hispanic American]]/Table323567891011121323432101112137[[#This Row],[Total]]</f>
        <v>0</v>
      </c>
      <c r="Q152" s="1">
        <v>0</v>
      </c>
      <c r="R152" s="8">
        <f>Table323567891011121323432101112137[[#This Row],[Hawaiian or Pacific Islander]]/Table323567891011121323432101112137[[#This Row],[Total]]</f>
        <v>0</v>
      </c>
      <c r="S152" s="1">
        <v>2</v>
      </c>
      <c r="T152" s="8">
        <f>Table323567891011121323432101112137[[#This Row],[White]]/Table323567891011121323432101112137[[#This Row],[Total]]</f>
        <v>0.66666666666666663</v>
      </c>
      <c r="U152" s="1">
        <v>0</v>
      </c>
      <c r="V152" s="8">
        <f>Table323567891011121323432101112137[[#This Row],[Multi-racial]]/Table323567891011121323432101112137[[#This Row],[Total]]</f>
        <v>0</v>
      </c>
      <c r="W152" s="1">
        <v>1</v>
      </c>
      <c r="X152" s="8">
        <f>Table323567891011121323432101112137[[#This Row],[International]]/Table323567891011121323432101112137[[#This Row],[Total]]</f>
        <v>0.33333333333333331</v>
      </c>
      <c r="Y15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5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53" spans="1:26" ht="20" customHeight="1">
      <c r="A153" s="12">
        <v>434973</v>
      </c>
      <c r="B153" s="12" t="s">
        <v>1268</v>
      </c>
      <c r="C153" s="16">
        <v>46100</v>
      </c>
      <c r="D153" s="12">
        <v>3</v>
      </c>
      <c r="E153" s="12">
        <v>3</v>
      </c>
      <c r="F153" s="14">
        <f>Table323567891011121323432101112137[[#This Row],[Men]]/Table323567891011121323432101112137[[#This Row],[Total]]</f>
        <v>1</v>
      </c>
      <c r="G153" s="12">
        <v>0</v>
      </c>
      <c r="H153" s="14">
        <f>Table323567891011121323432101112137[[#This Row],[Women]]/Table323567891011121323432101112137[[#This Row],[Total]]</f>
        <v>0</v>
      </c>
      <c r="I153" s="12">
        <v>0</v>
      </c>
      <c r="J153" s="14">
        <f>Table323567891011121323432101112137[[#This Row],[Alaskan Native or Native American]]/Table323567891011121323432101112137[[#This Row],[Total]]</f>
        <v>0</v>
      </c>
      <c r="K153" s="12">
        <v>0</v>
      </c>
      <c r="L153" s="14">
        <f>Table323567891011121323432101112137[[#This Row],[Asian American]]/Table323567891011121323432101112137[[#This Row],[Total]]</f>
        <v>0</v>
      </c>
      <c r="M153" s="12">
        <v>1</v>
      </c>
      <c r="N153" s="14">
        <f>Table323567891011121323432101112137[[#This Row],[African American]]/Table323567891011121323432101112137[[#This Row],[Total]]</f>
        <v>0.33333333333333331</v>
      </c>
      <c r="O153" s="12">
        <v>0</v>
      </c>
      <c r="P153" s="14">
        <f>Table323567891011121323432101112137[[#This Row],[Hispanic American]]/Table323567891011121323432101112137[[#This Row],[Total]]</f>
        <v>0</v>
      </c>
      <c r="Q153" s="12">
        <v>0</v>
      </c>
      <c r="R153" s="14">
        <f>Table323567891011121323432101112137[[#This Row],[Hawaiian or Pacific Islander]]/Table323567891011121323432101112137[[#This Row],[Total]]</f>
        <v>0</v>
      </c>
      <c r="S153" s="12">
        <v>1</v>
      </c>
      <c r="T153" s="14">
        <f>Table323567891011121323432101112137[[#This Row],[White]]/Table323567891011121323432101112137[[#This Row],[Total]]</f>
        <v>0.33333333333333331</v>
      </c>
      <c r="U153" s="12">
        <v>0</v>
      </c>
      <c r="V153" s="14">
        <f>Table323567891011121323432101112137[[#This Row],[Multi-racial]]/Table323567891011121323432101112137[[#This Row],[Total]]</f>
        <v>0</v>
      </c>
      <c r="W153" s="12">
        <v>0</v>
      </c>
      <c r="X153" s="14">
        <f>Table323567891011121323432101112137[[#This Row],[International]]/Table323567891011121323432101112137[[#This Row],[Total]]</f>
        <v>0</v>
      </c>
      <c r="Y15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15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154" spans="1:26" ht="20" customHeight="1">
      <c r="A154" s="1">
        <v>436191</v>
      </c>
      <c r="B154" s="1" t="s">
        <v>1269</v>
      </c>
      <c r="C154" s="15" t="s">
        <v>347</v>
      </c>
      <c r="D154" s="1">
        <v>3</v>
      </c>
      <c r="E154" s="1">
        <v>3</v>
      </c>
      <c r="F154" s="8">
        <f>Table323567891011121323432101112137[[#This Row],[Men]]/Table323567891011121323432101112137[[#This Row],[Total]]</f>
        <v>1</v>
      </c>
      <c r="G154" s="1">
        <v>0</v>
      </c>
      <c r="H154" s="8">
        <f>Table323567891011121323432101112137[[#This Row],[Women]]/Table323567891011121323432101112137[[#This Row],[Total]]</f>
        <v>0</v>
      </c>
      <c r="I154" s="1">
        <v>0</v>
      </c>
      <c r="J154" s="8">
        <f>Table323567891011121323432101112137[[#This Row],[Alaskan Native or Native American]]/Table323567891011121323432101112137[[#This Row],[Total]]</f>
        <v>0</v>
      </c>
      <c r="K154" s="1">
        <v>0</v>
      </c>
      <c r="L154" s="8">
        <f>Table323567891011121323432101112137[[#This Row],[Asian American]]/Table323567891011121323432101112137[[#This Row],[Total]]</f>
        <v>0</v>
      </c>
      <c r="M154" s="1">
        <v>0</v>
      </c>
      <c r="N154" s="8">
        <f>Table323567891011121323432101112137[[#This Row],[African American]]/Table323567891011121323432101112137[[#This Row],[Total]]</f>
        <v>0</v>
      </c>
      <c r="O154" s="1">
        <v>0</v>
      </c>
      <c r="P154" s="8">
        <f>Table323567891011121323432101112137[[#This Row],[Hispanic American]]/Table323567891011121323432101112137[[#This Row],[Total]]</f>
        <v>0</v>
      </c>
      <c r="Q154" s="1">
        <v>0</v>
      </c>
      <c r="R154" s="8">
        <f>Table323567891011121323432101112137[[#This Row],[Hawaiian or Pacific Islander]]/Table323567891011121323432101112137[[#This Row],[Total]]</f>
        <v>0</v>
      </c>
      <c r="S154" s="1">
        <v>2</v>
      </c>
      <c r="T154" s="8">
        <f>Table323567891011121323432101112137[[#This Row],[White]]/Table323567891011121323432101112137[[#This Row],[Total]]</f>
        <v>0.66666666666666663</v>
      </c>
      <c r="U154" s="1">
        <v>0</v>
      </c>
      <c r="V154" s="8">
        <f>Table323567891011121323432101112137[[#This Row],[Multi-racial]]/Table323567891011121323432101112137[[#This Row],[Total]]</f>
        <v>0</v>
      </c>
      <c r="W154" s="1">
        <v>0</v>
      </c>
      <c r="X154" s="8">
        <f>Table323567891011121323432101112137[[#This Row],[International]]/Table323567891011121323432101112137[[#This Row],[Total]]</f>
        <v>0</v>
      </c>
      <c r="Y15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5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55" spans="1:26" ht="20" customHeight="1">
      <c r="A155" s="12">
        <v>466152</v>
      </c>
      <c r="B155" s="12" t="s">
        <v>1199</v>
      </c>
      <c r="C155" s="16" t="s">
        <v>347</v>
      </c>
      <c r="D155" s="12">
        <v>3</v>
      </c>
      <c r="E155" s="12">
        <v>3</v>
      </c>
      <c r="F155" s="14">
        <f>Table323567891011121323432101112137[[#This Row],[Men]]/Table323567891011121323432101112137[[#This Row],[Total]]</f>
        <v>1</v>
      </c>
      <c r="G155" s="12">
        <v>0</v>
      </c>
      <c r="H155" s="14">
        <f>Table323567891011121323432101112137[[#This Row],[Women]]/Table323567891011121323432101112137[[#This Row],[Total]]</f>
        <v>0</v>
      </c>
      <c r="I155" s="12">
        <v>0</v>
      </c>
      <c r="J155" s="14">
        <f>Table323567891011121323432101112137[[#This Row],[Alaskan Native or Native American]]/Table323567891011121323432101112137[[#This Row],[Total]]</f>
        <v>0</v>
      </c>
      <c r="K155" s="12">
        <v>0</v>
      </c>
      <c r="L155" s="14">
        <f>Table323567891011121323432101112137[[#This Row],[Asian American]]/Table323567891011121323432101112137[[#This Row],[Total]]</f>
        <v>0</v>
      </c>
      <c r="M155" s="12">
        <v>1</v>
      </c>
      <c r="N155" s="14">
        <f>Table323567891011121323432101112137[[#This Row],[African American]]/Table323567891011121323432101112137[[#This Row],[Total]]</f>
        <v>0.33333333333333331</v>
      </c>
      <c r="O155" s="12">
        <v>0</v>
      </c>
      <c r="P155" s="14">
        <f>Table323567891011121323432101112137[[#This Row],[Hispanic American]]/Table323567891011121323432101112137[[#This Row],[Total]]</f>
        <v>0</v>
      </c>
      <c r="Q155" s="12">
        <v>0</v>
      </c>
      <c r="R155" s="14">
        <f>Table323567891011121323432101112137[[#This Row],[Hawaiian or Pacific Islander]]/Table323567891011121323432101112137[[#This Row],[Total]]</f>
        <v>0</v>
      </c>
      <c r="S155" s="12">
        <v>2</v>
      </c>
      <c r="T155" s="14">
        <f>Table323567891011121323432101112137[[#This Row],[White]]/Table323567891011121323432101112137[[#This Row],[Total]]</f>
        <v>0.66666666666666663</v>
      </c>
      <c r="U155" s="12">
        <v>0</v>
      </c>
      <c r="V155" s="14">
        <f>Table323567891011121323432101112137[[#This Row],[Multi-racial]]/Table323567891011121323432101112137[[#This Row],[Total]]</f>
        <v>0</v>
      </c>
      <c r="W155" s="12">
        <v>0</v>
      </c>
      <c r="X155" s="14">
        <f>Table323567891011121323432101112137[[#This Row],[International]]/Table323567891011121323432101112137[[#This Row],[Total]]</f>
        <v>0</v>
      </c>
      <c r="Y15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  <c r="Z15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0.33333333333333331</v>
      </c>
    </row>
    <row r="156" spans="1:26" ht="20" customHeight="1">
      <c r="A156" s="1">
        <v>478014</v>
      </c>
      <c r="B156" s="1" t="s">
        <v>1204</v>
      </c>
      <c r="C156" s="15"/>
      <c r="D156" s="1">
        <v>3</v>
      </c>
      <c r="E156" s="1">
        <v>3</v>
      </c>
      <c r="F156" s="8">
        <f>Table323567891011121323432101112137[[#This Row],[Men]]/Table323567891011121323432101112137[[#This Row],[Total]]</f>
        <v>1</v>
      </c>
      <c r="G156" s="1">
        <v>0</v>
      </c>
      <c r="H156" s="8">
        <f>Table323567891011121323432101112137[[#This Row],[Women]]/Table323567891011121323432101112137[[#This Row],[Total]]</f>
        <v>0</v>
      </c>
      <c r="I156" s="1">
        <v>0</v>
      </c>
      <c r="J156" s="8">
        <f>Table323567891011121323432101112137[[#This Row],[Alaskan Native or Native American]]/Table323567891011121323432101112137[[#This Row],[Total]]</f>
        <v>0</v>
      </c>
      <c r="K156" s="1">
        <v>0</v>
      </c>
      <c r="L156" s="8">
        <f>Table323567891011121323432101112137[[#This Row],[Asian American]]/Table323567891011121323432101112137[[#This Row],[Total]]</f>
        <v>0</v>
      </c>
      <c r="M156" s="1">
        <v>0</v>
      </c>
      <c r="N156" s="8">
        <f>Table323567891011121323432101112137[[#This Row],[African American]]/Table323567891011121323432101112137[[#This Row],[Total]]</f>
        <v>0</v>
      </c>
      <c r="O156" s="1">
        <v>0</v>
      </c>
      <c r="P156" s="8">
        <f>Table323567891011121323432101112137[[#This Row],[Hispanic American]]/Table323567891011121323432101112137[[#This Row],[Total]]</f>
        <v>0</v>
      </c>
      <c r="Q156" s="1">
        <v>0</v>
      </c>
      <c r="R156" s="8">
        <f>Table323567891011121323432101112137[[#This Row],[Hawaiian or Pacific Islander]]/Table323567891011121323432101112137[[#This Row],[Total]]</f>
        <v>0</v>
      </c>
      <c r="S156" s="1">
        <v>3</v>
      </c>
      <c r="T156" s="8">
        <f>Table323567891011121323432101112137[[#This Row],[White]]/Table323567891011121323432101112137[[#This Row],[Total]]</f>
        <v>1</v>
      </c>
      <c r="U156" s="1">
        <v>0</v>
      </c>
      <c r="V156" s="8">
        <f>Table323567891011121323432101112137[[#This Row],[Multi-racial]]/Table323567891011121323432101112137[[#This Row],[Total]]</f>
        <v>0</v>
      </c>
      <c r="W156" s="1">
        <v>0</v>
      </c>
      <c r="X156" s="8">
        <f>Table323567891011121323432101112137[[#This Row],[International]]/Table323567891011121323432101112137[[#This Row],[Total]]</f>
        <v>0</v>
      </c>
      <c r="Y15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5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57" spans="1:26" ht="20" customHeight="1">
      <c r="A157" s="12">
        <v>484747</v>
      </c>
      <c r="B157" s="12" t="s">
        <v>1279</v>
      </c>
      <c r="C157" s="16">
        <v>46100</v>
      </c>
      <c r="D157" s="12">
        <v>3</v>
      </c>
      <c r="E157" s="12">
        <v>1</v>
      </c>
      <c r="F157" s="14">
        <f>Table323567891011121323432101112137[[#This Row],[Men]]/Table323567891011121323432101112137[[#This Row],[Total]]</f>
        <v>0.33333333333333331</v>
      </c>
      <c r="G157" s="12">
        <v>2</v>
      </c>
      <c r="H157" s="14">
        <f>Table323567891011121323432101112137[[#This Row],[Women]]/Table323567891011121323432101112137[[#This Row],[Total]]</f>
        <v>0.66666666666666663</v>
      </c>
      <c r="I157" s="12">
        <v>0</v>
      </c>
      <c r="J157" s="14">
        <f>Table323567891011121323432101112137[[#This Row],[Alaskan Native or Native American]]/Table323567891011121323432101112137[[#This Row],[Total]]</f>
        <v>0</v>
      </c>
      <c r="K157" s="12">
        <v>0</v>
      </c>
      <c r="L157" s="14">
        <f>Table323567891011121323432101112137[[#This Row],[Asian American]]/Table323567891011121323432101112137[[#This Row],[Total]]</f>
        <v>0</v>
      </c>
      <c r="M157" s="12">
        <v>2</v>
      </c>
      <c r="N157" s="14">
        <f>Table323567891011121323432101112137[[#This Row],[African American]]/Table323567891011121323432101112137[[#This Row],[Total]]</f>
        <v>0.66666666666666663</v>
      </c>
      <c r="O157" s="12">
        <v>0</v>
      </c>
      <c r="P157" s="14">
        <f>Table323567891011121323432101112137[[#This Row],[Hispanic American]]/Table323567891011121323432101112137[[#This Row],[Total]]</f>
        <v>0</v>
      </c>
      <c r="Q157" s="12">
        <v>0</v>
      </c>
      <c r="R157" s="14">
        <f>Table323567891011121323432101112137[[#This Row],[Hawaiian or Pacific Islander]]/Table323567891011121323432101112137[[#This Row],[Total]]</f>
        <v>0</v>
      </c>
      <c r="S157" s="12">
        <v>0</v>
      </c>
      <c r="T157" s="14">
        <f>Table323567891011121323432101112137[[#This Row],[White]]/Table323567891011121323432101112137[[#This Row],[Total]]</f>
        <v>0</v>
      </c>
      <c r="U157" s="12">
        <v>0</v>
      </c>
      <c r="V157" s="14">
        <f>Table323567891011121323432101112137[[#This Row],[Multi-racial]]/Table323567891011121323432101112137[[#This Row],[Total]]</f>
        <v>0</v>
      </c>
      <c r="W157" s="12">
        <v>0</v>
      </c>
      <c r="X157" s="14">
        <f>Table323567891011121323432101112137[[#This Row],[International]]/Table323567891011121323432101112137[[#This Row],[Total]]</f>
        <v>0</v>
      </c>
      <c r="Y15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0.66666666666666663</v>
      </c>
      <c r="Z15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0.66666666666666663</v>
      </c>
    </row>
    <row r="158" spans="1:26" ht="20" customHeight="1">
      <c r="A158" s="1">
        <v>484756</v>
      </c>
      <c r="B158" s="1" t="s">
        <v>1219</v>
      </c>
      <c r="C158" s="15">
        <v>46100</v>
      </c>
      <c r="D158" s="1">
        <v>3</v>
      </c>
      <c r="E158" s="1">
        <v>2</v>
      </c>
      <c r="F158" s="8">
        <f>Table323567891011121323432101112137[[#This Row],[Men]]/Table323567891011121323432101112137[[#This Row],[Total]]</f>
        <v>0.66666666666666663</v>
      </c>
      <c r="G158" s="1">
        <v>1</v>
      </c>
      <c r="H158" s="8">
        <f>Table323567891011121323432101112137[[#This Row],[Women]]/Table323567891011121323432101112137[[#This Row],[Total]]</f>
        <v>0.33333333333333331</v>
      </c>
      <c r="I158" s="1">
        <v>0</v>
      </c>
      <c r="J158" s="8">
        <f>Table323567891011121323432101112137[[#This Row],[Alaskan Native or Native American]]/Table323567891011121323432101112137[[#This Row],[Total]]</f>
        <v>0</v>
      </c>
      <c r="K158" s="1">
        <v>0</v>
      </c>
      <c r="L158" s="8">
        <f>Table323567891011121323432101112137[[#This Row],[Asian American]]/Table323567891011121323432101112137[[#This Row],[Total]]</f>
        <v>0</v>
      </c>
      <c r="M158" s="1">
        <v>0</v>
      </c>
      <c r="N158" s="8">
        <f>Table323567891011121323432101112137[[#This Row],[African American]]/Table323567891011121323432101112137[[#This Row],[Total]]</f>
        <v>0</v>
      </c>
      <c r="O158" s="1">
        <v>2</v>
      </c>
      <c r="P158" s="8">
        <f>Table323567891011121323432101112137[[#This Row],[Hispanic American]]/Table323567891011121323432101112137[[#This Row],[Total]]</f>
        <v>0.66666666666666663</v>
      </c>
      <c r="Q158" s="1">
        <v>0</v>
      </c>
      <c r="R158" s="8">
        <f>Table323567891011121323432101112137[[#This Row],[Hawaiian or Pacific Islander]]/Table323567891011121323432101112137[[#This Row],[Total]]</f>
        <v>0</v>
      </c>
      <c r="S158" s="1">
        <v>0</v>
      </c>
      <c r="T158" s="8">
        <f>Table323567891011121323432101112137[[#This Row],[White]]/Table323567891011121323432101112137[[#This Row],[Total]]</f>
        <v>0</v>
      </c>
      <c r="U158" s="1">
        <v>0</v>
      </c>
      <c r="V158" s="8">
        <f>Table323567891011121323432101112137[[#This Row],[Multi-racial]]/Table323567891011121323432101112137[[#This Row],[Total]]</f>
        <v>0</v>
      </c>
      <c r="W158" s="1">
        <v>0</v>
      </c>
      <c r="X158" s="8">
        <f>Table323567891011121323432101112137[[#This Row],[International]]/Table323567891011121323432101112137[[#This Row],[Total]]</f>
        <v>0</v>
      </c>
      <c r="Y15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0.66666666666666663</v>
      </c>
      <c r="Z15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0.66666666666666663</v>
      </c>
    </row>
    <row r="159" spans="1:26" ht="20" customHeight="1">
      <c r="A159" s="12">
        <v>121150</v>
      </c>
      <c r="B159" s="12" t="s">
        <v>1226</v>
      </c>
      <c r="C159" s="16" t="s">
        <v>347</v>
      </c>
      <c r="D159" s="12">
        <v>2</v>
      </c>
      <c r="E159" s="12">
        <v>1</v>
      </c>
      <c r="F159" s="14">
        <f>Table323567891011121323432101112137[[#This Row],[Men]]/Table323567891011121323432101112137[[#This Row],[Total]]</f>
        <v>0.5</v>
      </c>
      <c r="G159" s="12">
        <v>1</v>
      </c>
      <c r="H159" s="14">
        <f>Table323567891011121323432101112137[[#This Row],[Women]]/Table323567891011121323432101112137[[#This Row],[Total]]</f>
        <v>0.5</v>
      </c>
      <c r="I159" s="12">
        <v>0</v>
      </c>
      <c r="J159" s="14">
        <f>Table323567891011121323432101112137[[#This Row],[Alaskan Native or Native American]]/Table323567891011121323432101112137[[#This Row],[Total]]</f>
        <v>0</v>
      </c>
      <c r="K159" s="12">
        <v>0</v>
      </c>
      <c r="L159" s="14">
        <f>Table323567891011121323432101112137[[#This Row],[Asian American]]/Table323567891011121323432101112137[[#This Row],[Total]]</f>
        <v>0</v>
      </c>
      <c r="M159" s="12">
        <v>1</v>
      </c>
      <c r="N159" s="14">
        <f>Table323567891011121323432101112137[[#This Row],[African American]]/Table323567891011121323432101112137[[#This Row],[Total]]</f>
        <v>0.5</v>
      </c>
      <c r="O159" s="12">
        <v>0</v>
      </c>
      <c r="P159" s="14">
        <f>Table323567891011121323432101112137[[#This Row],[Hispanic American]]/Table323567891011121323432101112137[[#This Row],[Total]]</f>
        <v>0</v>
      </c>
      <c r="Q159" s="12">
        <v>0</v>
      </c>
      <c r="R159" s="14">
        <f>Table323567891011121323432101112137[[#This Row],[Hawaiian or Pacific Islander]]/Table323567891011121323432101112137[[#This Row],[Total]]</f>
        <v>0</v>
      </c>
      <c r="S159" s="12">
        <v>0</v>
      </c>
      <c r="T159" s="14">
        <f>Table323567891011121323432101112137[[#This Row],[White]]/Table323567891011121323432101112137[[#This Row],[Total]]</f>
        <v>0</v>
      </c>
      <c r="U159" s="12">
        <v>1</v>
      </c>
      <c r="V159" s="14">
        <f>Table323567891011121323432101112137[[#This Row],[Multi-racial]]/Table323567891011121323432101112137[[#This Row],[Total]]</f>
        <v>0.5</v>
      </c>
      <c r="W159" s="12">
        <v>0</v>
      </c>
      <c r="X159" s="14">
        <f>Table323567891011121323432101112137[[#This Row],[International]]/Table323567891011121323432101112137[[#This Row],[Total]]</f>
        <v>0</v>
      </c>
      <c r="Y15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5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60" spans="1:26" ht="20" customHeight="1">
      <c r="A160" s="1">
        <v>126580</v>
      </c>
      <c r="B160" s="1" t="s">
        <v>398</v>
      </c>
      <c r="C160" s="15" t="s">
        <v>347</v>
      </c>
      <c r="D160" s="1">
        <v>2</v>
      </c>
      <c r="E160" s="1">
        <v>2</v>
      </c>
      <c r="F160" s="8">
        <f>Table323567891011121323432101112137[[#This Row],[Men]]/Table323567891011121323432101112137[[#This Row],[Total]]</f>
        <v>1</v>
      </c>
      <c r="G160" s="1">
        <v>0</v>
      </c>
      <c r="H160" s="8">
        <f>Table323567891011121323432101112137[[#This Row],[Women]]/Table323567891011121323432101112137[[#This Row],[Total]]</f>
        <v>0</v>
      </c>
      <c r="I160" s="1">
        <v>0</v>
      </c>
      <c r="J160" s="8">
        <f>Table323567891011121323432101112137[[#This Row],[Alaskan Native or Native American]]/Table323567891011121323432101112137[[#This Row],[Total]]</f>
        <v>0</v>
      </c>
      <c r="K160" s="1">
        <v>0</v>
      </c>
      <c r="L160" s="8">
        <f>Table323567891011121323432101112137[[#This Row],[Asian American]]/Table323567891011121323432101112137[[#This Row],[Total]]</f>
        <v>0</v>
      </c>
      <c r="M160" s="1">
        <v>0</v>
      </c>
      <c r="N160" s="8">
        <f>Table323567891011121323432101112137[[#This Row],[African American]]/Table323567891011121323432101112137[[#This Row],[Total]]</f>
        <v>0</v>
      </c>
      <c r="O160" s="1">
        <v>0</v>
      </c>
      <c r="P160" s="8">
        <f>Table323567891011121323432101112137[[#This Row],[Hispanic American]]/Table323567891011121323432101112137[[#This Row],[Total]]</f>
        <v>0</v>
      </c>
      <c r="Q160" s="1">
        <v>0</v>
      </c>
      <c r="R160" s="8">
        <f>Table323567891011121323432101112137[[#This Row],[Hawaiian or Pacific Islander]]/Table323567891011121323432101112137[[#This Row],[Total]]</f>
        <v>0</v>
      </c>
      <c r="S160" s="1">
        <v>1</v>
      </c>
      <c r="T160" s="8">
        <f>Table323567891011121323432101112137[[#This Row],[White]]/Table323567891011121323432101112137[[#This Row],[Total]]</f>
        <v>0.5</v>
      </c>
      <c r="U160" s="1">
        <v>1</v>
      </c>
      <c r="V160" s="8">
        <f>Table323567891011121323432101112137[[#This Row],[Multi-racial]]/Table323567891011121323432101112137[[#This Row],[Total]]</f>
        <v>0.5</v>
      </c>
      <c r="W160" s="1">
        <v>0</v>
      </c>
      <c r="X160" s="8">
        <f>Table323567891011121323432101112137[[#This Row],[International]]/Table323567891011121323432101112137[[#This Row],[Total]]</f>
        <v>0</v>
      </c>
      <c r="Y16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  <c r="Z16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</row>
    <row r="161" spans="1:26" ht="20" customHeight="1">
      <c r="A161" s="12">
        <v>127680</v>
      </c>
      <c r="B161" s="12" t="s">
        <v>839</v>
      </c>
      <c r="C161" s="16" t="s">
        <v>347</v>
      </c>
      <c r="D161" s="12">
        <v>2</v>
      </c>
      <c r="E161" s="12">
        <v>1</v>
      </c>
      <c r="F161" s="14">
        <f>Table323567891011121323432101112137[[#This Row],[Men]]/Table323567891011121323432101112137[[#This Row],[Total]]</f>
        <v>0.5</v>
      </c>
      <c r="G161" s="12">
        <v>1</v>
      </c>
      <c r="H161" s="14">
        <f>Table323567891011121323432101112137[[#This Row],[Women]]/Table323567891011121323432101112137[[#This Row],[Total]]</f>
        <v>0.5</v>
      </c>
      <c r="I161" s="12">
        <v>0</v>
      </c>
      <c r="J161" s="14">
        <f>Table323567891011121323432101112137[[#This Row],[Alaskan Native or Native American]]/Table323567891011121323432101112137[[#This Row],[Total]]</f>
        <v>0</v>
      </c>
      <c r="K161" s="12">
        <v>0</v>
      </c>
      <c r="L161" s="14">
        <f>Table323567891011121323432101112137[[#This Row],[Asian American]]/Table323567891011121323432101112137[[#This Row],[Total]]</f>
        <v>0</v>
      </c>
      <c r="M161" s="12">
        <v>0</v>
      </c>
      <c r="N161" s="14">
        <f>Table323567891011121323432101112137[[#This Row],[African American]]/Table323567891011121323432101112137[[#This Row],[Total]]</f>
        <v>0</v>
      </c>
      <c r="O161" s="12">
        <v>1</v>
      </c>
      <c r="P161" s="14">
        <f>Table323567891011121323432101112137[[#This Row],[Hispanic American]]/Table323567891011121323432101112137[[#This Row],[Total]]</f>
        <v>0.5</v>
      </c>
      <c r="Q161" s="12">
        <v>0</v>
      </c>
      <c r="R161" s="14">
        <f>Table323567891011121323432101112137[[#This Row],[Hawaiian or Pacific Islander]]/Table323567891011121323432101112137[[#This Row],[Total]]</f>
        <v>0</v>
      </c>
      <c r="S161" s="12">
        <v>1</v>
      </c>
      <c r="T161" s="14">
        <f>Table323567891011121323432101112137[[#This Row],[White]]/Table323567891011121323432101112137[[#This Row],[Total]]</f>
        <v>0.5</v>
      </c>
      <c r="U161" s="12">
        <v>0</v>
      </c>
      <c r="V161" s="14">
        <f>Table323567891011121323432101112137[[#This Row],[Multi-racial]]/Table323567891011121323432101112137[[#This Row],[Total]]</f>
        <v>0</v>
      </c>
      <c r="W161" s="12">
        <v>0</v>
      </c>
      <c r="X161" s="14">
        <f>Table323567891011121323432101112137[[#This Row],[International]]/Table323567891011121323432101112137[[#This Row],[Total]]</f>
        <v>0</v>
      </c>
      <c r="Y16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  <c r="Z16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</row>
    <row r="162" spans="1:26" ht="20" customHeight="1">
      <c r="A162" s="1">
        <v>142276</v>
      </c>
      <c r="B162" s="1" t="s">
        <v>131</v>
      </c>
      <c r="C162" s="15" t="s">
        <v>347</v>
      </c>
      <c r="D162" s="1">
        <v>2</v>
      </c>
      <c r="E162" s="1">
        <v>2</v>
      </c>
      <c r="F162" s="8">
        <f>Table323567891011121323432101112137[[#This Row],[Men]]/Table323567891011121323432101112137[[#This Row],[Total]]</f>
        <v>1</v>
      </c>
      <c r="G162" s="1">
        <v>0</v>
      </c>
      <c r="H162" s="8">
        <f>Table323567891011121323432101112137[[#This Row],[Women]]/Table323567891011121323432101112137[[#This Row],[Total]]</f>
        <v>0</v>
      </c>
      <c r="I162" s="1">
        <v>0</v>
      </c>
      <c r="J162" s="8">
        <f>Table323567891011121323432101112137[[#This Row],[Alaskan Native or Native American]]/Table323567891011121323432101112137[[#This Row],[Total]]</f>
        <v>0</v>
      </c>
      <c r="K162" s="1">
        <v>0</v>
      </c>
      <c r="L162" s="8">
        <f>Table323567891011121323432101112137[[#This Row],[Asian American]]/Table323567891011121323432101112137[[#This Row],[Total]]</f>
        <v>0</v>
      </c>
      <c r="M162" s="1">
        <v>0</v>
      </c>
      <c r="N162" s="8">
        <f>Table323567891011121323432101112137[[#This Row],[African American]]/Table323567891011121323432101112137[[#This Row],[Total]]</f>
        <v>0</v>
      </c>
      <c r="O162" s="1">
        <v>0</v>
      </c>
      <c r="P162" s="8">
        <f>Table323567891011121323432101112137[[#This Row],[Hispanic American]]/Table323567891011121323432101112137[[#This Row],[Total]]</f>
        <v>0</v>
      </c>
      <c r="Q162" s="1">
        <v>0</v>
      </c>
      <c r="R162" s="8">
        <f>Table323567891011121323432101112137[[#This Row],[Hawaiian or Pacific Islander]]/Table323567891011121323432101112137[[#This Row],[Total]]</f>
        <v>0</v>
      </c>
      <c r="S162" s="1">
        <v>1</v>
      </c>
      <c r="T162" s="8">
        <f>Table323567891011121323432101112137[[#This Row],[White]]/Table323567891011121323432101112137[[#This Row],[Total]]</f>
        <v>0.5</v>
      </c>
      <c r="U162" s="1">
        <v>0</v>
      </c>
      <c r="V162" s="8">
        <f>Table323567891011121323432101112137[[#This Row],[Multi-racial]]/Table323567891011121323432101112137[[#This Row],[Total]]</f>
        <v>0</v>
      </c>
      <c r="W162" s="1">
        <v>1</v>
      </c>
      <c r="X162" s="8">
        <f>Table323567891011121323432101112137[[#This Row],[International]]/Table323567891011121323432101112137[[#This Row],[Total]]</f>
        <v>0.5</v>
      </c>
      <c r="Y16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6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63" spans="1:26" ht="20" customHeight="1">
      <c r="A163" s="12">
        <v>155414</v>
      </c>
      <c r="B163" s="12" t="s">
        <v>895</v>
      </c>
      <c r="C163" s="16" t="s">
        <v>347</v>
      </c>
      <c r="D163" s="12">
        <v>2</v>
      </c>
      <c r="E163" s="12">
        <v>1</v>
      </c>
      <c r="F163" s="14">
        <f>Table323567891011121323432101112137[[#This Row],[Men]]/Table323567891011121323432101112137[[#This Row],[Total]]</f>
        <v>0.5</v>
      </c>
      <c r="G163" s="12">
        <v>1</v>
      </c>
      <c r="H163" s="14">
        <f>Table323567891011121323432101112137[[#This Row],[Women]]/Table323567891011121323432101112137[[#This Row],[Total]]</f>
        <v>0.5</v>
      </c>
      <c r="I163" s="12">
        <v>0</v>
      </c>
      <c r="J163" s="14">
        <f>Table323567891011121323432101112137[[#This Row],[Alaskan Native or Native American]]/Table323567891011121323432101112137[[#This Row],[Total]]</f>
        <v>0</v>
      </c>
      <c r="K163" s="12">
        <v>0</v>
      </c>
      <c r="L163" s="14">
        <f>Table323567891011121323432101112137[[#This Row],[Asian American]]/Table323567891011121323432101112137[[#This Row],[Total]]</f>
        <v>0</v>
      </c>
      <c r="M163" s="12">
        <v>0</v>
      </c>
      <c r="N163" s="14">
        <f>Table323567891011121323432101112137[[#This Row],[African American]]/Table323567891011121323432101112137[[#This Row],[Total]]</f>
        <v>0</v>
      </c>
      <c r="O163" s="12">
        <v>0</v>
      </c>
      <c r="P163" s="14">
        <f>Table323567891011121323432101112137[[#This Row],[Hispanic American]]/Table323567891011121323432101112137[[#This Row],[Total]]</f>
        <v>0</v>
      </c>
      <c r="Q163" s="12">
        <v>0</v>
      </c>
      <c r="R163" s="14">
        <f>Table323567891011121323432101112137[[#This Row],[Hawaiian or Pacific Islander]]/Table323567891011121323432101112137[[#This Row],[Total]]</f>
        <v>0</v>
      </c>
      <c r="S163" s="12">
        <v>2</v>
      </c>
      <c r="T163" s="14">
        <f>Table323567891011121323432101112137[[#This Row],[White]]/Table323567891011121323432101112137[[#This Row],[Total]]</f>
        <v>1</v>
      </c>
      <c r="U163" s="12">
        <v>0</v>
      </c>
      <c r="V163" s="14">
        <f>Table323567891011121323432101112137[[#This Row],[Multi-racial]]/Table323567891011121323432101112137[[#This Row],[Total]]</f>
        <v>0</v>
      </c>
      <c r="W163" s="12">
        <v>0</v>
      </c>
      <c r="X163" s="14">
        <f>Table323567891011121323432101112137[[#This Row],[International]]/Table323567891011121323432101112137[[#This Row],[Total]]</f>
        <v>0</v>
      </c>
      <c r="Y16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6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64" spans="1:26" ht="20" customHeight="1">
      <c r="A164" s="1">
        <v>157793</v>
      </c>
      <c r="B164" s="1" t="s">
        <v>906</v>
      </c>
      <c r="C164" s="15" t="s">
        <v>347</v>
      </c>
      <c r="D164" s="1">
        <v>2</v>
      </c>
      <c r="E164" s="1">
        <v>2</v>
      </c>
      <c r="F164" s="8">
        <f>Table323567891011121323432101112137[[#This Row],[Men]]/Table323567891011121323432101112137[[#This Row],[Total]]</f>
        <v>1</v>
      </c>
      <c r="G164" s="1">
        <v>0</v>
      </c>
      <c r="H164" s="8">
        <f>Table323567891011121323432101112137[[#This Row],[Women]]/Table323567891011121323432101112137[[#This Row],[Total]]</f>
        <v>0</v>
      </c>
      <c r="I164" s="1">
        <v>0</v>
      </c>
      <c r="J164" s="8">
        <f>Table323567891011121323432101112137[[#This Row],[Alaskan Native or Native American]]/Table323567891011121323432101112137[[#This Row],[Total]]</f>
        <v>0</v>
      </c>
      <c r="K164" s="1">
        <v>0</v>
      </c>
      <c r="L164" s="8">
        <f>Table323567891011121323432101112137[[#This Row],[Asian American]]/Table323567891011121323432101112137[[#This Row],[Total]]</f>
        <v>0</v>
      </c>
      <c r="M164" s="1">
        <v>0</v>
      </c>
      <c r="N164" s="8">
        <f>Table323567891011121323432101112137[[#This Row],[African American]]/Table323567891011121323432101112137[[#This Row],[Total]]</f>
        <v>0</v>
      </c>
      <c r="O164" s="1">
        <v>0</v>
      </c>
      <c r="P164" s="8">
        <f>Table323567891011121323432101112137[[#This Row],[Hispanic American]]/Table323567891011121323432101112137[[#This Row],[Total]]</f>
        <v>0</v>
      </c>
      <c r="Q164" s="1">
        <v>0</v>
      </c>
      <c r="R164" s="8">
        <f>Table323567891011121323432101112137[[#This Row],[Hawaiian or Pacific Islander]]/Table323567891011121323432101112137[[#This Row],[Total]]</f>
        <v>0</v>
      </c>
      <c r="S164" s="1">
        <v>2</v>
      </c>
      <c r="T164" s="8">
        <f>Table323567891011121323432101112137[[#This Row],[White]]/Table323567891011121323432101112137[[#This Row],[Total]]</f>
        <v>1</v>
      </c>
      <c r="U164" s="1">
        <v>0</v>
      </c>
      <c r="V164" s="8">
        <f>Table323567891011121323432101112137[[#This Row],[Multi-racial]]/Table323567891011121323432101112137[[#This Row],[Total]]</f>
        <v>0</v>
      </c>
      <c r="W164" s="1">
        <v>0</v>
      </c>
      <c r="X164" s="8">
        <f>Table323567891011121323432101112137[[#This Row],[International]]/Table323567891011121323432101112137[[#This Row],[Total]]</f>
        <v>0</v>
      </c>
      <c r="Y16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6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65" spans="1:26" ht="20" customHeight="1">
      <c r="A165" s="12">
        <v>161217</v>
      </c>
      <c r="B165" s="12" t="s">
        <v>912</v>
      </c>
      <c r="C165" s="16" t="s">
        <v>347</v>
      </c>
      <c r="D165" s="12">
        <v>2</v>
      </c>
      <c r="E165" s="12">
        <v>2</v>
      </c>
      <c r="F165" s="14">
        <f>Table323567891011121323432101112137[[#This Row],[Men]]/Table323567891011121323432101112137[[#This Row],[Total]]</f>
        <v>1</v>
      </c>
      <c r="G165" s="12">
        <v>0</v>
      </c>
      <c r="H165" s="14">
        <f>Table323567891011121323432101112137[[#This Row],[Women]]/Table323567891011121323432101112137[[#This Row],[Total]]</f>
        <v>0</v>
      </c>
      <c r="I165" s="12">
        <v>0</v>
      </c>
      <c r="J165" s="14">
        <f>Table323567891011121323432101112137[[#This Row],[Alaskan Native or Native American]]/Table323567891011121323432101112137[[#This Row],[Total]]</f>
        <v>0</v>
      </c>
      <c r="K165" s="12">
        <v>0</v>
      </c>
      <c r="L165" s="14">
        <f>Table323567891011121323432101112137[[#This Row],[Asian American]]/Table323567891011121323432101112137[[#This Row],[Total]]</f>
        <v>0</v>
      </c>
      <c r="M165" s="12">
        <v>0</v>
      </c>
      <c r="N165" s="14">
        <f>Table323567891011121323432101112137[[#This Row],[African American]]/Table323567891011121323432101112137[[#This Row],[Total]]</f>
        <v>0</v>
      </c>
      <c r="O165" s="12">
        <v>0</v>
      </c>
      <c r="P165" s="14">
        <f>Table323567891011121323432101112137[[#This Row],[Hispanic American]]/Table323567891011121323432101112137[[#This Row],[Total]]</f>
        <v>0</v>
      </c>
      <c r="Q165" s="12">
        <v>0</v>
      </c>
      <c r="R165" s="14">
        <f>Table323567891011121323432101112137[[#This Row],[Hawaiian or Pacific Islander]]/Table323567891011121323432101112137[[#This Row],[Total]]</f>
        <v>0</v>
      </c>
      <c r="S165" s="12">
        <v>2</v>
      </c>
      <c r="T165" s="14">
        <f>Table323567891011121323432101112137[[#This Row],[White]]/Table323567891011121323432101112137[[#This Row],[Total]]</f>
        <v>1</v>
      </c>
      <c r="U165" s="12">
        <v>0</v>
      </c>
      <c r="V165" s="14">
        <f>Table323567891011121323432101112137[[#This Row],[Multi-racial]]/Table323567891011121323432101112137[[#This Row],[Total]]</f>
        <v>0</v>
      </c>
      <c r="W165" s="12">
        <v>0</v>
      </c>
      <c r="X165" s="14">
        <f>Table323567891011121323432101112137[[#This Row],[International]]/Table323567891011121323432101112137[[#This Row],[Total]]</f>
        <v>0</v>
      </c>
      <c r="Y16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6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66" spans="1:26" ht="20" customHeight="1">
      <c r="A166" s="1">
        <v>161235</v>
      </c>
      <c r="B166" s="1" t="s">
        <v>913</v>
      </c>
      <c r="C166" s="15" t="s">
        <v>347</v>
      </c>
      <c r="D166" s="1">
        <v>2</v>
      </c>
      <c r="E166" s="1">
        <v>0</v>
      </c>
      <c r="F166" s="8">
        <f>Table323567891011121323432101112137[[#This Row],[Men]]/Table323567891011121323432101112137[[#This Row],[Total]]</f>
        <v>0</v>
      </c>
      <c r="G166" s="1">
        <v>2</v>
      </c>
      <c r="H166" s="8">
        <f>Table323567891011121323432101112137[[#This Row],[Women]]/Table323567891011121323432101112137[[#This Row],[Total]]</f>
        <v>1</v>
      </c>
      <c r="I166" s="1">
        <v>0</v>
      </c>
      <c r="J166" s="8">
        <f>Table323567891011121323432101112137[[#This Row],[Alaskan Native or Native American]]/Table323567891011121323432101112137[[#This Row],[Total]]</f>
        <v>0</v>
      </c>
      <c r="K166" s="1">
        <v>0</v>
      </c>
      <c r="L166" s="8">
        <f>Table323567891011121323432101112137[[#This Row],[Asian American]]/Table323567891011121323432101112137[[#This Row],[Total]]</f>
        <v>0</v>
      </c>
      <c r="M166" s="1">
        <v>0</v>
      </c>
      <c r="N166" s="8">
        <f>Table323567891011121323432101112137[[#This Row],[African American]]/Table323567891011121323432101112137[[#This Row],[Total]]</f>
        <v>0</v>
      </c>
      <c r="O166" s="1">
        <v>0</v>
      </c>
      <c r="P166" s="8">
        <f>Table323567891011121323432101112137[[#This Row],[Hispanic American]]/Table323567891011121323432101112137[[#This Row],[Total]]</f>
        <v>0</v>
      </c>
      <c r="Q166" s="1">
        <v>0</v>
      </c>
      <c r="R166" s="8">
        <f>Table323567891011121323432101112137[[#This Row],[Hawaiian or Pacific Islander]]/Table323567891011121323432101112137[[#This Row],[Total]]</f>
        <v>0</v>
      </c>
      <c r="S166" s="1">
        <v>2</v>
      </c>
      <c r="T166" s="8">
        <f>Table323567891011121323432101112137[[#This Row],[White]]/Table323567891011121323432101112137[[#This Row],[Total]]</f>
        <v>1</v>
      </c>
      <c r="U166" s="1">
        <v>0</v>
      </c>
      <c r="V166" s="8">
        <f>Table323567891011121323432101112137[[#This Row],[Multi-racial]]/Table323567891011121323432101112137[[#This Row],[Total]]</f>
        <v>0</v>
      </c>
      <c r="W166" s="1">
        <v>0</v>
      </c>
      <c r="X166" s="8">
        <f>Table323567891011121323432101112137[[#This Row],[International]]/Table323567891011121323432101112137[[#This Row],[Total]]</f>
        <v>0</v>
      </c>
      <c r="Y16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6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67" spans="1:26" ht="20" customHeight="1">
      <c r="A167" s="12">
        <v>161563</v>
      </c>
      <c r="B167" s="12" t="s">
        <v>726</v>
      </c>
      <c r="C167" s="16" t="s">
        <v>347</v>
      </c>
      <c r="D167" s="12">
        <v>2</v>
      </c>
      <c r="E167" s="12">
        <v>2</v>
      </c>
      <c r="F167" s="14">
        <f>Table323567891011121323432101112137[[#This Row],[Men]]/Table323567891011121323432101112137[[#This Row],[Total]]</f>
        <v>1</v>
      </c>
      <c r="G167" s="12">
        <v>0</v>
      </c>
      <c r="H167" s="14">
        <f>Table323567891011121323432101112137[[#This Row],[Women]]/Table323567891011121323432101112137[[#This Row],[Total]]</f>
        <v>0</v>
      </c>
      <c r="I167" s="12">
        <v>0</v>
      </c>
      <c r="J167" s="14">
        <f>Table323567891011121323432101112137[[#This Row],[Alaskan Native or Native American]]/Table323567891011121323432101112137[[#This Row],[Total]]</f>
        <v>0</v>
      </c>
      <c r="K167" s="12">
        <v>0</v>
      </c>
      <c r="L167" s="14">
        <f>Table323567891011121323432101112137[[#This Row],[Asian American]]/Table323567891011121323432101112137[[#This Row],[Total]]</f>
        <v>0</v>
      </c>
      <c r="M167" s="12">
        <v>0</v>
      </c>
      <c r="N167" s="14">
        <f>Table323567891011121323432101112137[[#This Row],[African American]]/Table323567891011121323432101112137[[#This Row],[Total]]</f>
        <v>0</v>
      </c>
      <c r="O167" s="12">
        <v>0</v>
      </c>
      <c r="P167" s="14">
        <f>Table323567891011121323432101112137[[#This Row],[Hispanic American]]/Table323567891011121323432101112137[[#This Row],[Total]]</f>
        <v>0</v>
      </c>
      <c r="Q167" s="12">
        <v>0</v>
      </c>
      <c r="R167" s="14">
        <f>Table323567891011121323432101112137[[#This Row],[Hawaiian or Pacific Islander]]/Table323567891011121323432101112137[[#This Row],[Total]]</f>
        <v>0</v>
      </c>
      <c r="S167" s="12">
        <v>2</v>
      </c>
      <c r="T167" s="14">
        <f>Table323567891011121323432101112137[[#This Row],[White]]/Table323567891011121323432101112137[[#This Row],[Total]]</f>
        <v>1</v>
      </c>
      <c r="U167" s="12">
        <v>0</v>
      </c>
      <c r="V167" s="14">
        <f>Table323567891011121323432101112137[[#This Row],[Multi-racial]]/Table323567891011121323432101112137[[#This Row],[Total]]</f>
        <v>0</v>
      </c>
      <c r="W167" s="12">
        <v>0</v>
      </c>
      <c r="X167" s="14">
        <f>Table323567891011121323432101112137[[#This Row],[International]]/Table323567891011121323432101112137[[#This Row],[Total]]</f>
        <v>0</v>
      </c>
      <c r="Y16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6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68" spans="1:26" ht="20" customHeight="1">
      <c r="A168" s="1">
        <v>197197</v>
      </c>
      <c r="B168" s="1" t="s">
        <v>805</v>
      </c>
      <c r="C168" s="15" t="s">
        <v>347</v>
      </c>
      <c r="D168" s="1">
        <v>2</v>
      </c>
      <c r="E168" s="1">
        <v>2</v>
      </c>
      <c r="F168" s="8">
        <f>Table323567891011121323432101112137[[#This Row],[Men]]/Table323567891011121323432101112137[[#This Row],[Total]]</f>
        <v>1</v>
      </c>
      <c r="G168" s="1">
        <v>0</v>
      </c>
      <c r="H168" s="8">
        <f>Table323567891011121323432101112137[[#This Row],[Women]]/Table323567891011121323432101112137[[#This Row],[Total]]</f>
        <v>0</v>
      </c>
      <c r="I168" s="1">
        <v>0</v>
      </c>
      <c r="J168" s="8">
        <f>Table323567891011121323432101112137[[#This Row],[Alaskan Native or Native American]]/Table323567891011121323432101112137[[#This Row],[Total]]</f>
        <v>0</v>
      </c>
      <c r="K168" s="1">
        <v>0</v>
      </c>
      <c r="L168" s="8">
        <f>Table323567891011121323432101112137[[#This Row],[Asian American]]/Table323567891011121323432101112137[[#This Row],[Total]]</f>
        <v>0</v>
      </c>
      <c r="M168" s="1">
        <v>0</v>
      </c>
      <c r="N168" s="8">
        <f>Table323567891011121323432101112137[[#This Row],[African American]]/Table323567891011121323432101112137[[#This Row],[Total]]</f>
        <v>0</v>
      </c>
      <c r="O168" s="1">
        <v>2</v>
      </c>
      <c r="P168" s="8">
        <f>Table323567891011121323432101112137[[#This Row],[Hispanic American]]/Table323567891011121323432101112137[[#This Row],[Total]]</f>
        <v>1</v>
      </c>
      <c r="Q168" s="1">
        <v>0</v>
      </c>
      <c r="R168" s="8">
        <f>Table323567891011121323432101112137[[#This Row],[Hawaiian or Pacific Islander]]/Table323567891011121323432101112137[[#This Row],[Total]]</f>
        <v>0</v>
      </c>
      <c r="S168" s="1">
        <v>0</v>
      </c>
      <c r="T168" s="8">
        <f>Table323567891011121323432101112137[[#This Row],[White]]/Table323567891011121323432101112137[[#This Row],[Total]]</f>
        <v>0</v>
      </c>
      <c r="U168" s="1">
        <v>0</v>
      </c>
      <c r="V168" s="8">
        <f>Table323567891011121323432101112137[[#This Row],[Multi-racial]]/Table323567891011121323432101112137[[#This Row],[Total]]</f>
        <v>0</v>
      </c>
      <c r="W168" s="1">
        <v>0</v>
      </c>
      <c r="X168" s="8">
        <f>Table323567891011121323432101112137[[#This Row],[International]]/Table323567891011121323432101112137[[#This Row],[Total]]</f>
        <v>0</v>
      </c>
      <c r="Y16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6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69" spans="1:26" ht="20" customHeight="1">
      <c r="A169" s="12">
        <v>199032</v>
      </c>
      <c r="B169" s="12" t="s">
        <v>1247</v>
      </c>
      <c r="C169" s="16" t="s">
        <v>347</v>
      </c>
      <c r="D169" s="12">
        <v>2</v>
      </c>
      <c r="E169" s="12">
        <v>2</v>
      </c>
      <c r="F169" s="14">
        <f>Table323567891011121323432101112137[[#This Row],[Men]]/Table323567891011121323432101112137[[#This Row],[Total]]</f>
        <v>1</v>
      </c>
      <c r="G169" s="12">
        <v>0</v>
      </c>
      <c r="H169" s="14">
        <f>Table323567891011121323432101112137[[#This Row],[Women]]/Table323567891011121323432101112137[[#This Row],[Total]]</f>
        <v>0</v>
      </c>
      <c r="I169" s="12">
        <v>0</v>
      </c>
      <c r="J169" s="14">
        <f>Table323567891011121323432101112137[[#This Row],[Alaskan Native or Native American]]/Table323567891011121323432101112137[[#This Row],[Total]]</f>
        <v>0</v>
      </c>
      <c r="K169" s="12">
        <v>0</v>
      </c>
      <c r="L169" s="14">
        <f>Table323567891011121323432101112137[[#This Row],[Asian American]]/Table323567891011121323432101112137[[#This Row],[Total]]</f>
        <v>0</v>
      </c>
      <c r="M169" s="12">
        <v>0</v>
      </c>
      <c r="N169" s="14">
        <f>Table323567891011121323432101112137[[#This Row],[African American]]/Table323567891011121323432101112137[[#This Row],[Total]]</f>
        <v>0</v>
      </c>
      <c r="O169" s="12">
        <v>0</v>
      </c>
      <c r="P169" s="14">
        <f>Table323567891011121323432101112137[[#This Row],[Hispanic American]]/Table323567891011121323432101112137[[#This Row],[Total]]</f>
        <v>0</v>
      </c>
      <c r="Q169" s="12">
        <v>0</v>
      </c>
      <c r="R169" s="14">
        <f>Table323567891011121323432101112137[[#This Row],[Hawaiian or Pacific Islander]]/Table323567891011121323432101112137[[#This Row],[Total]]</f>
        <v>0</v>
      </c>
      <c r="S169" s="12">
        <v>2</v>
      </c>
      <c r="T169" s="14">
        <f>Table323567891011121323432101112137[[#This Row],[White]]/Table323567891011121323432101112137[[#This Row],[Total]]</f>
        <v>1</v>
      </c>
      <c r="U169" s="12">
        <v>0</v>
      </c>
      <c r="V169" s="14">
        <f>Table323567891011121323432101112137[[#This Row],[Multi-racial]]/Table323567891011121323432101112137[[#This Row],[Total]]</f>
        <v>0</v>
      </c>
      <c r="W169" s="12">
        <v>0</v>
      </c>
      <c r="X169" s="14">
        <f>Table323567891011121323432101112137[[#This Row],[International]]/Table323567891011121323432101112137[[#This Row],[Total]]</f>
        <v>0</v>
      </c>
      <c r="Y16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6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70" spans="1:26" ht="20" customHeight="1">
      <c r="A170" s="1">
        <v>213826</v>
      </c>
      <c r="B170" s="1" t="s">
        <v>734</v>
      </c>
      <c r="C170" s="15" t="s">
        <v>347</v>
      </c>
      <c r="D170" s="1">
        <v>2</v>
      </c>
      <c r="E170" s="1">
        <v>2</v>
      </c>
      <c r="F170" s="8">
        <f>Table323567891011121323432101112137[[#This Row],[Men]]/Table323567891011121323432101112137[[#This Row],[Total]]</f>
        <v>1</v>
      </c>
      <c r="G170" s="1">
        <v>0</v>
      </c>
      <c r="H170" s="8">
        <f>Table323567891011121323432101112137[[#This Row],[Women]]/Table323567891011121323432101112137[[#This Row],[Total]]</f>
        <v>0</v>
      </c>
      <c r="I170" s="1">
        <v>0</v>
      </c>
      <c r="J170" s="8">
        <f>Table323567891011121323432101112137[[#This Row],[Alaskan Native or Native American]]/Table323567891011121323432101112137[[#This Row],[Total]]</f>
        <v>0</v>
      </c>
      <c r="K170" s="1">
        <v>0</v>
      </c>
      <c r="L170" s="8">
        <f>Table323567891011121323432101112137[[#This Row],[Asian American]]/Table323567891011121323432101112137[[#This Row],[Total]]</f>
        <v>0</v>
      </c>
      <c r="M170" s="1">
        <v>0</v>
      </c>
      <c r="N170" s="8">
        <f>Table323567891011121323432101112137[[#This Row],[African American]]/Table323567891011121323432101112137[[#This Row],[Total]]</f>
        <v>0</v>
      </c>
      <c r="O170" s="1">
        <v>0</v>
      </c>
      <c r="P170" s="8">
        <f>Table323567891011121323432101112137[[#This Row],[Hispanic American]]/Table323567891011121323432101112137[[#This Row],[Total]]</f>
        <v>0</v>
      </c>
      <c r="Q170" s="1">
        <v>0</v>
      </c>
      <c r="R170" s="8">
        <f>Table323567891011121323432101112137[[#This Row],[Hawaiian or Pacific Islander]]/Table323567891011121323432101112137[[#This Row],[Total]]</f>
        <v>0</v>
      </c>
      <c r="S170" s="1">
        <v>2</v>
      </c>
      <c r="T170" s="8">
        <f>Table323567891011121323432101112137[[#This Row],[White]]/Table323567891011121323432101112137[[#This Row],[Total]]</f>
        <v>1</v>
      </c>
      <c r="U170" s="1">
        <v>0</v>
      </c>
      <c r="V170" s="8">
        <f>Table323567891011121323432101112137[[#This Row],[Multi-racial]]/Table323567891011121323432101112137[[#This Row],[Total]]</f>
        <v>0</v>
      </c>
      <c r="W170" s="1">
        <v>0</v>
      </c>
      <c r="X170" s="8">
        <f>Table323567891011121323432101112137[[#This Row],[International]]/Table323567891011121323432101112137[[#This Row],[Total]]</f>
        <v>0</v>
      </c>
      <c r="Y17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7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71" spans="1:26" ht="20" customHeight="1">
      <c r="A171" s="12">
        <v>226231</v>
      </c>
      <c r="B171" s="12" t="s">
        <v>264</v>
      </c>
      <c r="C171" s="16" t="s">
        <v>347</v>
      </c>
      <c r="D171" s="12">
        <v>2</v>
      </c>
      <c r="E171" s="12">
        <v>2</v>
      </c>
      <c r="F171" s="14">
        <f>Table323567891011121323432101112137[[#This Row],[Men]]/Table323567891011121323432101112137[[#This Row],[Total]]</f>
        <v>1</v>
      </c>
      <c r="G171" s="12">
        <v>0</v>
      </c>
      <c r="H171" s="14">
        <f>Table323567891011121323432101112137[[#This Row],[Women]]/Table323567891011121323432101112137[[#This Row],[Total]]</f>
        <v>0</v>
      </c>
      <c r="I171" s="12">
        <v>0</v>
      </c>
      <c r="J171" s="14">
        <f>Table323567891011121323432101112137[[#This Row],[Alaskan Native or Native American]]/Table323567891011121323432101112137[[#This Row],[Total]]</f>
        <v>0</v>
      </c>
      <c r="K171" s="12">
        <v>0</v>
      </c>
      <c r="L171" s="14">
        <f>Table323567891011121323432101112137[[#This Row],[Asian American]]/Table323567891011121323432101112137[[#This Row],[Total]]</f>
        <v>0</v>
      </c>
      <c r="M171" s="12">
        <v>0</v>
      </c>
      <c r="N171" s="14">
        <f>Table323567891011121323432101112137[[#This Row],[African American]]/Table323567891011121323432101112137[[#This Row],[Total]]</f>
        <v>0</v>
      </c>
      <c r="O171" s="12">
        <v>0</v>
      </c>
      <c r="P171" s="14">
        <f>Table323567891011121323432101112137[[#This Row],[Hispanic American]]/Table323567891011121323432101112137[[#This Row],[Total]]</f>
        <v>0</v>
      </c>
      <c r="Q171" s="12">
        <v>0</v>
      </c>
      <c r="R171" s="14">
        <f>Table323567891011121323432101112137[[#This Row],[Hawaiian or Pacific Islander]]/Table323567891011121323432101112137[[#This Row],[Total]]</f>
        <v>0</v>
      </c>
      <c r="S171" s="12">
        <v>2</v>
      </c>
      <c r="T171" s="14">
        <f>Table323567891011121323432101112137[[#This Row],[White]]/Table323567891011121323432101112137[[#This Row],[Total]]</f>
        <v>1</v>
      </c>
      <c r="U171" s="12">
        <v>0</v>
      </c>
      <c r="V171" s="14">
        <f>Table323567891011121323432101112137[[#This Row],[Multi-racial]]/Table323567891011121323432101112137[[#This Row],[Total]]</f>
        <v>0</v>
      </c>
      <c r="W171" s="12">
        <v>0</v>
      </c>
      <c r="X171" s="14">
        <f>Table323567891011121323432101112137[[#This Row],[International]]/Table323567891011121323432101112137[[#This Row],[Total]]</f>
        <v>0</v>
      </c>
      <c r="Y17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7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72" spans="1:26" ht="20" customHeight="1">
      <c r="A172" s="1">
        <v>232797</v>
      </c>
      <c r="B172" s="1" t="s">
        <v>1254</v>
      </c>
      <c r="C172" s="15" t="s">
        <v>347</v>
      </c>
      <c r="D172" s="1">
        <v>2</v>
      </c>
      <c r="E172" s="1">
        <v>2</v>
      </c>
      <c r="F172" s="8">
        <f>Table323567891011121323432101112137[[#This Row],[Men]]/Table323567891011121323432101112137[[#This Row],[Total]]</f>
        <v>1</v>
      </c>
      <c r="G172" s="1">
        <v>0</v>
      </c>
      <c r="H172" s="8">
        <f>Table323567891011121323432101112137[[#This Row],[Women]]/Table323567891011121323432101112137[[#This Row],[Total]]</f>
        <v>0</v>
      </c>
      <c r="I172" s="1">
        <v>0</v>
      </c>
      <c r="J172" s="8">
        <f>Table323567891011121323432101112137[[#This Row],[Alaskan Native or Native American]]/Table323567891011121323432101112137[[#This Row],[Total]]</f>
        <v>0</v>
      </c>
      <c r="K172" s="1">
        <v>0</v>
      </c>
      <c r="L172" s="8">
        <f>Table323567891011121323432101112137[[#This Row],[Asian American]]/Table323567891011121323432101112137[[#This Row],[Total]]</f>
        <v>0</v>
      </c>
      <c r="M172" s="1">
        <v>0</v>
      </c>
      <c r="N172" s="8">
        <f>Table323567891011121323432101112137[[#This Row],[African American]]/Table323567891011121323432101112137[[#This Row],[Total]]</f>
        <v>0</v>
      </c>
      <c r="O172" s="1">
        <v>0</v>
      </c>
      <c r="P172" s="8">
        <f>Table323567891011121323432101112137[[#This Row],[Hispanic American]]/Table323567891011121323432101112137[[#This Row],[Total]]</f>
        <v>0</v>
      </c>
      <c r="Q172" s="1">
        <v>0</v>
      </c>
      <c r="R172" s="8">
        <f>Table323567891011121323432101112137[[#This Row],[Hawaiian or Pacific Islander]]/Table323567891011121323432101112137[[#This Row],[Total]]</f>
        <v>0</v>
      </c>
      <c r="S172" s="1">
        <v>2</v>
      </c>
      <c r="T172" s="8">
        <f>Table323567891011121323432101112137[[#This Row],[White]]/Table323567891011121323432101112137[[#This Row],[Total]]</f>
        <v>1</v>
      </c>
      <c r="U172" s="1">
        <v>0</v>
      </c>
      <c r="V172" s="8">
        <f>Table323567891011121323432101112137[[#This Row],[Multi-racial]]/Table323567891011121323432101112137[[#This Row],[Total]]</f>
        <v>0</v>
      </c>
      <c r="W172" s="1">
        <v>0</v>
      </c>
      <c r="X172" s="8">
        <f>Table323567891011121323432101112137[[#This Row],[International]]/Table323567891011121323432101112137[[#This Row],[Total]]</f>
        <v>0</v>
      </c>
      <c r="Y17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7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73" spans="1:26" ht="20" customHeight="1">
      <c r="A173" s="12">
        <v>234915</v>
      </c>
      <c r="B173" s="12" t="s">
        <v>1136</v>
      </c>
      <c r="C173" s="16" t="s">
        <v>347</v>
      </c>
      <c r="D173" s="12">
        <v>2</v>
      </c>
      <c r="E173" s="12">
        <v>2</v>
      </c>
      <c r="F173" s="14">
        <f>Table323567891011121323432101112137[[#This Row],[Men]]/Table323567891011121323432101112137[[#This Row],[Total]]</f>
        <v>1</v>
      </c>
      <c r="G173" s="12">
        <v>0</v>
      </c>
      <c r="H173" s="14">
        <f>Table323567891011121323432101112137[[#This Row],[Women]]/Table323567891011121323432101112137[[#This Row],[Total]]</f>
        <v>0</v>
      </c>
      <c r="I173" s="12">
        <v>0</v>
      </c>
      <c r="J173" s="14">
        <f>Table323567891011121323432101112137[[#This Row],[Alaskan Native or Native American]]/Table323567891011121323432101112137[[#This Row],[Total]]</f>
        <v>0</v>
      </c>
      <c r="K173" s="12">
        <v>0</v>
      </c>
      <c r="L173" s="14">
        <f>Table323567891011121323432101112137[[#This Row],[Asian American]]/Table323567891011121323432101112137[[#This Row],[Total]]</f>
        <v>0</v>
      </c>
      <c r="M173" s="12">
        <v>0</v>
      </c>
      <c r="N173" s="14">
        <f>Table323567891011121323432101112137[[#This Row],[African American]]/Table323567891011121323432101112137[[#This Row],[Total]]</f>
        <v>0</v>
      </c>
      <c r="O173" s="12">
        <v>0</v>
      </c>
      <c r="P173" s="14">
        <f>Table323567891011121323432101112137[[#This Row],[Hispanic American]]/Table323567891011121323432101112137[[#This Row],[Total]]</f>
        <v>0</v>
      </c>
      <c r="Q173" s="12">
        <v>0</v>
      </c>
      <c r="R173" s="14">
        <f>Table323567891011121323432101112137[[#This Row],[Hawaiian or Pacific Islander]]/Table323567891011121323432101112137[[#This Row],[Total]]</f>
        <v>0</v>
      </c>
      <c r="S173" s="12">
        <v>1</v>
      </c>
      <c r="T173" s="14">
        <f>Table323567891011121323432101112137[[#This Row],[White]]/Table323567891011121323432101112137[[#This Row],[Total]]</f>
        <v>0.5</v>
      </c>
      <c r="U173" s="12">
        <v>0</v>
      </c>
      <c r="V173" s="14">
        <f>Table323567891011121323432101112137[[#This Row],[Multi-racial]]/Table323567891011121323432101112137[[#This Row],[Total]]</f>
        <v>0</v>
      </c>
      <c r="W173" s="12">
        <v>0</v>
      </c>
      <c r="X173" s="14">
        <f>Table323567891011121323432101112137[[#This Row],[International]]/Table323567891011121323432101112137[[#This Row],[Total]]</f>
        <v>0</v>
      </c>
      <c r="Y17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7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74" spans="1:26" ht="20" customHeight="1">
      <c r="A174" s="1">
        <v>440749</v>
      </c>
      <c r="B174" s="1" t="s">
        <v>1175</v>
      </c>
      <c r="C174" s="15" t="s">
        <v>347</v>
      </c>
      <c r="D174" s="1">
        <v>2</v>
      </c>
      <c r="E174" s="1">
        <v>2</v>
      </c>
      <c r="F174" s="8">
        <f>Table323567891011121323432101112137[[#This Row],[Men]]/Table323567891011121323432101112137[[#This Row],[Total]]</f>
        <v>1</v>
      </c>
      <c r="G174" s="1">
        <v>0</v>
      </c>
      <c r="H174" s="8">
        <f>Table323567891011121323432101112137[[#This Row],[Women]]/Table323567891011121323432101112137[[#This Row],[Total]]</f>
        <v>0</v>
      </c>
      <c r="I174" s="1">
        <v>0</v>
      </c>
      <c r="J174" s="8">
        <f>Table323567891011121323432101112137[[#This Row],[Alaskan Native or Native American]]/Table323567891011121323432101112137[[#This Row],[Total]]</f>
        <v>0</v>
      </c>
      <c r="K174" s="1">
        <v>0</v>
      </c>
      <c r="L174" s="8">
        <f>Table323567891011121323432101112137[[#This Row],[Asian American]]/Table323567891011121323432101112137[[#This Row],[Total]]</f>
        <v>0</v>
      </c>
      <c r="M174" s="1">
        <v>0</v>
      </c>
      <c r="N174" s="8">
        <f>Table323567891011121323432101112137[[#This Row],[African American]]/Table323567891011121323432101112137[[#This Row],[Total]]</f>
        <v>0</v>
      </c>
      <c r="O174" s="1">
        <v>0</v>
      </c>
      <c r="P174" s="8">
        <f>Table323567891011121323432101112137[[#This Row],[Hispanic American]]/Table323567891011121323432101112137[[#This Row],[Total]]</f>
        <v>0</v>
      </c>
      <c r="Q174" s="1">
        <v>0</v>
      </c>
      <c r="R174" s="8">
        <f>Table323567891011121323432101112137[[#This Row],[Hawaiian or Pacific Islander]]/Table323567891011121323432101112137[[#This Row],[Total]]</f>
        <v>0</v>
      </c>
      <c r="S174" s="1">
        <v>2</v>
      </c>
      <c r="T174" s="8">
        <f>Table323567891011121323432101112137[[#This Row],[White]]/Table323567891011121323432101112137[[#This Row],[Total]]</f>
        <v>1</v>
      </c>
      <c r="U174" s="1">
        <v>0</v>
      </c>
      <c r="V174" s="8">
        <f>Table323567891011121323432101112137[[#This Row],[Multi-racial]]/Table323567891011121323432101112137[[#This Row],[Total]]</f>
        <v>0</v>
      </c>
      <c r="W174" s="1">
        <v>0</v>
      </c>
      <c r="X174" s="8">
        <f>Table323567891011121323432101112137[[#This Row],[International]]/Table323567891011121323432101112137[[#This Row],[Total]]</f>
        <v>0</v>
      </c>
      <c r="Y17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7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75" spans="1:26" ht="20" customHeight="1">
      <c r="A175" s="12">
        <v>450483</v>
      </c>
      <c r="B175" s="12" t="s">
        <v>1274</v>
      </c>
      <c r="C175" s="16">
        <v>46100</v>
      </c>
      <c r="D175" s="12">
        <v>2</v>
      </c>
      <c r="E175" s="12">
        <v>1</v>
      </c>
      <c r="F175" s="14">
        <f>Table323567891011121323432101112137[[#This Row],[Men]]/Table323567891011121323432101112137[[#This Row],[Total]]</f>
        <v>0.5</v>
      </c>
      <c r="G175" s="12">
        <v>1</v>
      </c>
      <c r="H175" s="14">
        <f>Table323567891011121323432101112137[[#This Row],[Women]]/Table323567891011121323432101112137[[#This Row],[Total]]</f>
        <v>0.5</v>
      </c>
      <c r="I175" s="12">
        <v>0</v>
      </c>
      <c r="J175" s="14">
        <f>Table323567891011121323432101112137[[#This Row],[Alaskan Native or Native American]]/Table323567891011121323432101112137[[#This Row],[Total]]</f>
        <v>0</v>
      </c>
      <c r="K175" s="12">
        <v>0</v>
      </c>
      <c r="L175" s="14">
        <f>Table323567891011121323432101112137[[#This Row],[Asian American]]/Table323567891011121323432101112137[[#This Row],[Total]]</f>
        <v>0</v>
      </c>
      <c r="M175" s="12">
        <v>1</v>
      </c>
      <c r="N175" s="14">
        <f>Table323567891011121323432101112137[[#This Row],[African American]]/Table323567891011121323432101112137[[#This Row],[Total]]</f>
        <v>0.5</v>
      </c>
      <c r="O175" s="12">
        <v>0</v>
      </c>
      <c r="P175" s="14">
        <f>Table323567891011121323432101112137[[#This Row],[Hispanic American]]/Table323567891011121323432101112137[[#This Row],[Total]]</f>
        <v>0</v>
      </c>
      <c r="Q175" s="12">
        <v>0</v>
      </c>
      <c r="R175" s="14">
        <f>Table323567891011121323432101112137[[#This Row],[Hawaiian or Pacific Islander]]/Table323567891011121323432101112137[[#This Row],[Total]]</f>
        <v>0</v>
      </c>
      <c r="S175" s="12">
        <v>0</v>
      </c>
      <c r="T175" s="14">
        <f>Table323567891011121323432101112137[[#This Row],[White]]/Table323567891011121323432101112137[[#This Row],[Total]]</f>
        <v>0</v>
      </c>
      <c r="U175" s="12">
        <v>1</v>
      </c>
      <c r="V175" s="14">
        <f>Table323567891011121323432101112137[[#This Row],[Multi-racial]]/Table323567891011121323432101112137[[#This Row],[Total]]</f>
        <v>0.5</v>
      </c>
      <c r="W175" s="12">
        <v>0</v>
      </c>
      <c r="X175" s="14">
        <f>Table323567891011121323432101112137[[#This Row],[International]]/Table323567891011121323432101112137[[#This Row],[Total]]</f>
        <v>0</v>
      </c>
      <c r="Y17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7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76" spans="1:26" ht="20" customHeight="1">
      <c r="A176" s="1">
        <v>450571</v>
      </c>
      <c r="B176" s="1" t="s">
        <v>812</v>
      </c>
      <c r="C176" s="15">
        <v>47500</v>
      </c>
      <c r="D176" s="1">
        <v>2</v>
      </c>
      <c r="E176" s="1">
        <v>2</v>
      </c>
      <c r="F176" s="8">
        <f>Table323567891011121323432101112137[[#This Row],[Men]]/Table323567891011121323432101112137[[#This Row],[Total]]</f>
        <v>1</v>
      </c>
      <c r="G176" s="1">
        <v>0</v>
      </c>
      <c r="H176" s="8">
        <f>Table323567891011121323432101112137[[#This Row],[Women]]/Table323567891011121323432101112137[[#This Row],[Total]]</f>
        <v>0</v>
      </c>
      <c r="I176" s="1">
        <v>0</v>
      </c>
      <c r="J176" s="8">
        <f>Table323567891011121323432101112137[[#This Row],[Alaskan Native or Native American]]/Table323567891011121323432101112137[[#This Row],[Total]]</f>
        <v>0</v>
      </c>
      <c r="K176" s="1">
        <v>0</v>
      </c>
      <c r="L176" s="8">
        <f>Table323567891011121323432101112137[[#This Row],[Asian American]]/Table323567891011121323432101112137[[#This Row],[Total]]</f>
        <v>0</v>
      </c>
      <c r="M176" s="1">
        <v>0</v>
      </c>
      <c r="N176" s="8">
        <f>Table323567891011121323432101112137[[#This Row],[African American]]/Table323567891011121323432101112137[[#This Row],[Total]]</f>
        <v>0</v>
      </c>
      <c r="O176" s="1">
        <v>0</v>
      </c>
      <c r="P176" s="8">
        <f>Table323567891011121323432101112137[[#This Row],[Hispanic American]]/Table323567891011121323432101112137[[#This Row],[Total]]</f>
        <v>0</v>
      </c>
      <c r="Q176" s="1">
        <v>0</v>
      </c>
      <c r="R176" s="8">
        <f>Table323567891011121323432101112137[[#This Row],[Hawaiian or Pacific Islander]]/Table323567891011121323432101112137[[#This Row],[Total]]</f>
        <v>0</v>
      </c>
      <c r="S176" s="1">
        <v>2</v>
      </c>
      <c r="T176" s="8">
        <f>Table323567891011121323432101112137[[#This Row],[White]]/Table323567891011121323432101112137[[#This Row],[Total]]</f>
        <v>1</v>
      </c>
      <c r="U176" s="1">
        <v>0</v>
      </c>
      <c r="V176" s="8">
        <f>Table323567891011121323432101112137[[#This Row],[Multi-racial]]/Table323567891011121323432101112137[[#This Row],[Total]]</f>
        <v>0</v>
      </c>
      <c r="W176" s="1">
        <v>0</v>
      </c>
      <c r="X176" s="8">
        <f>Table323567891011121323432101112137[[#This Row],[International]]/Table323567891011121323432101112137[[#This Row],[Total]]</f>
        <v>0</v>
      </c>
      <c r="Y17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7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77" spans="1:26" ht="20" customHeight="1">
      <c r="A177" s="12">
        <v>485546</v>
      </c>
      <c r="B177" s="12" t="s">
        <v>1281</v>
      </c>
      <c r="C177" s="16" t="s">
        <v>347</v>
      </c>
      <c r="D177" s="12">
        <v>2</v>
      </c>
      <c r="E177" s="12">
        <v>1</v>
      </c>
      <c r="F177" s="14">
        <f>Table323567891011121323432101112137[[#This Row],[Men]]/Table323567891011121323432101112137[[#This Row],[Total]]</f>
        <v>0.5</v>
      </c>
      <c r="G177" s="12">
        <v>1</v>
      </c>
      <c r="H177" s="14">
        <f>Table323567891011121323432101112137[[#This Row],[Women]]/Table323567891011121323432101112137[[#This Row],[Total]]</f>
        <v>0.5</v>
      </c>
      <c r="I177" s="12">
        <v>0</v>
      </c>
      <c r="J177" s="14">
        <f>Table323567891011121323432101112137[[#This Row],[Alaskan Native or Native American]]/Table323567891011121323432101112137[[#This Row],[Total]]</f>
        <v>0</v>
      </c>
      <c r="K177" s="12">
        <v>1</v>
      </c>
      <c r="L177" s="14">
        <f>Table323567891011121323432101112137[[#This Row],[Asian American]]/Table323567891011121323432101112137[[#This Row],[Total]]</f>
        <v>0.5</v>
      </c>
      <c r="M177" s="12">
        <v>0</v>
      </c>
      <c r="N177" s="14">
        <f>Table323567891011121323432101112137[[#This Row],[African American]]/Table323567891011121323432101112137[[#This Row],[Total]]</f>
        <v>0</v>
      </c>
      <c r="O177" s="12">
        <v>0</v>
      </c>
      <c r="P177" s="14">
        <f>Table323567891011121323432101112137[[#This Row],[Hispanic American]]/Table323567891011121323432101112137[[#This Row],[Total]]</f>
        <v>0</v>
      </c>
      <c r="Q177" s="12">
        <v>0</v>
      </c>
      <c r="R177" s="14">
        <f>Table323567891011121323432101112137[[#This Row],[Hawaiian or Pacific Islander]]/Table323567891011121323432101112137[[#This Row],[Total]]</f>
        <v>0</v>
      </c>
      <c r="S177" s="12">
        <v>1</v>
      </c>
      <c r="T177" s="14">
        <f>Table323567891011121323432101112137[[#This Row],[White]]/Table323567891011121323432101112137[[#This Row],[Total]]</f>
        <v>0.5</v>
      </c>
      <c r="U177" s="12">
        <v>0</v>
      </c>
      <c r="V177" s="14">
        <f>Table323567891011121323432101112137[[#This Row],[Multi-racial]]/Table323567891011121323432101112137[[#This Row],[Total]]</f>
        <v>0</v>
      </c>
      <c r="W177" s="12">
        <v>0</v>
      </c>
      <c r="X177" s="14">
        <f>Table323567891011121323432101112137[[#This Row],[International]]/Table323567891011121323432101112137[[#This Row],[Total]]</f>
        <v>0</v>
      </c>
      <c r="Y17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0.5</v>
      </c>
      <c r="Z17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78" spans="1:26" ht="20" customHeight="1">
      <c r="A178" s="1">
        <v>148131</v>
      </c>
      <c r="B178" s="1" t="s">
        <v>654</v>
      </c>
      <c r="C178" s="15" t="s">
        <v>347</v>
      </c>
      <c r="D178" s="1">
        <v>1</v>
      </c>
      <c r="E178" s="1">
        <v>0</v>
      </c>
      <c r="F178" s="8">
        <f>Table323567891011121323432101112137[[#This Row],[Men]]/Table323567891011121323432101112137[[#This Row],[Total]]</f>
        <v>0</v>
      </c>
      <c r="G178" s="1">
        <v>1</v>
      </c>
      <c r="H178" s="8">
        <f>Table323567891011121323432101112137[[#This Row],[Women]]/Table323567891011121323432101112137[[#This Row],[Total]]</f>
        <v>1</v>
      </c>
      <c r="I178" s="1">
        <v>0</v>
      </c>
      <c r="J178" s="8">
        <f>Table323567891011121323432101112137[[#This Row],[Alaskan Native or Native American]]/Table323567891011121323432101112137[[#This Row],[Total]]</f>
        <v>0</v>
      </c>
      <c r="K178" s="1">
        <v>0</v>
      </c>
      <c r="L178" s="8">
        <f>Table323567891011121323432101112137[[#This Row],[Asian American]]/Table323567891011121323432101112137[[#This Row],[Total]]</f>
        <v>0</v>
      </c>
      <c r="M178" s="1">
        <v>0</v>
      </c>
      <c r="N178" s="8">
        <f>Table323567891011121323432101112137[[#This Row],[African American]]/Table323567891011121323432101112137[[#This Row],[Total]]</f>
        <v>0</v>
      </c>
      <c r="O178" s="1">
        <v>0</v>
      </c>
      <c r="P178" s="8">
        <f>Table323567891011121323432101112137[[#This Row],[Hispanic American]]/Table323567891011121323432101112137[[#This Row],[Total]]</f>
        <v>0</v>
      </c>
      <c r="Q178" s="1">
        <v>0</v>
      </c>
      <c r="R178" s="8">
        <f>Table323567891011121323432101112137[[#This Row],[Hawaiian or Pacific Islander]]/Table323567891011121323432101112137[[#This Row],[Total]]</f>
        <v>0</v>
      </c>
      <c r="S178" s="1">
        <v>1</v>
      </c>
      <c r="T178" s="8">
        <f>Table323567891011121323432101112137[[#This Row],[White]]/Table323567891011121323432101112137[[#This Row],[Total]]</f>
        <v>1</v>
      </c>
      <c r="U178" s="1">
        <v>0</v>
      </c>
      <c r="V178" s="8">
        <f>Table323567891011121323432101112137[[#This Row],[Multi-racial]]/Table323567891011121323432101112137[[#This Row],[Total]]</f>
        <v>0</v>
      </c>
      <c r="W178" s="1">
        <v>0</v>
      </c>
      <c r="X178" s="8">
        <f>Table323567891011121323432101112137[[#This Row],[International]]/Table323567891011121323432101112137[[#This Row],[Total]]</f>
        <v>0</v>
      </c>
      <c r="Y17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7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79" spans="1:26" ht="20" customHeight="1">
      <c r="A179" s="12">
        <v>148584</v>
      </c>
      <c r="B179" s="12" t="s">
        <v>740</v>
      </c>
      <c r="C179" s="16" t="s">
        <v>347</v>
      </c>
      <c r="D179" s="12">
        <v>1</v>
      </c>
      <c r="E179" s="12">
        <v>1</v>
      </c>
      <c r="F179" s="14">
        <f>Table323567891011121323432101112137[[#This Row],[Men]]/Table323567891011121323432101112137[[#This Row],[Total]]</f>
        <v>1</v>
      </c>
      <c r="G179" s="12">
        <v>0</v>
      </c>
      <c r="H179" s="14">
        <f>Table323567891011121323432101112137[[#This Row],[Women]]/Table323567891011121323432101112137[[#This Row],[Total]]</f>
        <v>0</v>
      </c>
      <c r="I179" s="12">
        <v>0</v>
      </c>
      <c r="J179" s="14">
        <f>Table323567891011121323432101112137[[#This Row],[Alaskan Native or Native American]]/Table323567891011121323432101112137[[#This Row],[Total]]</f>
        <v>0</v>
      </c>
      <c r="K179" s="12">
        <v>0</v>
      </c>
      <c r="L179" s="14">
        <f>Table323567891011121323432101112137[[#This Row],[Asian American]]/Table323567891011121323432101112137[[#This Row],[Total]]</f>
        <v>0</v>
      </c>
      <c r="M179" s="12">
        <v>1</v>
      </c>
      <c r="N179" s="14">
        <f>Table323567891011121323432101112137[[#This Row],[African American]]/Table323567891011121323432101112137[[#This Row],[Total]]</f>
        <v>1</v>
      </c>
      <c r="O179" s="12">
        <v>0</v>
      </c>
      <c r="P179" s="14">
        <f>Table323567891011121323432101112137[[#This Row],[Hispanic American]]/Table323567891011121323432101112137[[#This Row],[Total]]</f>
        <v>0</v>
      </c>
      <c r="Q179" s="12">
        <v>0</v>
      </c>
      <c r="R179" s="14">
        <f>Table323567891011121323432101112137[[#This Row],[Hawaiian or Pacific Islander]]/Table323567891011121323432101112137[[#This Row],[Total]]</f>
        <v>0</v>
      </c>
      <c r="S179" s="12">
        <v>0</v>
      </c>
      <c r="T179" s="14">
        <f>Table323567891011121323432101112137[[#This Row],[White]]/Table323567891011121323432101112137[[#This Row],[Total]]</f>
        <v>0</v>
      </c>
      <c r="U179" s="12">
        <v>0</v>
      </c>
      <c r="V179" s="14">
        <f>Table323567891011121323432101112137[[#This Row],[Multi-racial]]/Table323567891011121323432101112137[[#This Row],[Total]]</f>
        <v>0</v>
      </c>
      <c r="W179" s="12">
        <v>0</v>
      </c>
      <c r="X179" s="14">
        <f>Table323567891011121323432101112137[[#This Row],[International]]/Table323567891011121323432101112137[[#This Row],[Total]]</f>
        <v>0</v>
      </c>
      <c r="Y17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7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80" spans="1:26" ht="20" customHeight="1">
      <c r="A180" s="1">
        <v>152530</v>
      </c>
      <c r="B180" s="1" t="s">
        <v>145</v>
      </c>
      <c r="C180" s="15"/>
      <c r="D180" s="1">
        <v>1</v>
      </c>
      <c r="E180" s="1">
        <v>1</v>
      </c>
      <c r="F180" s="8">
        <f>Table323567891011121323432101112137[[#This Row],[Men]]/Table323567891011121323432101112137[[#This Row],[Total]]</f>
        <v>1</v>
      </c>
      <c r="G180" s="1">
        <v>0</v>
      </c>
      <c r="H180" s="8">
        <f>Table323567891011121323432101112137[[#This Row],[Women]]/Table323567891011121323432101112137[[#This Row],[Total]]</f>
        <v>0</v>
      </c>
      <c r="I180" s="1">
        <v>0</v>
      </c>
      <c r="J180" s="8">
        <f>Table323567891011121323432101112137[[#This Row],[Alaskan Native or Native American]]/Table323567891011121323432101112137[[#This Row],[Total]]</f>
        <v>0</v>
      </c>
      <c r="K180" s="1">
        <v>0</v>
      </c>
      <c r="L180" s="8">
        <f>Table323567891011121323432101112137[[#This Row],[Asian American]]/Table323567891011121323432101112137[[#This Row],[Total]]</f>
        <v>0</v>
      </c>
      <c r="M180" s="1">
        <v>0</v>
      </c>
      <c r="N180" s="8">
        <f>Table323567891011121323432101112137[[#This Row],[African American]]/Table323567891011121323432101112137[[#This Row],[Total]]</f>
        <v>0</v>
      </c>
      <c r="O180" s="1">
        <v>0</v>
      </c>
      <c r="P180" s="8">
        <f>Table323567891011121323432101112137[[#This Row],[Hispanic American]]/Table323567891011121323432101112137[[#This Row],[Total]]</f>
        <v>0</v>
      </c>
      <c r="Q180" s="1">
        <v>0</v>
      </c>
      <c r="R180" s="8">
        <f>Table323567891011121323432101112137[[#This Row],[Hawaiian or Pacific Islander]]/Table323567891011121323432101112137[[#This Row],[Total]]</f>
        <v>0</v>
      </c>
      <c r="S180" s="1">
        <v>1</v>
      </c>
      <c r="T180" s="8">
        <f>Table323567891011121323432101112137[[#This Row],[White]]/Table323567891011121323432101112137[[#This Row],[Total]]</f>
        <v>1</v>
      </c>
      <c r="U180" s="1">
        <v>0</v>
      </c>
      <c r="V180" s="8">
        <f>Table323567891011121323432101112137[[#This Row],[Multi-racial]]/Table323567891011121323432101112137[[#This Row],[Total]]</f>
        <v>0</v>
      </c>
      <c r="W180" s="1">
        <v>0</v>
      </c>
      <c r="X180" s="8">
        <f>Table323567891011121323432101112137[[#This Row],[International]]/Table323567891011121323432101112137[[#This Row],[Total]]</f>
        <v>0</v>
      </c>
      <c r="Y18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8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81" spans="1:26" ht="20" customHeight="1">
      <c r="A181" s="12">
        <v>154095</v>
      </c>
      <c r="B181" s="12" t="s">
        <v>532</v>
      </c>
      <c r="C181" s="16" t="s">
        <v>347</v>
      </c>
      <c r="D181" s="12">
        <v>1</v>
      </c>
      <c r="E181" s="12">
        <v>0</v>
      </c>
      <c r="F181" s="14">
        <f>Table323567891011121323432101112137[[#This Row],[Men]]/Table323567891011121323432101112137[[#This Row],[Total]]</f>
        <v>0</v>
      </c>
      <c r="G181" s="12">
        <v>1</v>
      </c>
      <c r="H181" s="14">
        <f>Table323567891011121323432101112137[[#This Row],[Women]]/Table323567891011121323432101112137[[#This Row],[Total]]</f>
        <v>1</v>
      </c>
      <c r="I181" s="12">
        <v>0</v>
      </c>
      <c r="J181" s="14">
        <f>Table323567891011121323432101112137[[#This Row],[Alaskan Native or Native American]]/Table323567891011121323432101112137[[#This Row],[Total]]</f>
        <v>0</v>
      </c>
      <c r="K181" s="12">
        <v>0</v>
      </c>
      <c r="L181" s="14">
        <f>Table323567891011121323432101112137[[#This Row],[Asian American]]/Table323567891011121323432101112137[[#This Row],[Total]]</f>
        <v>0</v>
      </c>
      <c r="M181" s="12">
        <v>0</v>
      </c>
      <c r="N181" s="14">
        <f>Table323567891011121323432101112137[[#This Row],[African American]]/Table323567891011121323432101112137[[#This Row],[Total]]</f>
        <v>0</v>
      </c>
      <c r="O181" s="12">
        <v>0</v>
      </c>
      <c r="P181" s="14">
        <f>Table323567891011121323432101112137[[#This Row],[Hispanic American]]/Table323567891011121323432101112137[[#This Row],[Total]]</f>
        <v>0</v>
      </c>
      <c r="Q181" s="12">
        <v>0</v>
      </c>
      <c r="R181" s="14">
        <f>Table323567891011121323432101112137[[#This Row],[Hawaiian or Pacific Islander]]/Table323567891011121323432101112137[[#This Row],[Total]]</f>
        <v>0</v>
      </c>
      <c r="S181" s="12">
        <v>1</v>
      </c>
      <c r="T181" s="14">
        <f>Table323567891011121323432101112137[[#This Row],[White]]/Table323567891011121323432101112137[[#This Row],[Total]]</f>
        <v>1</v>
      </c>
      <c r="U181" s="12">
        <v>0</v>
      </c>
      <c r="V181" s="14">
        <f>Table323567891011121323432101112137[[#This Row],[Multi-racial]]/Table323567891011121323432101112137[[#This Row],[Total]]</f>
        <v>0</v>
      </c>
      <c r="W181" s="12">
        <v>0</v>
      </c>
      <c r="X181" s="14">
        <f>Table323567891011121323432101112137[[#This Row],[International]]/Table323567891011121323432101112137[[#This Row],[Total]]</f>
        <v>0</v>
      </c>
      <c r="Y18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8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82" spans="1:26" ht="20" customHeight="1">
      <c r="A182" s="1">
        <v>160755</v>
      </c>
      <c r="B182" s="1" t="s">
        <v>162</v>
      </c>
      <c r="C182" s="15"/>
      <c r="D182" s="1">
        <v>1</v>
      </c>
      <c r="E182" s="1">
        <v>0</v>
      </c>
      <c r="F182" s="8">
        <f>Table323567891011121323432101112137[[#This Row],[Men]]/Table323567891011121323432101112137[[#This Row],[Total]]</f>
        <v>0</v>
      </c>
      <c r="G182" s="1">
        <v>1</v>
      </c>
      <c r="H182" s="8">
        <f>Table323567891011121323432101112137[[#This Row],[Women]]/Table323567891011121323432101112137[[#This Row],[Total]]</f>
        <v>1</v>
      </c>
      <c r="I182" s="1">
        <v>0</v>
      </c>
      <c r="J182" s="8">
        <f>Table323567891011121323432101112137[[#This Row],[Alaskan Native or Native American]]/Table323567891011121323432101112137[[#This Row],[Total]]</f>
        <v>0</v>
      </c>
      <c r="K182" s="1">
        <v>0</v>
      </c>
      <c r="L182" s="8">
        <f>Table323567891011121323432101112137[[#This Row],[Asian American]]/Table323567891011121323432101112137[[#This Row],[Total]]</f>
        <v>0</v>
      </c>
      <c r="M182" s="1">
        <v>1</v>
      </c>
      <c r="N182" s="8">
        <f>Table323567891011121323432101112137[[#This Row],[African American]]/Table323567891011121323432101112137[[#This Row],[Total]]</f>
        <v>1</v>
      </c>
      <c r="O182" s="1">
        <v>0</v>
      </c>
      <c r="P182" s="8">
        <f>Table323567891011121323432101112137[[#This Row],[Hispanic American]]/Table323567891011121323432101112137[[#This Row],[Total]]</f>
        <v>0</v>
      </c>
      <c r="Q182" s="1">
        <v>0</v>
      </c>
      <c r="R182" s="8">
        <f>Table323567891011121323432101112137[[#This Row],[Hawaiian or Pacific Islander]]/Table323567891011121323432101112137[[#This Row],[Total]]</f>
        <v>0</v>
      </c>
      <c r="S182" s="1">
        <v>0</v>
      </c>
      <c r="T182" s="8">
        <f>Table323567891011121323432101112137[[#This Row],[White]]/Table323567891011121323432101112137[[#This Row],[Total]]</f>
        <v>0</v>
      </c>
      <c r="U182" s="1">
        <v>0</v>
      </c>
      <c r="V182" s="8">
        <f>Table323567891011121323432101112137[[#This Row],[Multi-racial]]/Table323567891011121323432101112137[[#This Row],[Total]]</f>
        <v>0</v>
      </c>
      <c r="W182" s="1">
        <v>0</v>
      </c>
      <c r="X182" s="8">
        <f>Table323567891011121323432101112137[[#This Row],[International]]/Table323567891011121323432101112137[[#This Row],[Total]]</f>
        <v>0</v>
      </c>
      <c r="Y18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8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83" spans="1:26" ht="20" customHeight="1">
      <c r="A183" s="12">
        <v>169327</v>
      </c>
      <c r="B183" s="12" t="s">
        <v>1236</v>
      </c>
      <c r="C183" s="16" t="s">
        <v>347</v>
      </c>
      <c r="D183" s="12">
        <v>1</v>
      </c>
      <c r="E183" s="12">
        <v>1</v>
      </c>
      <c r="F183" s="14">
        <f>Table323567891011121323432101112137[[#This Row],[Men]]/Table323567891011121323432101112137[[#This Row],[Total]]</f>
        <v>1</v>
      </c>
      <c r="G183" s="12">
        <v>0</v>
      </c>
      <c r="H183" s="14">
        <f>Table323567891011121323432101112137[[#This Row],[Women]]/Table323567891011121323432101112137[[#This Row],[Total]]</f>
        <v>0</v>
      </c>
      <c r="I183" s="12">
        <v>0</v>
      </c>
      <c r="J183" s="14">
        <f>Table323567891011121323432101112137[[#This Row],[Alaskan Native or Native American]]/Table323567891011121323432101112137[[#This Row],[Total]]</f>
        <v>0</v>
      </c>
      <c r="K183" s="12">
        <v>0</v>
      </c>
      <c r="L183" s="14">
        <f>Table323567891011121323432101112137[[#This Row],[Asian American]]/Table323567891011121323432101112137[[#This Row],[Total]]</f>
        <v>0</v>
      </c>
      <c r="M183" s="12">
        <v>0</v>
      </c>
      <c r="N183" s="14">
        <f>Table323567891011121323432101112137[[#This Row],[African American]]/Table323567891011121323432101112137[[#This Row],[Total]]</f>
        <v>0</v>
      </c>
      <c r="O183" s="12">
        <v>0</v>
      </c>
      <c r="P183" s="14">
        <f>Table323567891011121323432101112137[[#This Row],[Hispanic American]]/Table323567891011121323432101112137[[#This Row],[Total]]</f>
        <v>0</v>
      </c>
      <c r="Q183" s="12">
        <v>0</v>
      </c>
      <c r="R183" s="14">
        <f>Table323567891011121323432101112137[[#This Row],[Hawaiian or Pacific Islander]]/Table323567891011121323432101112137[[#This Row],[Total]]</f>
        <v>0</v>
      </c>
      <c r="S183" s="12">
        <v>1</v>
      </c>
      <c r="T183" s="14">
        <f>Table323567891011121323432101112137[[#This Row],[White]]/Table323567891011121323432101112137[[#This Row],[Total]]</f>
        <v>1</v>
      </c>
      <c r="U183" s="12">
        <v>0</v>
      </c>
      <c r="V183" s="14">
        <f>Table323567891011121323432101112137[[#This Row],[Multi-racial]]/Table323567891011121323432101112137[[#This Row],[Total]]</f>
        <v>0</v>
      </c>
      <c r="W183" s="12">
        <v>0</v>
      </c>
      <c r="X183" s="14">
        <f>Table323567891011121323432101112137[[#This Row],[International]]/Table323567891011121323432101112137[[#This Row],[Total]]</f>
        <v>0</v>
      </c>
      <c r="Y18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8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84" spans="1:26" ht="20" customHeight="1">
      <c r="A184" s="1">
        <v>174862</v>
      </c>
      <c r="B184" s="1" t="s">
        <v>1237</v>
      </c>
      <c r="C184" s="15" t="s">
        <v>347</v>
      </c>
      <c r="D184" s="1">
        <v>1</v>
      </c>
      <c r="E184" s="1">
        <v>0</v>
      </c>
      <c r="F184" s="8">
        <f>Table323567891011121323432101112137[[#This Row],[Men]]/Table323567891011121323432101112137[[#This Row],[Total]]</f>
        <v>0</v>
      </c>
      <c r="G184" s="1">
        <v>1</v>
      </c>
      <c r="H184" s="8">
        <f>Table323567891011121323432101112137[[#This Row],[Women]]/Table323567891011121323432101112137[[#This Row],[Total]]</f>
        <v>1</v>
      </c>
      <c r="I184" s="1">
        <v>0</v>
      </c>
      <c r="J184" s="8">
        <f>Table323567891011121323432101112137[[#This Row],[Alaskan Native or Native American]]/Table323567891011121323432101112137[[#This Row],[Total]]</f>
        <v>0</v>
      </c>
      <c r="K184" s="1">
        <v>0</v>
      </c>
      <c r="L184" s="8">
        <f>Table323567891011121323432101112137[[#This Row],[Asian American]]/Table323567891011121323432101112137[[#This Row],[Total]]</f>
        <v>0</v>
      </c>
      <c r="M184" s="1">
        <v>0</v>
      </c>
      <c r="N184" s="8">
        <f>Table323567891011121323432101112137[[#This Row],[African American]]/Table323567891011121323432101112137[[#This Row],[Total]]</f>
        <v>0</v>
      </c>
      <c r="O184" s="1">
        <v>0</v>
      </c>
      <c r="P184" s="8">
        <f>Table323567891011121323432101112137[[#This Row],[Hispanic American]]/Table323567891011121323432101112137[[#This Row],[Total]]</f>
        <v>0</v>
      </c>
      <c r="Q184" s="1">
        <v>0</v>
      </c>
      <c r="R184" s="8">
        <f>Table323567891011121323432101112137[[#This Row],[Hawaiian or Pacific Islander]]/Table323567891011121323432101112137[[#This Row],[Total]]</f>
        <v>0</v>
      </c>
      <c r="S184" s="1">
        <v>1</v>
      </c>
      <c r="T184" s="8">
        <f>Table323567891011121323432101112137[[#This Row],[White]]/Table323567891011121323432101112137[[#This Row],[Total]]</f>
        <v>1</v>
      </c>
      <c r="U184" s="1">
        <v>0</v>
      </c>
      <c r="V184" s="8">
        <f>Table323567891011121323432101112137[[#This Row],[Multi-racial]]/Table323567891011121323432101112137[[#This Row],[Total]]</f>
        <v>0</v>
      </c>
      <c r="W184" s="1">
        <v>0</v>
      </c>
      <c r="X184" s="8">
        <f>Table323567891011121323432101112137[[#This Row],[International]]/Table323567891011121323432101112137[[#This Row],[Total]]</f>
        <v>0</v>
      </c>
      <c r="Y18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8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85" spans="1:26" ht="20" customHeight="1">
      <c r="A185" s="12">
        <v>193308</v>
      </c>
      <c r="B185" s="12" t="s">
        <v>1001</v>
      </c>
      <c r="C185" s="16" t="s">
        <v>347</v>
      </c>
      <c r="D185" s="12">
        <v>1</v>
      </c>
      <c r="E185" s="12">
        <v>0</v>
      </c>
      <c r="F185" s="14">
        <f>Table323567891011121323432101112137[[#This Row],[Men]]/Table323567891011121323432101112137[[#This Row],[Total]]</f>
        <v>0</v>
      </c>
      <c r="G185" s="12">
        <v>1</v>
      </c>
      <c r="H185" s="14">
        <f>Table323567891011121323432101112137[[#This Row],[Women]]/Table323567891011121323432101112137[[#This Row],[Total]]</f>
        <v>1</v>
      </c>
      <c r="I185" s="12">
        <v>0</v>
      </c>
      <c r="J185" s="14">
        <f>Table323567891011121323432101112137[[#This Row],[Alaskan Native or Native American]]/Table323567891011121323432101112137[[#This Row],[Total]]</f>
        <v>0</v>
      </c>
      <c r="K185" s="12">
        <v>0</v>
      </c>
      <c r="L185" s="14">
        <f>Table323567891011121323432101112137[[#This Row],[Asian American]]/Table323567891011121323432101112137[[#This Row],[Total]]</f>
        <v>0</v>
      </c>
      <c r="M185" s="12">
        <v>1</v>
      </c>
      <c r="N185" s="14">
        <f>Table323567891011121323432101112137[[#This Row],[African American]]/Table323567891011121323432101112137[[#This Row],[Total]]</f>
        <v>1</v>
      </c>
      <c r="O185" s="12">
        <v>0</v>
      </c>
      <c r="P185" s="14">
        <f>Table323567891011121323432101112137[[#This Row],[Hispanic American]]/Table323567891011121323432101112137[[#This Row],[Total]]</f>
        <v>0</v>
      </c>
      <c r="Q185" s="12">
        <v>0</v>
      </c>
      <c r="R185" s="14">
        <f>Table323567891011121323432101112137[[#This Row],[Hawaiian or Pacific Islander]]/Table323567891011121323432101112137[[#This Row],[Total]]</f>
        <v>0</v>
      </c>
      <c r="S185" s="12">
        <v>0</v>
      </c>
      <c r="T185" s="14">
        <f>Table323567891011121323432101112137[[#This Row],[White]]/Table323567891011121323432101112137[[#This Row],[Total]]</f>
        <v>0</v>
      </c>
      <c r="U185" s="12">
        <v>0</v>
      </c>
      <c r="V185" s="14">
        <f>Table323567891011121323432101112137[[#This Row],[Multi-racial]]/Table323567891011121323432101112137[[#This Row],[Total]]</f>
        <v>0</v>
      </c>
      <c r="W185" s="12">
        <v>0</v>
      </c>
      <c r="X185" s="14">
        <f>Table323567891011121323432101112137[[#This Row],[International]]/Table323567891011121323432101112137[[#This Row],[Total]]</f>
        <v>0</v>
      </c>
      <c r="Y18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8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86" spans="1:26" ht="20" customHeight="1">
      <c r="A186" s="1">
        <v>200800</v>
      </c>
      <c r="B186" s="1" t="s">
        <v>214</v>
      </c>
      <c r="C186" s="15" t="s">
        <v>347</v>
      </c>
      <c r="D186" s="1">
        <v>1</v>
      </c>
      <c r="E186" s="1">
        <v>1</v>
      </c>
      <c r="F186" s="8">
        <f>Table323567891011121323432101112137[[#This Row],[Men]]/Table323567891011121323432101112137[[#This Row],[Total]]</f>
        <v>1</v>
      </c>
      <c r="G186" s="1">
        <v>0</v>
      </c>
      <c r="H186" s="8">
        <f>Table323567891011121323432101112137[[#This Row],[Women]]/Table323567891011121323432101112137[[#This Row],[Total]]</f>
        <v>0</v>
      </c>
      <c r="I186" s="1">
        <v>0</v>
      </c>
      <c r="J186" s="8">
        <f>Table323567891011121323432101112137[[#This Row],[Alaskan Native or Native American]]/Table323567891011121323432101112137[[#This Row],[Total]]</f>
        <v>0</v>
      </c>
      <c r="K186" s="1">
        <v>0</v>
      </c>
      <c r="L186" s="8">
        <f>Table323567891011121323432101112137[[#This Row],[Asian American]]/Table323567891011121323432101112137[[#This Row],[Total]]</f>
        <v>0</v>
      </c>
      <c r="M186" s="1">
        <v>0</v>
      </c>
      <c r="N186" s="8">
        <f>Table323567891011121323432101112137[[#This Row],[African American]]/Table323567891011121323432101112137[[#This Row],[Total]]</f>
        <v>0</v>
      </c>
      <c r="O186" s="1">
        <v>0</v>
      </c>
      <c r="P186" s="8">
        <f>Table323567891011121323432101112137[[#This Row],[Hispanic American]]/Table323567891011121323432101112137[[#This Row],[Total]]</f>
        <v>0</v>
      </c>
      <c r="Q186" s="1">
        <v>0</v>
      </c>
      <c r="R186" s="8">
        <f>Table323567891011121323432101112137[[#This Row],[Hawaiian or Pacific Islander]]/Table323567891011121323432101112137[[#This Row],[Total]]</f>
        <v>0</v>
      </c>
      <c r="S186" s="1">
        <v>1</v>
      </c>
      <c r="T186" s="8">
        <f>Table323567891011121323432101112137[[#This Row],[White]]/Table323567891011121323432101112137[[#This Row],[Total]]</f>
        <v>1</v>
      </c>
      <c r="U186" s="1">
        <v>0</v>
      </c>
      <c r="V186" s="8">
        <f>Table323567891011121323432101112137[[#This Row],[Multi-racial]]/Table323567891011121323432101112137[[#This Row],[Total]]</f>
        <v>0</v>
      </c>
      <c r="W186" s="1">
        <v>0</v>
      </c>
      <c r="X186" s="8">
        <f>Table323567891011121323432101112137[[#This Row],[International]]/Table323567891011121323432101112137[[#This Row],[Total]]</f>
        <v>0</v>
      </c>
      <c r="Y18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8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87" spans="1:26" ht="20" customHeight="1">
      <c r="A187" s="12">
        <v>214698</v>
      </c>
      <c r="B187" s="12" t="s">
        <v>1249</v>
      </c>
      <c r="C187" s="16"/>
      <c r="D187" s="12">
        <v>1</v>
      </c>
      <c r="E187" s="12">
        <v>1</v>
      </c>
      <c r="F187" s="14">
        <f>Table323567891011121323432101112137[[#This Row],[Men]]/Table323567891011121323432101112137[[#This Row],[Total]]</f>
        <v>1</v>
      </c>
      <c r="G187" s="12">
        <v>0</v>
      </c>
      <c r="H187" s="14">
        <f>Table323567891011121323432101112137[[#This Row],[Women]]/Table323567891011121323432101112137[[#This Row],[Total]]</f>
        <v>0</v>
      </c>
      <c r="I187" s="12">
        <v>0</v>
      </c>
      <c r="J187" s="14">
        <f>Table323567891011121323432101112137[[#This Row],[Alaskan Native or Native American]]/Table323567891011121323432101112137[[#This Row],[Total]]</f>
        <v>0</v>
      </c>
      <c r="K187" s="12">
        <v>0</v>
      </c>
      <c r="L187" s="14">
        <f>Table323567891011121323432101112137[[#This Row],[Asian American]]/Table323567891011121323432101112137[[#This Row],[Total]]</f>
        <v>0</v>
      </c>
      <c r="M187" s="12">
        <v>0</v>
      </c>
      <c r="N187" s="14">
        <f>Table323567891011121323432101112137[[#This Row],[African American]]/Table323567891011121323432101112137[[#This Row],[Total]]</f>
        <v>0</v>
      </c>
      <c r="O187" s="12">
        <v>0</v>
      </c>
      <c r="P187" s="14">
        <f>Table323567891011121323432101112137[[#This Row],[Hispanic American]]/Table323567891011121323432101112137[[#This Row],[Total]]</f>
        <v>0</v>
      </c>
      <c r="Q187" s="12">
        <v>0</v>
      </c>
      <c r="R187" s="14">
        <f>Table323567891011121323432101112137[[#This Row],[Hawaiian or Pacific Islander]]/Table323567891011121323432101112137[[#This Row],[Total]]</f>
        <v>0</v>
      </c>
      <c r="S187" s="12">
        <v>1</v>
      </c>
      <c r="T187" s="14">
        <f>Table323567891011121323432101112137[[#This Row],[White]]/Table323567891011121323432101112137[[#This Row],[Total]]</f>
        <v>1</v>
      </c>
      <c r="U187" s="12">
        <v>0</v>
      </c>
      <c r="V187" s="14">
        <f>Table323567891011121323432101112137[[#This Row],[Multi-racial]]/Table323567891011121323432101112137[[#This Row],[Total]]</f>
        <v>0</v>
      </c>
      <c r="W187" s="12">
        <v>0</v>
      </c>
      <c r="X187" s="14">
        <f>Table323567891011121323432101112137[[#This Row],[International]]/Table323567891011121323432101112137[[#This Row],[Total]]</f>
        <v>0</v>
      </c>
      <c r="Y18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8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88" spans="1:26" ht="20" customHeight="1">
      <c r="A188" s="1">
        <v>219976</v>
      </c>
      <c r="B188" s="1" t="s">
        <v>251</v>
      </c>
      <c r="C188" s="15" t="s">
        <v>347</v>
      </c>
      <c r="D188" s="1">
        <v>1</v>
      </c>
      <c r="E188" s="1">
        <v>1</v>
      </c>
      <c r="F188" s="8">
        <f>Table323567891011121323432101112137[[#This Row],[Men]]/Table323567891011121323432101112137[[#This Row],[Total]]</f>
        <v>1</v>
      </c>
      <c r="G188" s="1">
        <v>0</v>
      </c>
      <c r="H188" s="8">
        <f>Table323567891011121323432101112137[[#This Row],[Women]]/Table323567891011121323432101112137[[#This Row],[Total]]</f>
        <v>0</v>
      </c>
      <c r="I188" s="1">
        <v>0</v>
      </c>
      <c r="J188" s="8">
        <f>Table323567891011121323432101112137[[#This Row],[Alaskan Native or Native American]]/Table323567891011121323432101112137[[#This Row],[Total]]</f>
        <v>0</v>
      </c>
      <c r="K188" s="1">
        <v>0</v>
      </c>
      <c r="L188" s="8">
        <f>Table323567891011121323432101112137[[#This Row],[Asian American]]/Table323567891011121323432101112137[[#This Row],[Total]]</f>
        <v>0</v>
      </c>
      <c r="M188" s="1">
        <v>0</v>
      </c>
      <c r="N188" s="8">
        <f>Table323567891011121323432101112137[[#This Row],[African American]]/Table323567891011121323432101112137[[#This Row],[Total]]</f>
        <v>0</v>
      </c>
      <c r="O188" s="1">
        <v>0</v>
      </c>
      <c r="P188" s="8">
        <f>Table323567891011121323432101112137[[#This Row],[Hispanic American]]/Table323567891011121323432101112137[[#This Row],[Total]]</f>
        <v>0</v>
      </c>
      <c r="Q188" s="1">
        <v>0</v>
      </c>
      <c r="R188" s="8">
        <f>Table323567891011121323432101112137[[#This Row],[Hawaiian or Pacific Islander]]/Table323567891011121323432101112137[[#This Row],[Total]]</f>
        <v>0</v>
      </c>
      <c r="S188" s="1">
        <v>1</v>
      </c>
      <c r="T188" s="8">
        <f>Table323567891011121323432101112137[[#This Row],[White]]/Table323567891011121323432101112137[[#This Row],[Total]]</f>
        <v>1</v>
      </c>
      <c r="U188" s="1">
        <v>0</v>
      </c>
      <c r="V188" s="8">
        <f>Table323567891011121323432101112137[[#This Row],[Multi-racial]]/Table323567891011121323432101112137[[#This Row],[Total]]</f>
        <v>0</v>
      </c>
      <c r="W188" s="1">
        <v>0</v>
      </c>
      <c r="X188" s="8">
        <f>Table323567891011121323432101112137[[#This Row],[International]]/Table323567891011121323432101112137[[#This Row],[Total]]</f>
        <v>0</v>
      </c>
      <c r="Y18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8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89" spans="1:26" ht="20" customHeight="1">
      <c r="A189" s="12">
        <v>220604</v>
      </c>
      <c r="B189" s="12" t="s">
        <v>810</v>
      </c>
      <c r="C189" s="16" t="s">
        <v>347</v>
      </c>
      <c r="D189" s="12">
        <v>1</v>
      </c>
      <c r="E189" s="12">
        <v>1</v>
      </c>
      <c r="F189" s="14">
        <f>Table323567891011121323432101112137[[#This Row],[Men]]/Table323567891011121323432101112137[[#This Row],[Total]]</f>
        <v>1</v>
      </c>
      <c r="G189" s="12">
        <v>0</v>
      </c>
      <c r="H189" s="14">
        <f>Table323567891011121323432101112137[[#This Row],[Women]]/Table323567891011121323432101112137[[#This Row],[Total]]</f>
        <v>0</v>
      </c>
      <c r="I189" s="12">
        <v>0</v>
      </c>
      <c r="J189" s="14">
        <f>Table323567891011121323432101112137[[#This Row],[Alaskan Native or Native American]]/Table323567891011121323432101112137[[#This Row],[Total]]</f>
        <v>0</v>
      </c>
      <c r="K189" s="12">
        <v>0</v>
      </c>
      <c r="L189" s="14">
        <f>Table323567891011121323432101112137[[#This Row],[Asian American]]/Table323567891011121323432101112137[[#This Row],[Total]]</f>
        <v>0</v>
      </c>
      <c r="M189" s="12">
        <v>1</v>
      </c>
      <c r="N189" s="14">
        <f>Table323567891011121323432101112137[[#This Row],[African American]]/Table323567891011121323432101112137[[#This Row],[Total]]</f>
        <v>1</v>
      </c>
      <c r="O189" s="12">
        <v>0</v>
      </c>
      <c r="P189" s="14">
        <f>Table323567891011121323432101112137[[#This Row],[Hispanic American]]/Table323567891011121323432101112137[[#This Row],[Total]]</f>
        <v>0</v>
      </c>
      <c r="Q189" s="12">
        <v>0</v>
      </c>
      <c r="R189" s="14">
        <f>Table323567891011121323432101112137[[#This Row],[Hawaiian or Pacific Islander]]/Table323567891011121323432101112137[[#This Row],[Total]]</f>
        <v>0</v>
      </c>
      <c r="S189" s="12">
        <v>0</v>
      </c>
      <c r="T189" s="14">
        <f>Table323567891011121323432101112137[[#This Row],[White]]/Table323567891011121323432101112137[[#This Row],[Total]]</f>
        <v>0</v>
      </c>
      <c r="U189" s="12">
        <v>0</v>
      </c>
      <c r="V189" s="14">
        <f>Table323567891011121323432101112137[[#This Row],[Multi-racial]]/Table323567891011121323432101112137[[#This Row],[Total]]</f>
        <v>0</v>
      </c>
      <c r="W189" s="12">
        <v>0</v>
      </c>
      <c r="X189" s="14">
        <f>Table323567891011121323432101112137[[#This Row],[International]]/Table323567891011121323432101112137[[#This Row],[Total]]</f>
        <v>0</v>
      </c>
      <c r="Y18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8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90" spans="1:26" ht="20" customHeight="1">
      <c r="A190" s="1">
        <v>221892</v>
      </c>
      <c r="B190" s="1" t="s">
        <v>1110</v>
      </c>
      <c r="C190" s="15" t="s">
        <v>347</v>
      </c>
      <c r="D190" s="1">
        <v>1</v>
      </c>
      <c r="E190" s="1">
        <v>0</v>
      </c>
      <c r="F190" s="8">
        <f>Table323567891011121323432101112137[[#This Row],[Men]]/Table323567891011121323432101112137[[#This Row],[Total]]</f>
        <v>0</v>
      </c>
      <c r="G190" s="1">
        <v>1</v>
      </c>
      <c r="H190" s="8">
        <f>Table323567891011121323432101112137[[#This Row],[Women]]/Table323567891011121323432101112137[[#This Row],[Total]]</f>
        <v>1</v>
      </c>
      <c r="I190" s="1">
        <v>0</v>
      </c>
      <c r="J190" s="8">
        <f>Table323567891011121323432101112137[[#This Row],[Alaskan Native or Native American]]/Table323567891011121323432101112137[[#This Row],[Total]]</f>
        <v>0</v>
      </c>
      <c r="K190" s="1">
        <v>0</v>
      </c>
      <c r="L190" s="8">
        <f>Table323567891011121323432101112137[[#This Row],[Asian American]]/Table323567891011121323432101112137[[#This Row],[Total]]</f>
        <v>0</v>
      </c>
      <c r="M190" s="1">
        <v>0</v>
      </c>
      <c r="N190" s="8">
        <f>Table323567891011121323432101112137[[#This Row],[African American]]/Table323567891011121323432101112137[[#This Row],[Total]]</f>
        <v>0</v>
      </c>
      <c r="O190" s="1">
        <v>0</v>
      </c>
      <c r="P190" s="8">
        <f>Table323567891011121323432101112137[[#This Row],[Hispanic American]]/Table323567891011121323432101112137[[#This Row],[Total]]</f>
        <v>0</v>
      </c>
      <c r="Q190" s="1">
        <v>0</v>
      </c>
      <c r="R190" s="8">
        <f>Table323567891011121323432101112137[[#This Row],[Hawaiian or Pacific Islander]]/Table323567891011121323432101112137[[#This Row],[Total]]</f>
        <v>0</v>
      </c>
      <c r="S190" s="1">
        <v>1</v>
      </c>
      <c r="T190" s="8">
        <f>Table323567891011121323432101112137[[#This Row],[White]]/Table323567891011121323432101112137[[#This Row],[Total]]</f>
        <v>1</v>
      </c>
      <c r="U190" s="1">
        <v>0</v>
      </c>
      <c r="V190" s="8">
        <f>Table323567891011121323432101112137[[#This Row],[Multi-racial]]/Table323567891011121323432101112137[[#This Row],[Total]]</f>
        <v>0</v>
      </c>
      <c r="W190" s="1">
        <v>0</v>
      </c>
      <c r="X190" s="8">
        <f>Table323567891011121323432101112137[[#This Row],[International]]/Table323567891011121323432101112137[[#This Row],[Total]]</f>
        <v>0</v>
      </c>
      <c r="Y19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9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91" spans="1:26" ht="20" customHeight="1">
      <c r="A191" s="12">
        <v>232089</v>
      </c>
      <c r="B191" s="12" t="s">
        <v>1126</v>
      </c>
      <c r="C191" s="16" t="s">
        <v>347</v>
      </c>
      <c r="D191" s="12">
        <v>1</v>
      </c>
      <c r="E191" s="12">
        <v>1</v>
      </c>
      <c r="F191" s="14">
        <f>Table323567891011121323432101112137[[#This Row],[Men]]/Table323567891011121323432101112137[[#This Row],[Total]]</f>
        <v>1</v>
      </c>
      <c r="G191" s="12">
        <v>0</v>
      </c>
      <c r="H191" s="14">
        <f>Table323567891011121323432101112137[[#This Row],[Women]]/Table323567891011121323432101112137[[#This Row],[Total]]</f>
        <v>0</v>
      </c>
      <c r="I191" s="12">
        <v>0</v>
      </c>
      <c r="J191" s="14">
        <f>Table323567891011121323432101112137[[#This Row],[Alaskan Native or Native American]]/Table323567891011121323432101112137[[#This Row],[Total]]</f>
        <v>0</v>
      </c>
      <c r="K191" s="12">
        <v>0</v>
      </c>
      <c r="L191" s="14">
        <f>Table323567891011121323432101112137[[#This Row],[Asian American]]/Table323567891011121323432101112137[[#This Row],[Total]]</f>
        <v>0</v>
      </c>
      <c r="M191" s="12">
        <v>1</v>
      </c>
      <c r="N191" s="14">
        <f>Table323567891011121323432101112137[[#This Row],[African American]]/Table323567891011121323432101112137[[#This Row],[Total]]</f>
        <v>1</v>
      </c>
      <c r="O191" s="12">
        <v>0</v>
      </c>
      <c r="P191" s="14">
        <f>Table323567891011121323432101112137[[#This Row],[Hispanic American]]/Table323567891011121323432101112137[[#This Row],[Total]]</f>
        <v>0</v>
      </c>
      <c r="Q191" s="12">
        <v>0</v>
      </c>
      <c r="R191" s="14">
        <f>Table323567891011121323432101112137[[#This Row],[Hawaiian or Pacific Islander]]/Table323567891011121323432101112137[[#This Row],[Total]]</f>
        <v>0</v>
      </c>
      <c r="S191" s="12">
        <v>0</v>
      </c>
      <c r="T191" s="14">
        <f>Table323567891011121323432101112137[[#This Row],[White]]/Table323567891011121323432101112137[[#This Row],[Total]]</f>
        <v>0</v>
      </c>
      <c r="U191" s="12">
        <v>0</v>
      </c>
      <c r="V191" s="14">
        <f>Table323567891011121323432101112137[[#This Row],[Multi-racial]]/Table323567891011121323432101112137[[#This Row],[Total]]</f>
        <v>0</v>
      </c>
      <c r="W191" s="12">
        <v>0</v>
      </c>
      <c r="X191" s="14">
        <f>Table323567891011121323432101112137[[#This Row],[International]]/Table323567891011121323432101112137[[#This Row],[Total]]</f>
        <v>0</v>
      </c>
      <c r="Y19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9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92" spans="1:26" ht="20" customHeight="1">
      <c r="A192" s="1">
        <v>233374</v>
      </c>
      <c r="B192" s="1" t="s">
        <v>1131</v>
      </c>
      <c r="C192" s="15" t="s">
        <v>347</v>
      </c>
      <c r="D192" s="1">
        <v>1</v>
      </c>
      <c r="E192" s="1">
        <v>0</v>
      </c>
      <c r="F192" s="8">
        <f>Table323567891011121323432101112137[[#This Row],[Men]]/Table323567891011121323432101112137[[#This Row],[Total]]</f>
        <v>0</v>
      </c>
      <c r="G192" s="1">
        <v>1</v>
      </c>
      <c r="H192" s="8">
        <f>Table323567891011121323432101112137[[#This Row],[Women]]/Table323567891011121323432101112137[[#This Row],[Total]]</f>
        <v>1</v>
      </c>
      <c r="I192" s="1">
        <v>0</v>
      </c>
      <c r="J192" s="8">
        <f>Table323567891011121323432101112137[[#This Row],[Alaskan Native or Native American]]/Table323567891011121323432101112137[[#This Row],[Total]]</f>
        <v>0</v>
      </c>
      <c r="K192" s="1">
        <v>0</v>
      </c>
      <c r="L192" s="8">
        <f>Table323567891011121323432101112137[[#This Row],[Asian American]]/Table323567891011121323432101112137[[#This Row],[Total]]</f>
        <v>0</v>
      </c>
      <c r="M192" s="1">
        <v>0</v>
      </c>
      <c r="N192" s="8">
        <f>Table323567891011121323432101112137[[#This Row],[African American]]/Table323567891011121323432101112137[[#This Row],[Total]]</f>
        <v>0</v>
      </c>
      <c r="O192" s="1">
        <v>0</v>
      </c>
      <c r="P192" s="8">
        <f>Table323567891011121323432101112137[[#This Row],[Hispanic American]]/Table323567891011121323432101112137[[#This Row],[Total]]</f>
        <v>0</v>
      </c>
      <c r="Q192" s="1">
        <v>0</v>
      </c>
      <c r="R192" s="8">
        <f>Table323567891011121323432101112137[[#This Row],[Hawaiian or Pacific Islander]]/Table323567891011121323432101112137[[#This Row],[Total]]</f>
        <v>0</v>
      </c>
      <c r="S192" s="1">
        <v>1</v>
      </c>
      <c r="T192" s="8">
        <f>Table323567891011121323432101112137[[#This Row],[White]]/Table323567891011121323432101112137[[#This Row],[Total]]</f>
        <v>1</v>
      </c>
      <c r="U192" s="1">
        <v>0</v>
      </c>
      <c r="V192" s="8">
        <f>Table323567891011121323432101112137[[#This Row],[Multi-racial]]/Table323567891011121323432101112137[[#This Row],[Total]]</f>
        <v>0</v>
      </c>
      <c r="W192" s="1">
        <v>0</v>
      </c>
      <c r="X192" s="8">
        <f>Table323567891011121323432101112137[[#This Row],[International]]/Table323567891011121323432101112137[[#This Row],[Total]]</f>
        <v>0</v>
      </c>
      <c r="Y19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9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93" spans="1:26" ht="20" customHeight="1">
      <c r="A193" s="12">
        <v>386472</v>
      </c>
      <c r="B193" s="12" t="s">
        <v>1265</v>
      </c>
      <c r="C193" s="16">
        <v>45500</v>
      </c>
      <c r="D193" s="12">
        <v>1</v>
      </c>
      <c r="E193" s="12">
        <v>0</v>
      </c>
      <c r="F193" s="14">
        <f>Table323567891011121323432101112137[[#This Row],[Men]]/Table323567891011121323432101112137[[#This Row],[Total]]</f>
        <v>0</v>
      </c>
      <c r="G193" s="12">
        <v>1</v>
      </c>
      <c r="H193" s="14">
        <f>Table323567891011121323432101112137[[#This Row],[Women]]/Table323567891011121323432101112137[[#This Row],[Total]]</f>
        <v>1</v>
      </c>
      <c r="I193" s="12">
        <v>0</v>
      </c>
      <c r="J193" s="14">
        <f>Table323567891011121323432101112137[[#This Row],[Alaskan Native or Native American]]/Table323567891011121323432101112137[[#This Row],[Total]]</f>
        <v>0</v>
      </c>
      <c r="K193" s="12">
        <v>0</v>
      </c>
      <c r="L193" s="14">
        <f>Table323567891011121323432101112137[[#This Row],[Asian American]]/Table323567891011121323432101112137[[#This Row],[Total]]</f>
        <v>0</v>
      </c>
      <c r="M193" s="12">
        <v>0</v>
      </c>
      <c r="N193" s="14">
        <f>Table323567891011121323432101112137[[#This Row],[African American]]/Table323567891011121323432101112137[[#This Row],[Total]]</f>
        <v>0</v>
      </c>
      <c r="O193" s="12">
        <v>1</v>
      </c>
      <c r="P193" s="14">
        <f>Table323567891011121323432101112137[[#This Row],[Hispanic American]]/Table323567891011121323432101112137[[#This Row],[Total]]</f>
        <v>1</v>
      </c>
      <c r="Q193" s="12">
        <v>0</v>
      </c>
      <c r="R193" s="14">
        <f>Table323567891011121323432101112137[[#This Row],[Hawaiian or Pacific Islander]]/Table323567891011121323432101112137[[#This Row],[Total]]</f>
        <v>0</v>
      </c>
      <c r="S193" s="12">
        <v>0</v>
      </c>
      <c r="T193" s="14">
        <f>Table323567891011121323432101112137[[#This Row],[White]]/Table323567891011121323432101112137[[#This Row],[Total]]</f>
        <v>0</v>
      </c>
      <c r="U193" s="12">
        <v>0</v>
      </c>
      <c r="V193" s="14">
        <f>Table323567891011121323432101112137[[#This Row],[Multi-racial]]/Table323567891011121323432101112137[[#This Row],[Total]]</f>
        <v>0</v>
      </c>
      <c r="W193" s="12">
        <v>0</v>
      </c>
      <c r="X193" s="14">
        <f>Table323567891011121323432101112137[[#This Row],[International]]/Table323567891011121323432101112137[[#This Row],[Total]]</f>
        <v>0</v>
      </c>
      <c r="Y19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9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94" spans="1:26" ht="20" customHeight="1">
      <c r="A194" s="1">
        <v>405997</v>
      </c>
      <c r="B194" s="1" t="s">
        <v>1166</v>
      </c>
      <c r="C194" s="15">
        <v>46100</v>
      </c>
      <c r="D194" s="1">
        <v>1</v>
      </c>
      <c r="E194" s="1">
        <v>1</v>
      </c>
      <c r="F194" s="8">
        <f>Table323567891011121323432101112137[[#This Row],[Men]]/Table323567891011121323432101112137[[#This Row],[Total]]</f>
        <v>1</v>
      </c>
      <c r="G194" s="1">
        <v>0</v>
      </c>
      <c r="H194" s="8">
        <f>Table323567891011121323432101112137[[#This Row],[Women]]/Table323567891011121323432101112137[[#This Row],[Total]]</f>
        <v>0</v>
      </c>
      <c r="I194" s="1">
        <v>0</v>
      </c>
      <c r="J194" s="8">
        <f>Table323567891011121323432101112137[[#This Row],[Alaskan Native or Native American]]/Table323567891011121323432101112137[[#This Row],[Total]]</f>
        <v>0</v>
      </c>
      <c r="K194" s="1">
        <v>0</v>
      </c>
      <c r="L194" s="8">
        <f>Table323567891011121323432101112137[[#This Row],[Asian American]]/Table323567891011121323432101112137[[#This Row],[Total]]</f>
        <v>0</v>
      </c>
      <c r="M194" s="1">
        <v>0</v>
      </c>
      <c r="N194" s="8">
        <f>Table323567891011121323432101112137[[#This Row],[African American]]/Table323567891011121323432101112137[[#This Row],[Total]]</f>
        <v>0</v>
      </c>
      <c r="O194" s="1">
        <v>0</v>
      </c>
      <c r="P194" s="8">
        <f>Table323567891011121323432101112137[[#This Row],[Hispanic American]]/Table323567891011121323432101112137[[#This Row],[Total]]</f>
        <v>0</v>
      </c>
      <c r="Q194" s="1">
        <v>0</v>
      </c>
      <c r="R194" s="8">
        <f>Table323567891011121323432101112137[[#This Row],[Hawaiian or Pacific Islander]]/Table323567891011121323432101112137[[#This Row],[Total]]</f>
        <v>0</v>
      </c>
      <c r="S194" s="1">
        <v>1</v>
      </c>
      <c r="T194" s="8">
        <f>Table323567891011121323432101112137[[#This Row],[White]]/Table323567891011121323432101112137[[#This Row],[Total]]</f>
        <v>1</v>
      </c>
      <c r="U194" s="1">
        <v>0</v>
      </c>
      <c r="V194" s="8">
        <f>Table323567891011121323432101112137[[#This Row],[Multi-racial]]/Table323567891011121323432101112137[[#This Row],[Total]]</f>
        <v>0</v>
      </c>
      <c r="W194" s="1">
        <v>0</v>
      </c>
      <c r="X194" s="8">
        <f>Table323567891011121323432101112137[[#This Row],[International]]/Table323567891011121323432101112137[[#This Row],[Total]]</f>
        <v>0</v>
      </c>
      <c r="Y19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9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95" spans="1:26" ht="20" customHeight="1">
      <c r="A195" s="12">
        <v>440420</v>
      </c>
      <c r="B195" s="12" t="s">
        <v>1270</v>
      </c>
      <c r="C195" s="16">
        <v>46100</v>
      </c>
      <c r="D195" s="12">
        <v>1</v>
      </c>
      <c r="E195" s="12">
        <v>1</v>
      </c>
      <c r="F195" s="14">
        <f>Table323567891011121323432101112137[[#This Row],[Men]]/Table323567891011121323432101112137[[#This Row],[Total]]</f>
        <v>1</v>
      </c>
      <c r="G195" s="12">
        <v>0</v>
      </c>
      <c r="H195" s="14">
        <f>Table323567891011121323432101112137[[#This Row],[Women]]/Table323567891011121323432101112137[[#This Row],[Total]]</f>
        <v>0</v>
      </c>
      <c r="I195" s="12">
        <v>0</v>
      </c>
      <c r="J195" s="14">
        <f>Table323567891011121323432101112137[[#This Row],[Alaskan Native or Native American]]/Table323567891011121323432101112137[[#This Row],[Total]]</f>
        <v>0</v>
      </c>
      <c r="K195" s="12">
        <v>0</v>
      </c>
      <c r="L195" s="14">
        <f>Table323567891011121323432101112137[[#This Row],[Asian American]]/Table323567891011121323432101112137[[#This Row],[Total]]</f>
        <v>0</v>
      </c>
      <c r="M195" s="12">
        <v>1</v>
      </c>
      <c r="N195" s="14">
        <f>Table323567891011121323432101112137[[#This Row],[African American]]/Table323567891011121323432101112137[[#This Row],[Total]]</f>
        <v>1</v>
      </c>
      <c r="O195" s="12">
        <v>0</v>
      </c>
      <c r="P195" s="14">
        <f>Table323567891011121323432101112137[[#This Row],[Hispanic American]]/Table323567891011121323432101112137[[#This Row],[Total]]</f>
        <v>0</v>
      </c>
      <c r="Q195" s="12">
        <v>0</v>
      </c>
      <c r="R195" s="14">
        <f>Table323567891011121323432101112137[[#This Row],[Hawaiian or Pacific Islander]]/Table323567891011121323432101112137[[#This Row],[Total]]</f>
        <v>0</v>
      </c>
      <c r="S195" s="12">
        <v>0</v>
      </c>
      <c r="T195" s="14">
        <f>Table323567891011121323432101112137[[#This Row],[White]]/Table323567891011121323432101112137[[#This Row],[Total]]</f>
        <v>0</v>
      </c>
      <c r="U195" s="12">
        <v>0</v>
      </c>
      <c r="V195" s="14">
        <f>Table323567891011121323432101112137[[#This Row],[Multi-racial]]/Table323567891011121323432101112137[[#This Row],[Total]]</f>
        <v>0</v>
      </c>
      <c r="W195" s="12">
        <v>0</v>
      </c>
      <c r="X195" s="14">
        <f>Table323567891011121323432101112137[[#This Row],[International]]/Table323567891011121323432101112137[[#This Row],[Total]]</f>
        <v>0</v>
      </c>
      <c r="Y19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9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196" spans="1:26" ht="20" customHeight="1">
      <c r="A196" s="1">
        <v>440758</v>
      </c>
      <c r="B196" s="1" t="s">
        <v>1176</v>
      </c>
      <c r="C196" s="15" t="s">
        <v>347</v>
      </c>
      <c r="D196" s="1">
        <v>1</v>
      </c>
      <c r="E196" s="1">
        <v>1</v>
      </c>
      <c r="F196" s="8">
        <f>Table323567891011121323432101112137[[#This Row],[Men]]/Table323567891011121323432101112137[[#This Row],[Total]]</f>
        <v>1</v>
      </c>
      <c r="G196" s="1">
        <v>0</v>
      </c>
      <c r="H196" s="8">
        <f>Table323567891011121323432101112137[[#This Row],[Women]]/Table323567891011121323432101112137[[#This Row],[Total]]</f>
        <v>0</v>
      </c>
      <c r="I196" s="1">
        <v>0</v>
      </c>
      <c r="J196" s="8">
        <f>Table323567891011121323432101112137[[#This Row],[Alaskan Native or Native American]]/Table323567891011121323432101112137[[#This Row],[Total]]</f>
        <v>0</v>
      </c>
      <c r="K196" s="1">
        <v>0</v>
      </c>
      <c r="L196" s="8">
        <f>Table323567891011121323432101112137[[#This Row],[Asian American]]/Table323567891011121323432101112137[[#This Row],[Total]]</f>
        <v>0</v>
      </c>
      <c r="M196" s="1">
        <v>0</v>
      </c>
      <c r="N196" s="8">
        <f>Table323567891011121323432101112137[[#This Row],[African American]]/Table323567891011121323432101112137[[#This Row],[Total]]</f>
        <v>0</v>
      </c>
      <c r="O196" s="1">
        <v>0</v>
      </c>
      <c r="P196" s="8">
        <f>Table323567891011121323432101112137[[#This Row],[Hispanic American]]/Table323567891011121323432101112137[[#This Row],[Total]]</f>
        <v>0</v>
      </c>
      <c r="Q196" s="1">
        <v>0</v>
      </c>
      <c r="R196" s="8">
        <f>Table323567891011121323432101112137[[#This Row],[Hawaiian or Pacific Islander]]/Table323567891011121323432101112137[[#This Row],[Total]]</f>
        <v>0</v>
      </c>
      <c r="S196" s="1">
        <v>1</v>
      </c>
      <c r="T196" s="8">
        <f>Table323567891011121323432101112137[[#This Row],[White]]/Table323567891011121323432101112137[[#This Row],[Total]]</f>
        <v>1</v>
      </c>
      <c r="U196" s="1">
        <v>0</v>
      </c>
      <c r="V196" s="8">
        <f>Table323567891011121323432101112137[[#This Row],[Multi-racial]]/Table323567891011121323432101112137[[#This Row],[Total]]</f>
        <v>0</v>
      </c>
      <c r="W196" s="1">
        <v>0</v>
      </c>
      <c r="X196" s="8">
        <f>Table323567891011121323432101112137[[#This Row],[International]]/Table323567891011121323432101112137[[#This Row],[Total]]</f>
        <v>0</v>
      </c>
      <c r="Y19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9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97" spans="1:26" ht="20" customHeight="1">
      <c r="A197" s="12">
        <v>442161</v>
      </c>
      <c r="B197" s="12" t="s">
        <v>1271</v>
      </c>
      <c r="C197" s="16">
        <v>46100</v>
      </c>
      <c r="D197" s="12">
        <v>1</v>
      </c>
      <c r="E197" s="12">
        <v>1</v>
      </c>
      <c r="F197" s="14">
        <f>Table323567891011121323432101112137[[#This Row],[Men]]/Table323567891011121323432101112137[[#This Row],[Total]]</f>
        <v>1</v>
      </c>
      <c r="G197" s="12">
        <v>0</v>
      </c>
      <c r="H197" s="14">
        <f>Table323567891011121323432101112137[[#This Row],[Women]]/Table323567891011121323432101112137[[#This Row],[Total]]</f>
        <v>0</v>
      </c>
      <c r="I197" s="12">
        <v>0</v>
      </c>
      <c r="J197" s="14">
        <f>Table323567891011121323432101112137[[#This Row],[Alaskan Native or Native American]]/Table323567891011121323432101112137[[#This Row],[Total]]</f>
        <v>0</v>
      </c>
      <c r="K197" s="12">
        <v>0</v>
      </c>
      <c r="L197" s="14">
        <f>Table323567891011121323432101112137[[#This Row],[Asian American]]/Table323567891011121323432101112137[[#This Row],[Total]]</f>
        <v>0</v>
      </c>
      <c r="M197" s="12">
        <v>0</v>
      </c>
      <c r="N197" s="14">
        <f>Table323567891011121323432101112137[[#This Row],[African American]]/Table323567891011121323432101112137[[#This Row],[Total]]</f>
        <v>0</v>
      </c>
      <c r="O197" s="12">
        <v>0</v>
      </c>
      <c r="P197" s="14">
        <f>Table323567891011121323432101112137[[#This Row],[Hispanic American]]/Table323567891011121323432101112137[[#This Row],[Total]]</f>
        <v>0</v>
      </c>
      <c r="Q197" s="12">
        <v>0</v>
      </c>
      <c r="R197" s="14">
        <f>Table323567891011121323432101112137[[#This Row],[Hawaiian or Pacific Islander]]/Table323567891011121323432101112137[[#This Row],[Total]]</f>
        <v>0</v>
      </c>
      <c r="S197" s="12">
        <v>1</v>
      </c>
      <c r="T197" s="14">
        <f>Table323567891011121323432101112137[[#This Row],[White]]/Table323567891011121323432101112137[[#This Row],[Total]]</f>
        <v>1</v>
      </c>
      <c r="U197" s="12">
        <v>0</v>
      </c>
      <c r="V197" s="14">
        <f>Table323567891011121323432101112137[[#This Row],[Multi-racial]]/Table323567891011121323432101112137[[#This Row],[Total]]</f>
        <v>0</v>
      </c>
      <c r="W197" s="12">
        <v>0</v>
      </c>
      <c r="X197" s="14">
        <f>Table323567891011121323432101112137[[#This Row],[International]]/Table323567891011121323432101112137[[#This Row],[Total]]</f>
        <v>0</v>
      </c>
      <c r="Y197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97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98" spans="1:26" ht="20" customHeight="1">
      <c r="A198" s="1">
        <v>442718</v>
      </c>
      <c r="B198" s="1" t="s">
        <v>1179</v>
      </c>
      <c r="C198" s="15"/>
      <c r="D198" s="1">
        <v>1</v>
      </c>
      <c r="E198" s="1">
        <v>1</v>
      </c>
      <c r="F198" s="8">
        <f>Table323567891011121323432101112137[[#This Row],[Men]]/Table323567891011121323432101112137[[#This Row],[Total]]</f>
        <v>1</v>
      </c>
      <c r="G198" s="1">
        <v>0</v>
      </c>
      <c r="H198" s="8">
        <f>Table323567891011121323432101112137[[#This Row],[Women]]/Table323567891011121323432101112137[[#This Row],[Total]]</f>
        <v>0</v>
      </c>
      <c r="I198" s="1">
        <v>0</v>
      </c>
      <c r="J198" s="8">
        <f>Table323567891011121323432101112137[[#This Row],[Alaskan Native or Native American]]/Table323567891011121323432101112137[[#This Row],[Total]]</f>
        <v>0</v>
      </c>
      <c r="K198" s="1">
        <v>0</v>
      </c>
      <c r="L198" s="8">
        <f>Table323567891011121323432101112137[[#This Row],[Asian American]]/Table323567891011121323432101112137[[#This Row],[Total]]</f>
        <v>0</v>
      </c>
      <c r="M198" s="1">
        <v>0</v>
      </c>
      <c r="N198" s="8">
        <f>Table323567891011121323432101112137[[#This Row],[African American]]/Table323567891011121323432101112137[[#This Row],[Total]]</f>
        <v>0</v>
      </c>
      <c r="O198" s="1">
        <v>0</v>
      </c>
      <c r="P198" s="8">
        <f>Table323567891011121323432101112137[[#This Row],[Hispanic American]]/Table323567891011121323432101112137[[#This Row],[Total]]</f>
        <v>0</v>
      </c>
      <c r="Q198" s="1">
        <v>0</v>
      </c>
      <c r="R198" s="8">
        <f>Table323567891011121323432101112137[[#This Row],[Hawaiian or Pacific Islander]]/Table323567891011121323432101112137[[#This Row],[Total]]</f>
        <v>0</v>
      </c>
      <c r="S198" s="1">
        <v>1</v>
      </c>
      <c r="T198" s="8">
        <f>Table323567891011121323432101112137[[#This Row],[White]]/Table323567891011121323432101112137[[#This Row],[Total]]</f>
        <v>1</v>
      </c>
      <c r="U198" s="1">
        <v>0</v>
      </c>
      <c r="V198" s="8">
        <f>Table323567891011121323432101112137[[#This Row],[Multi-racial]]/Table323567891011121323432101112137[[#This Row],[Total]]</f>
        <v>0</v>
      </c>
      <c r="W198" s="1">
        <v>0</v>
      </c>
      <c r="X198" s="8">
        <f>Table323567891011121323432101112137[[#This Row],[International]]/Table323567891011121323432101112137[[#This Row],[Total]]</f>
        <v>0</v>
      </c>
      <c r="Y198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198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199" spans="1:26" ht="20" customHeight="1">
      <c r="A199" s="12">
        <v>445300</v>
      </c>
      <c r="B199" s="12" t="s">
        <v>1272</v>
      </c>
      <c r="C199" s="16">
        <v>46100</v>
      </c>
      <c r="D199" s="12">
        <v>1</v>
      </c>
      <c r="E199" s="12">
        <v>1</v>
      </c>
      <c r="F199" s="14">
        <f>Table323567891011121323432101112137[[#This Row],[Men]]/Table323567891011121323432101112137[[#This Row],[Total]]</f>
        <v>1</v>
      </c>
      <c r="G199" s="12">
        <v>0</v>
      </c>
      <c r="H199" s="14">
        <f>Table323567891011121323432101112137[[#This Row],[Women]]/Table323567891011121323432101112137[[#This Row],[Total]]</f>
        <v>0</v>
      </c>
      <c r="I199" s="12">
        <v>0</v>
      </c>
      <c r="J199" s="14">
        <f>Table323567891011121323432101112137[[#This Row],[Alaskan Native or Native American]]/Table323567891011121323432101112137[[#This Row],[Total]]</f>
        <v>0</v>
      </c>
      <c r="K199" s="12">
        <v>0</v>
      </c>
      <c r="L199" s="14">
        <f>Table323567891011121323432101112137[[#This Row],[Asian American]]/Table323567891011121323432101112137[[#This Row],[Total]]</f>
        <v>0</v>
      </c>
      <c r="M199" s="12">
        <v>1</v>
      </c>
      <c r="N199" s="14">
        <f>Table323567891011121323432101112137[[#This Row],[African American]]/Table323567891011121323432101112137[[#This Row],[Total]]</f>
        <v>1</v>
      </c>
      <c r="O199" s="12">
        <v>0</v>
      </c>
      <c r="P199" s="14">
        <f>Table323567891011121323432101112137[[#This Row],[Hispanic American]]/Table323567891011121323432101112137[[#This Row],[Total]]</f>
        <v>0</v>
      </c>
      <c r="Q199" s="12">
        <v>0</v>
      </c>
      <c r="R199" s="14">
        <f>Table323567891011121323432101112137[[#This Row],[Hawaiian or Pacific Islander]]/Table323567891011121323432101112137[[#This Row],[Total]]</f>
        <v>0</v>
      </c>
      <c r="S199" s="12">
        <v>0</v>
      </c>
      <c r="T199" s="14">
        <f>Table323567891011121323432101112137[[#This Row],[White]]/Table323567891011121323432101112137[[#This Row],[Total]]</f>
        <v>0</v>
      </c>
      <c r="U199" s="12">
        <v>0</v>
      </c>
      <c r="V199" s="14">
        <f>Table323567891011121323432101112137[[#This Row],[Multi-racial]]/Table323567891011121323432101112137[[#This Row],[Total]]</f>
        <v>0</v>
      </c>
      <c r="W199" s="12">
        <v>0</v>
      </c>
      <c r="X199" s="14">
        <f>Table323567891011121323432101112137[[#This Row],[International]]/Table323567891011121323432101112137[[#This Row],[Total]]</f>
        <v>0</v>
      </c>
      <c r="Y199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  <c r="Z199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1</v>
      </c>
    </row>
    <row r="200" spans="1:26" ht="20" customHeight="1">
      <c r="A200" s="1">
        <v>459842</v>
      </c>
      <c r="B200" s="1" t="s">
        <v>1275</v>
      </c>
      <c r="C200" s="15">
        <v>45500</v>
      </c>
      <c r="D200" s="1">
        <v>1</v>
      </c>
      <c r="E200" s="1">
        <v>1</v>
      </c>
      <c r="F200" s="8">
        <f>Table323567891011121323432101112137[[#This Row],[Men]]/Table323567891011121323432101112137[[#This Row],[Total]]</f>
        <v>1</v>
      </c>
      <c r="G200" s="1">
        <v>0</v>
      </c>
      <c r="H200" s="8">
        <f>Table323567891011121323432101112137[[#This Row],[Women]]/Table323567891011121323432101112137[[#This Row],[Total]]</f>
        <v>0</v>
      </c>
      <c r="I200" s="1">
        <v>0</v>
      </c>
      <c r="J200" s="8">
        <f>Table323567891011121323432101112137[[#This Row],[Alaskan Native or Native American]]/Table323567891011121323432101112137[[#This Row],[Total]]</f>
        <v>0</v>
      </c>
      <c r="K200" s="1">
        <v>0</v>
      </c>
      <c r="L200" s="8">
        <f>Table323567891011121323432101112137[[#This Row],[Asian American]]/Table323567891011121323432101112137[[#This Row],[Total]]</f>
        <v>0</v>
      </c>
      <c r="M200" s="1">
        <v>0</v>
      </c>
      <c r="N200" s="8">
        <f>Table323567891011121323432101112137[[#This Row],[African American]]/Table323567891011121323432101112137[[#This Row],[Total]]</f>
        <v>0</v>
      </c>
      <c r="O200" s="1">
        <v>0</v>
      </c>
      <c r="P200" s="8">
        <f>Table323567891011121323432101112137[[#This Row],[Hispanic American]]/Table323567891011121323432101112137[[#This Row],[Total]]</f>
        <v>0</v>
      </c>
      <c r="Q200" s="1">
        <v>0</v>
      </c>
      <c r="R200" s="8">
        <f>Table323567891011121323432101112137[[#This Row],[Hawaiian or Pacific Islander]]/Table323567891011121323432101112137[[#This Row],[Total]]</f>
        <v>0</v>
      </c>
      <c r="S200" s="1">
        <v>1</v>
      </c>
      <c r="T200" s="8">
        <f>Table323567891011121323432101112137[[#This Row],[White]]/Table323567891011121323432101112137[[#This Row],[Total]]</f>
        <v>1</v>
      </c>
      <c r="U200" s="1">
        <v>0</v>
      </c>
      <c r="V200" s="8">
        <f>Table323567891011121323432101112137[[#This Row],[Multi-racial]]/Table323567891011121323432101112137[[#This Row],[Total]]</f>
        <v>0</v>
      </c>
      <c r="W200" s="1">
        <v>0</v>
      </c>
      <c r="X200" s="8">
        <f>Table323567891011121323432101112137[[#This Row],[International]]/Table323567891011121323432101112137[[#This Row],[Total]]</f>
        <v>0</v>
      </c>
      <c r="Y200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200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201" spans="1:26" ht="20" customHeight="1">
      <c r="A201" s="12">
        <v>466161</v>
      </c>
      <c r="B201" s="12" t="s">
        <v>1276</v>
      </c>
      <c r="C201" s="16" t="s">
        <v>347</v>
      </c>
      <c r="D201" s="12">
        <v>1</v>
      </c>
      <c r="E201" s="12">
        <v>0</v>
      </c>
      <c r="F201" s="14">
        <f>Table323567891011121323432101112137[[#This Row],[Men]]/Table323567891011121323432101112137[[#This Row],[Total]]</f>
        <v>0</v>
      </c>
      <c r="G201" s="12">
        <v>1</v>
      </c>
      <c r="H201" s="14">
        <f>Table323567891011121323432101112137[[#This Row],[Women]]/Table323567891011121323432101112137[[#This Row],[Total]]</f>
        <v>1</v>
      </c>
      <c r="I201" s="12">
        <v>0</v>
      </c>
      <c r="J201" s="14">
        <f>Table323567891011121323432101112137[[#This Row],[Alaskan Native or Native American]]/Table323567891011121323432101112137[[#This Row],[Total]]</f>
        <v>0</v>
      </c>
      <c r="K201" s="12">
        <v>0</v>
      </c>
      <c r="L201" s="14">
        <f>Table323567891011121323432101112137[[#This Row],[Asian American]]/Table323567891011121323432101112137[[#This Row],[Total]]</f>
        <v>0</v>
      </c>
      <c r="M201" s="12">
        <v>0</v>
      </c>
      <c r="N201" s="14">
        <f>Table323567891011121323432101112137[[#This Row],[African American]]/Table323567891011121323432101112137[[#This Row],[Total]]</f>
        <v>0</v>
      </c>
      <c r="O201" s="12">
        <v>0</v>
      </c>
      <c r="P201" s="14">
        <f>Table323567891011121323432101112137[[#This Row],[Hispanic American]]/Table323567891011121323432101112137[[#This Row],[Total]]</f>
        <v>0</v>
      </c>
      <c r="Q201" s="12">
        <v>0</v>
      </c>
      <c r="R201" s="14">
        <f>Table323567891011121323432101112137[[#This Row],[Hawaiian or Pacific Islander]]/Table323567891011121323432101112137[[#This Row],[Total]]</f>
        <v>0</v>
      </c>
      <c r="S201" s="12">
        <v>0</v>
      </c>
      <c r="T201" s="14">
        <f>Table323567891011121323432101112137[[#This Row],[White]]/Table323567891011121323432101112137[[#This Row],[Total]]</f>
        <v>0</v>
      </c>
      <c r="U201" s="12">
        <v>0</v>
      </c>
      <c r="V201" s="14">
        <f>Table323567891011121323432101112137[[#This Row],[Multi-racial]]/Table323567891011121323432101112137[[#This Row],[Total]]</f>
        <v>0</v>
      </c>
      <c r="W201" s="12">
        <v>0</v>
      </c>
      <c r="X201" s="14">
        <f>Table323567891011121323432101112137[[#This Row],[International]]/Table323567891011121323432101112137[[#This Row],[Total]]</f>
        <v>0</v>
      </c>
      <c r="Y201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201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202" spans="1:26" ht="20" customHeight="1">
      <c r="A202" s="1">
        <v>466170</v>
      </c>
      <c r="B202" s="1" t="s">
        <v>1200</v>
      </c>
      <c r="C202" s="15" t="s">
        <v>347</v>
      </c>
      <c r="D202" s="1">
        <v>1</v>
      </c>
      <c r="E202" s="1">
        <v>1</v>
      </c>
      <c r="F202" s="8">
        <f>Table323567891011121323432101112137[[#This Row],[Men]]/Table323567891011121323432101112137[[#This Row],[Total]]</f>
        <v>1</v>
      </c>
      <c r="G202" s="1">
        <v>0</v>
      </c>
      <c r="H202" s="8">
        <f>Table323567891011121323432101112137[[#This Row],[Women]]/Table323567891011121323432101112137[[#This Row],[Total]]</f>
        <v>0</v>
      </c>
      <c r="I202" s="1">
        <v>0</v>
      </c>
      <c r="J202" s="8">
        <f>Table323567891011121323432101112137[[#This Row],[Alaskan Native or Native American]]/Table323567891011121323432101112137[[#This Row],[Total]]</f>
        <v>0</v>
      </c>
      <c r="K202" s="1">
        <v>0</v>
      </c>
      <c r="L202" s="8">
        <f>Table323567891011121323432101112137[[#This Row],[Asian American]]/Table323567891011121323432101112137[[#This Row],[Total]]</f>
        <v>0</v>
      </c>
      <c r="M202" s="1">
        <v>0</v>
      </c>
      <c r="N202" s="8">
        <f>Table323567891011121323432101112137[[#This Row],[African American]]/Table323567891011121323432101112137[[#This Row],[Total]]</f>
        <v>0</v>
      </c>
      <c r="O202" s="1">
        <v>0</v>
      </c>
      <c r="P202" s="8">
        <f>Table323567891011121323432101112137[[#This Row],[Hispanic American]]/Table323567891011121323432101112137[[#This Row],[Total]]</f>
        <v>0</v>
      </c>
      <c r="Q202" s="1">
        <v>0</v>
      </c>
      <c r="R202" s="8">
        <f>Table323567891011121323432101112137[[#This Row],[Hawaiian or Pacific Islander]]/Table323567891011121323432101112137[[#This Row],[Total]]</f>
        <v>0</v>
      </c>
      <c r="S202" s="1">
        <v>1</v>
      </c>
      <c r="T202" s="8">
        <f>Table323567891011121323432101112137[[#This Row],[White]]/Table323567891011121323432101112137[[#This Row],[Total]]</f>
        <v>1</v>
      </c>
      <c r="U202" s="1">
        <v>0</v>
      </c>
      <c r="V202" s="8">
        <f>Table323567891011121323432101112137[[#This Row],[Multi-racial]]/Table323567891011121323432101112137[[#This Row],[Total]]</f>
        <v>0</v>
      </c>
      <c r="W202" s="1">
        <v>0</v>
      </c>
      <c r="X202" s="8">
        <f>Table323567891011121323432101112137[[#This Row],[International]]/Table323567891011121323432101112137[[#This Row],[Total]]</f>
        <v>0</v>
      </c>
      <c r="Y202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202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203" spans="1:26" ht="20" customHeight="1">
      <c r="A203" s="12">
        <v>466189</v>
      </c>
      <c r="B203" s="12" t="s">
        <v>1201</v>
      </c>
      <c r="C203" s="16" t="s">
        <v>347</v>
      </c>
      <c r="D203" s="12">
        <v>1</v>
      </c>
      <c r="E203" s="12">
        <v>1</v>
      </c>
      <c r="F203" s="14">
        <f>Table323567891011121323432101112137[[#This Row],[Men]]/Table323567891011121323432101112137[[#This Row],[Total]]</f>
        <v>1</v>
      </c>
      <c r="G203" s="12">
        <v>0</v>
      </c>
      <c r="H203" s="14">
        <f>Table323567891011121323432101112137[[#This Row],[Women]]/Table323567891011121323432101112137[[#This Row],[Total]]</f>
        <v>0</v>
      </c>
      <c r="I203" s="12">
        <v>0</v>
      </c>
      <c r="J203" s="14">
        <f>Table323567891011121323432101112137[[#This Row],[Alaskan Native or Native American]]/Table323567891011121323432101112137[[#This Row],[Total]]</f>
        <v>0</v>
      </c>
      <c r="K203" s="12">
        <v>0</v>
      </c>
      <c r="L203" s="14">
        <f>Table323567891011121323432101112137[[#This Row],[Asian American]]/Table323567891011121323432101112137[[#This Row],[Total]]</f>
        <v>0</v>
      </c>
      <c r="M203" s="12">
        <v>0</v>
      </c>
      <c r="N203" s="14">
        <f>Table323567891011121323432101112137[[#This Row],[African American]]/Table323567891011121323432101112137[[#This Row],[Total]]</f>
        <v>0</v>
      </c>
      <c r="O203" s="12">
        <v>0</v>
      </c>
      <c r="P203" s="14">
        <f>Table323567891011121323432101112137[[#This Row],[Hispanic American]]/Table323567891011121323432101112137[[#This Row],[Total]]</f>
        <v>0</v>
      </c>
      <c r="Q203" s="12">
        <v>0</v>
      </c>
      <c r="R203" s="14">
        <f>Table323567891011121323432101112137[[#This Row],[Hawaiian or Pacific Islander]]/Table323567891011121323432101112137[[#This Row],[Total]]</f>
        <v>0</v>
      </c>
      <c r="S203" s="12">
        <v>1</v>
      </c>
      <c r="T203" s="14">
        <f>Table323567891011121323432101112137[[#This Row],[White]]/Table323567891011121323432101112137[[#This Row],[Total]]</f>
        <v>1</v>
      </c>
      <c r="U203" s="12">
        <v>0</v>
      </c>
      <c r="V203" s="14">
        <f>Table323567891011121323432101112137[[#This Row],[Multi-racial]]/Table323567891011121323432101112137[[#This Row],[Total]]</f>
        <v>0</v>
      </c>
      <c r="W203" s="12">
        <v>0</v>
      </c>
      <c r="X203" s="14">
        <f>Table323567891011121323432101112137[[#This Row],[International]]/Table323567891011121323432101112137[[#This Row],[Total]]</f>
        <v>0</v>
      </c>
      <c r="Y203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203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204" spans="1:26" ht="20" customHeight="1">
      <c r="A204" s="1">
        <v>480657</v>
      </c>
      <c r="B204" s="1" t="s">
        <v>1277</v>
      </c>
      <c r="C204" s="15">
        <v>47500</v>
      </c>
      <c r="D204" s="1">
        <v>1</v>
      </c>
      <c r="E204" s="1">
        <v>1</v>
      </c>
      <c r="F204" s="8">
        <f>Table323567891011121323432101112137[[#This Row],[Men]]/Table323567891011121323432101112137[[#This Row],[Total]]</f>
        <v>1</v>
      </c>
      <c r="G204" s="1">
        <v>0</v>
      </c>
      <c r="H204" s="8">
        <f>Table323567891011121323432101112137[[#This Row],[Women]]/Table323567891011121323432101112137[[#This Row],[Total]]</f>
        <v>0</v>
      </c>
      <c r="I204" s="1">
        <v>0</v>
      </c>
      <c r="J204" s="8">
        <f>Table323567891011121323432101112137[[#This Row],[Alaskan Native or Native American]]/Table323567891011121323432101112137[[#This Row],[Total]]</f>
        <v>0</v>
      </c>
      <c r="K204" s="1">
        <v>0</v>
      </c>
      <c r="L204" s="8">
        <f>Table323567891011121323432101112137[[#This Row],[Asian American]]/Table323567891011121323432101112137[[#This Row],[Total]]</f>
        <v>0</v>
      </c>
      <c r="M204" s="1">
        <v>0</v>
      </c>
      <c r="N204" s="8">
        <f>Table323567891011121323432101112137[[#This Row],[African American]]/Table323567891011121323432101112137[[#This Row],[Total]]</f>
        <v>0</v>
      </c>
      <c r="O204" s="1">
        <v>0</v>
      </c>
      <c r="P204" s="8">
        <f>Table323567891011121323432101112137[[#This Row],[Hispanic American]]/Table323567891011121323432101112137[[#This Row],[Total]]</f>
        <v>0</v>
      </c>
      <c r="Q204" s="1">
        <v>0</v>
      </c>
      <c r="R204" s="8">
        <f>Table323567891011121323432101112137[[#This Row],[Hawaiian or Pacific Islander]]/Table323567891011121323432101112137[[#This Row],[Total]]</f>
        <v>0</v>
      </c>
      <c r="S204" s="1">
        <v>1</v>
      </c>
      <c r="T204" s="8">
        <f>Table323567891011121323432101112137[[#This Row],[White]]/Table323567891011121323432101112137[[#This Row],[Total]]</f>
        <v>1</v>
      </c>
      <c r="U204" s="1">
        <v>0</v>
      </c>
      <c r="V204" s="8">
        <f>Table323567891011121323432101112137[[#This Row],[Multi-racial]]/Table323567891011121323432101112137[[#This Row],[Total]]</f>
        <v>0</v>
      </c>
      <c r="W204" s="1">
        <v>0</v>
      </c>
      <c r="X204" s="8">
        <f>Table323567891011121323432101112137[[#This Row],[International]]/Table323567891011121323432101112137[[#This Row],[Total]]</f>
        <v>0</v>
      </c>
      <c r="Y204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204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205" spans="1:26" ht="20" customHeight="1">
      <c r="A205" s="12">
        <v>484640</v>
      </c>
      <c r="B205" s="12" t="s">
        <v>1216</v>
      </c>
      <c r="C205" s="16">
        <v>46100</v>
      </c>
      <c r="D205" s="12">
        <v>1</v>
      </c>
      <c r="E205" s="12">
        <v>1</v>
      </c>
      <c r="F205" s="14">
        <f>Table323567891011121323432101112137[[#This Row],[Men]]/Table323567891011121323432101112137[[#This Row],[Total]]</f>
        <v>1</v>
      </c>
      <c r="G205" s="12">
        <v>0</v>
      </c>
      <c r="H205" s="14">
        <f>Table323567891011121323432101112137[[#This Row],[Women]]/Table323567891011121323432101112137[[#This Row],[Total]]</f>
        <v>0</v>
      </c>
      <c r="I205" s="12">
        <v>0</v>
      </c>
      <c r="J205" s="14">
        <f>Table323567891011121323432101112137[[#This Row],[Alaskan Native or Native American]]/Table323567891011121323432101112137[[#This Row],[Total]]</f>
        <v>0</v>
      </c>
      <c r="K205" s="12">
        <v>0</v>
      </c>
      <c r="L205" s="14">
        <f>Table323567891011121323432101112137[[#This Row],[Asian American]]/Table323567891011121323432101112137[[#This Row],[Total]]</f>
        <v>0</v>
      </c>
      <c r="M205" s="12">
        <v>0</v>
      </c>
      <c r="N205" s="14">
        <f>Table323567891011121323432101112137[[#This Row],[African American]]/Table323567891011121323432101112137[[#This Row],[Total]]</f>
        <v>0</v>
      </c>
      <c r="O205" s="12">
        <v>0</v>
      </c>
      <c r="P205" s="14">
        <f>Table323567891011121323432101112137[[#This Row],[Hispanic American]]/Table323567891011121323432101112137[[#This Row],[Total]]</f>
        <v>0</v>
      </c>
      <c r="Q205" s="12">
        <v>0</v>
      </c>
      <c r="R205" s="14">
        <f>Table323567891011121323432101112137[[#This Row],[Hawaiian or Pacific Islander]]/Table323567891011121323432101112137[[#This Row],[Total]]</f>
        <v>0</v>
      </c>
      <c r="S205" s="12">
        <v>1</v>
      </c>
      <c r="T205" s="14">
        <f>Table323567891011121323432101112137[[#This Row],[White]]/Table323567891011121323432101112137[[#This Row],[Total]]</f>
        <v>1</v>
      </c>
      <c r="U205" s="12">
        <v>0</v>
      </c>
      <c r="V205" s="14">
        <f>Table323567891011121323432101112137[[#This Row],[Multi-racial]]/Table323567891011121323432101112137[[#This Row],[Total]]</f>
        <v>0</v>
      </c>
      <c r="W205" s="12">
        <v>0</v>
      </c>
      <c r="X205" s="14">
        <f>Table323567891011121323432101112137[[#This Row],[International]]/Table323567891011121323432101112137[[#This Row],[Total]]</f>
        <v>0</v>
      </c>
      <c r="Y205" s="14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205" s="14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  <row r="206" spans="1:26" ht="20" customHeight="1">
      <c r="A206" s="1">
        <v>490771</v>
      </c>
      <c r="B206" s="1" t="s">
        <v>1225</v>
      </c>
      <c r="C206" s="18" t="s">
        <v>347</v>
      </c>
      <c r="D206" s="1">
        <v>1</v>
      </c>
      <c r="E206" s="1">
        <v>0</v>
      </c>
      <c r="F206" s="8">
        <f>Table323567891011121323432101112137[[#This Row],[Men]]/Table323567891011121323432101112137[[#This Row],[Total]]</f>
        <v>0</v>
      </c>
      <c r="G206" s="1">
        <v>1</v>
      </c>
      <c r="H206" s="8">
        <f>Table323567891011121323432101112137[[#This Row],[Women]]/Table323567891011121323432101112137[[#This Row],[Total]]</f>
        <v>1</v>
      </c>
      <c r="I206" s="1">
        <v>0</v>
      </c>
      <c r="J206" s="8">
        <f>Table323567891011121323432101112137[[#This Row],[Alaskan Native or Native American]]/Table323567891011121323432101112137[[#This Row],[Total]]</f>
        <v>0</v>
      </c>
      <c r="K206" s="1">
        <v>0</v>
      </c>
      <c r="L206" s="8">
        <f>Table323567891011121323432101112137[[#This Row],[Asian American]]/Table323567891011121323432101112137[[#This Row],[Total]]</f>
        <v>0</v>
      </c>
      <c r="M206" s="1">
        <v>0</v>
      </c>
      <c r="N206" s="8">
        <f>Table323567891011121323432101112137[[#This Row],[African American]]/Table323567891011121323432101112137[[#This Row],[Total]]</f>
        <v>0</v>
      </c>
      <c r="O206" s="1">
        <v>0</v>
      </c>
      <c r="P206" s="8">
        <f>Table323567891011121323432101112137[[#This Row],[Hispanic American]]/Table323567891011121323432101112137[[#This Row],[Total]]</f>
        <v>0</v>
      </c>
      <c r="Q206" s="1">
        <v>0</v>
      </c>
      <c r="R206" s="8">
        <f>Table323567891011121323432101112137[[#This Row],[Hawaiian or Pacific Islander]]/Table323567891011121323432101112137[[#This Row],[Total]]</f>
        <v>0</v>
      </c>
      <c r="S206" s="1">
        <v>1</v>
      </c>
      <c r="T206" s="8">
        <f>Table323567891011121323432101112137[[#This Row],[White]]/Table323567891011121323432101112137[[#This Row],[Total]]</f>
        <v>1</v>
      </c>
      <c r="U206" s="1">
        <v>0</v>
      </c>
      <c r="V206" s="8">
        <f>Table323567891011121323432101112137[[#This Row],[Multi-racial]]/Table323567891011121323432101112137[[#This Row],[Total]]</f>
        <v>0</v>
      </c>
      <c r="W206" s="1">
        <v>0</v>
      </c>
      <c r="X206" s="8">
        <f>Table323567891011121323432101112137[[#This Row],[International]]/Table323567891011121323432101112137[[#This Row],[Total]]</f>
        <v>0</v>
      </c>
      <c r="Y206" s="8">
        <f>(Table323567891011121323432101112137[[#This Row],[Alaskan Native or Native American]] + Table323567891011121323432101112137[[#This Row],[Asian American]] + Table323567891011121323432101112137[[#This Row],[African American]]+ 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  <c r="Z206" s="8">
        <f>(Table323567891011121323432101112137[[#This Row],[Alaskan Native or Native American]]+Table323567891011121323432101112137[[#This Row],[African American]]+Table323567891011121323432101112137[[#This Row],[Hispanic American]]+Table323567891011121323432101112137[[#This Row],[Hawaiian or Pacific Islander]]+Table323567891011121323432101112137[[#This Row],[Multi-racial]])/Table323567891011121323432101112137[[#This Row],[Total]]</f>
        <v>0</v>
      </c>
    </row>
  </sheetData>
  <mergeCells count="6">
    <mergeCell ref="K4:Z4"/>
    <mergeCell ref="B1:I1"/>
    <mergeCell ref="K1:Z1"/>
    <mergeCell ref="B2:I2"/>
    <mergeCell ref="K2:Z2"/>
    <mergeCell ref="K3:Z3"/>
  </mergeCells>
  <hyperlinks>
    <hyperlink ref="K3" r:id="rId1" xr:uid="{E41CD3A2-C4A8-4392-B708-8CC098B5F1C7}"/>
  </hyperlinks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C7EF-02B3-48D1-A452-0A1D203D301D}">
  <dimension ref="A1:AC57"/>
  <sheetViews>
    <sheetView workbookViewId="0"/>
  </sheetViews>
  <sheetFormatPr defaultColWidth="8.77734375" defaultRowHeight="20" customHeight="1"/>
  <cols>
    <col min="1" max="1" width="15.44140625" style="1" customWidth="1"/>
    <col min="2" max="2" width="62.33203125" style="1" bestFit="1" customWidth="1"/>
    <col min="3" max="3" width="22.44140625" style="1" bestFit="1" customWidth="1"/>
    <col min="4" max="5" width="8.77734375" style="1"/>
    <col min="6" max="6" width="9.109375" style="8" customWidth="1"/>
    <col min="7" max="7" width="10.109375" style="1" customWidth="1"/>
    <col min="8" max="8" width="10.109375" style="8" customWidth="1"/>
    <col min="9" max="9" width="20.6640625" style="1" customWidth="1"/>
    <col min="10" max="10" width="21.44140625" style="8" customWidth="1"/>
    <col min="11" max="11" width="14.33203125" style="1" customWidth="1"/>
    <col min="12" max="12" width="19.44140625" style="8" customWidth="1"/>
    <col min="13" max="13" width="13.77734375" style="1" customWidth="1"/>
    <col min="14" max="14" width="18" style="8" customWidth="1"/>
    <col min="15" max="15" width="14" style="1" customWidth="1"/>
    <col min="16" max="16" width="17.109375" style="8" customWidth="1"/>
    <col min="17" max="17" width="14.33203125" style="1" customWidth="1"/>
    <col min="18" max="18" width="15.44140625" style="8" customWidth="1"/>
    <col min="19" max="19" width="11.109375" style="1" customWidth="1"/>
    <col min="20" max="20" width="9.6640625" style="8" customWidth="1"/>
    <col min="21" max="21" width="17.44140625" style="1" customWidth="1"/>
    <col min="22" max="22" width="13.77734375" style="8" customWidth="1"/>
    <col min="23" max="23" width="17.6640625" style="8" customWidth="1"/>
    <col min="24" max="24" width="16.44140625" style="8" customWidth="1"/>
    <col min="25" max="25" width="14.77734375" style="8" customWidth="1"/>
    <col min="26" max="26" width="26.109375" style="8" customWidth="1"/>
    <col min="27" max="16384" width="8.77734375" style="1"/>
  </cols>
  <sheetData>
    <row r="1" spans="1:29" ht="20" customHeight="1">
      <c r="A1" s="2"/>
      <c r="B1" s="21"/>
      <c r="C1" s="21"/>
      <c r="D1" s="21"/>
      <c r="E1" s="21"/>
      <c r="F1" s="21"/>
      <c r="G1" s="21"/>
      <c r="H1" s="21"/>
      <c r="I1" s="21"/>
      <c r="J1" s="7"/>
      <c r="K1" s="22" t="s">
        <v>16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9" ht="20" customHeight="1">
      <c r="A2" s="2"/>
      <c r="B2" s="23" t="s">
        <v>309</v>
      </c>
      <c r="C2" s="23"/>
      <c r="D2" s="23"/>
      <c r="E2" s="23"/>
      <c r="F2" s="23"/>
      <c r="G2" s="23"/>
      <c r="H2" s="23"/>
      <c r="I2" s="23"/>
      <c r="J2" s="7"/>
      <c r="K2" s="24" t="s">
        <v>18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9" ht="20" customHeight="1">
      <c r="A3" s="2"/>
      <c r="B3" s="9" t="s">
        <v>74</v>
      </c>
      <c r="C3" s="9"/>
      <c r="D3" s="9"/>
      <c r="E3" s="9"/>
      <c r="F3" s="9"/>
      <c r="G3" s="9"/>
      <c r="H3" s="9"/>
      <c r="I3" s="9"/>
      <c r="J3" s="7"/>
      <c r="K3" s="20" t="s">
        <v>17</v>
      </c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9" ht="20" customHeight="1">
      <c r="A4" s="2"/>
      <c r="B4" s="11" t="s">
        <v>1284</v>
      </c>
      <c r="C4" s="11"/>
      <c r="D4" s="11"/>
      <c r="E4" s="11"/>
      <c r="F4" s="11"/>
      <c r="G4" s="11"/>
      <c r="H4" s="11"/>
      <c r="I4" s="11"/>
      <c r="J4" s="7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9" s="3" customFormat="1" ht="52.05" customHeight="1">
      <c r="A5" s="3" t="s">
        <v>0</v>
      </c>
      <c r="B5" s="4" t="s">
        <v>15</v>
      </c>
      <c r="C5" s="17" t="s">
        <v>44</v>
      </c>
      <c r="D5" s="3" t="s">
        <v>1</v>
      </c>
      <c r="E5" s="3" t="s">
        <v>2</v>
      </c>
      <c r="F5" s="5" t="s">
        <v>32</v>
      </c>
      <c r="G5" s="3" t="s">
        <v>3</v>
      </c>
      <c r="H5" s="5" t="s">
        <v>33</v>
      </c>
      <c r="I5" s="6" t="s">
        <v>45</v>
      </c>
      <c r="J5" s="5" t="s">
        <v>46</v>
      </c>
      <c r="K5" s="6" t="s">
        <v>4</v>
      </c>
      <c r="L5" s="5" t="s">
        <v>34</v>
      </c>
      <c r="M5" s="6" t="s">
        <v>5</v>
      </c>
      <c r="N5" s="5" t="s">
        <v>35</v>
      </c>
      <c r="O5" s="6" t="s">
        <v>6</v>
      </c>
      <c r="P5" s="5" t="s">
        <v>36</v>
      </c>
      <c r="Q5" s="6" t="s">
        <v>47</v>
      </c>
      <c r="R5" s="5" t="s">
        <v>48</v>
      </c>
      <c r="S5" s="6" t="s">
        <v>7</v>
      </c>
      <c r="T5" s="5" t="s">
        <v>37</v>
      </c>
      <c r="U5" s="6" t="s">
        <v>39</v>
      </c>
      <c r="V5" s="5" t="s">
        <v>38</v>
      </c>
      <c r="W5" s="5" t="s">
        <v>49</v>
      </c>
      <c r="X5" s="5" t="s">
        <v>50</v>
      </c>
      <c r="Y5" s="5" t="s">
        <v>41</v>
      </c>
      <c r="Z5" s="5" t="s">
        <v>40</v>
      </c>
    </row>
    <row r="6" spans="1:29" ht="20" customHeight="1">
      <c r="A6" s="1">
        <v>482477</v>
      </c>
      <c r="B6" s="1" t="s">
        <v>1371</v>
      </c>
      <c r="C6" s="15">
        <v>49600</v>
      </c>
      <c r="D6" s="1">
        <v>167</v>
      </c>
      <c r="E6" s="1">
        <v>141</v>
      </c>
      <c r="F6" s="8">
        <f>Table323567891011121323432101112137245[[#This Row],[Men]]/Table323567891011121323432101112137245[[#This Row],[Total]]</f>
        <v>0.84431137724550898</v>
      </c>
      <c r="G6" s="1">
        <v>26</v>
      </c>
      <c r="H6" s="8">
        <f>Table323567891011121323432101112137245[[#This Row],[Women]]/Table323567891011121323432101112137245[[#This Row],[Total]]</f>
        <v>0.15568862275449102</v>
      </c>
      <c r="I6" s="1">
        <v>2</v>
      </c>
      <c r="J6" s="8">
        <f>Table323567891011121323432101112137245[[#This Row],[Alaskan Native or Native American]]/Table323567891011121323432101112137245[[#This Row],[Total]]</f>
        <v>1.1976047904191617E-2</v>
      </c>
      <c r="K6" s="1">
        <v>18</v>
      </c>
      <c r="L6" s="8">
        <f>Table323567891011121323432101112137245[[#This Row],[Asian American]]/Table323567891011121323432101112137245[[#This Row],[Total]]</f>
        <v>0.10778443113772455</v>
      </c>
      <c r="M6" s="1">
        <v>17</v>
      </c>
      <c r="N6" s="8">
        <f>Table323567891011121323432101112137245[[#This Row],[African American]]/Table323567891011121323432101112137245[[#This Row],[Total]]</f>
        <v>0.10179640718562874</v>
      </c>
      <c r="O6" s="1">
        <v>26</v>
      </c>
      <c r="P6" s="8">
        <f>Table323567891011121323432101112137245[[#This Row],[Hispanic American]]/Table323567891011121323432101112137245[[#This Row],[Total]]</f>
        <v>0.15568862275449102</v>
      </c>
      <c r="Q6" s="1">
        <v>0</v>
      </c>
      <c r="R6" s="8">
        <f>Table323567891011121323432101112137245[[#This Row],[Hawaiian or Pacific Islander]]/Table323567891011121323432101112137245[[#This Row],[Total]]</f>
        <v>0</v>
      </c>
      <c r="S6" s="1">
        <v>89</v>
      </c>
      <c r="T6" s="8">
        <f>Table323567891011121323432101112137245[[#This Row],[White]]/Table323567891011121323432101112137245[[#This Row],[Total]]</f>
        <v>0.53293413173652693</v>
      </c>
      <c r="U6" s="1">
        <v>5</v>
      </c>
      <c r="V6" s="8">
        <f>Table323567891011121323432101112137245[[#This Row],[Multi-racial]]/Table323567891011121323432101112137245[[#This Row],[Total]]</f>
        <v>2.9940119760479042E-2</v>
      </c>
      <c r="W6" s="1">
        <v>1</v>
      </c>
      <c r="X6" s="8">
        <f>Table323567891011121323432101112137245[[#This Row],[International]]/Table323567891011121323432101112137245[[#This Row],[Total]]</f>
        <v>5.9880239520958087E-3</v>
      </c>
      <c r="Y6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0.40718562874251496</v>
      </c>
      <c r="Z6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0.29940119760479039</v>
      </c>
      <c r="AB6" s="2" t="s">
        <v>42</v>
      </c>
    </row>
    <row r="7" spans="1:29" ht="20" customHeight="1">
      <c r="A7" s="12">
        <v>225511</v>
      </c>
      <c r="B7" s="12" t="s">
        <v>261</v>
      </c>
      <c r="C7" s="16">
        <v>55500</v>
      </c>
      <c r="D7" s="12">
        <v>155</v>
      </c>
      <c r="E7" s="12">
        <v>133</v>
      </c>
      <c r="F7" s="14">
        <f>Table323567891011121323432101112137245[[#This Row],[Men]]/Table323567891011121323432101112137245[[#This Row],[Total]]</f>
        <v>0.85806451612903223</v>
      </c>
      <c r="G7" s="12">
        <v>22</v>
      </c>
      <c r="H7" s="14">
        <f>Table323567891011121323432101112137245[[#This Row],[Women]]/Table323567891011121323432101112137245[[#This Row],[Total]]</f>
        <v>0.14193548387096774</v>
      </c>
      <c r="I7" s="12">
        <v>0</v>
      </c>
      <c r="J7" s="14">
        <f>Table323567891011121323432101112137245[[#This Row],[Alaskan Native or Native American]]/Table323567891011121323432101112137245[[#This Row],[Total]]</f>
        <v>0</v>
      </c>
      <c r="K7" s="12">
        <v>54</v>
      </c>
      <c r="L7" s="14">
        <f>Table323567891011121323432101112137245[[#This Row],[Asian American]]/Table323567891011121323432101112137245[[#This Row],[Total]]</f>
        <v>0.34838709677419355</v>
      </c>
      <c r="M7" s="12">
        <v>10</v>
      </c>
      <c r="N7" s="14">
        <f>Table323567891011121323432101112137245[[#This Row],[African American]]/Table323567891011121323432101112137245[[#This Row],[Total]]</f>
        <v>6.4516129032258063E-2</v>
      </c>
      <c r="O7" s="12">
        <v>43</v>
      </c>
      <c r="P7" s="14">
        <f>Table323567891011121323432101112137245[[#This Row],[Hispanic American]]/Table323567891011121323432101112137245[[#This Row],[Total]]</f>
        <v>0.27741935483870966</v>
      </c>
      <c r="Q7" s="12">
        <v>3</v>
      </c>
      <c r="R7" s="14">
        <f>Table323567891011121323432101112137245[[#This Row],[Hawaiian or Pacific Islander]]/Table323567891011121323432101112137245[[#This Row],[Total]]</f>
        <v>1.935483870967742E-2</v>
      </c>
      <c r="S7" s="12">
        <v>38</v>
      </c>
      <c r="T7" s="14">
        <f>Table323567891011121323432101112137245[[#This Row],[White]]/Table323567891011121323432101112137245[[#This Row],[Total]]</f>
        <v>0.24516129032258063</v>
      </c>
      <c r="U7" s="12">
        <v>3</v>
      </c>
      <c r="V7" s="14">
        <f>Table323567891011121323432101112137245[[#This Row],[Multi-racial]]/Table323567891011121323432101112137245[[#This Row],[Total]]</f>
        <v>1.935483870967742E-2</v>
      </c>
      <c r="W7" s="12">
        <v>3</v>
      </c>
      <c r="X7" s="14">
        <f>Table323567891011121323432101112137245[[#This Row],[International]]/Table323567891011121323432101112137245[[#This Row],[Total]]</f>
        <v>1.935483870967742E-2</v>
      </c>
      <c r="Y7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0.7290322580645161</v>
      </c>
      <c r="Z7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0.38064516129032255</v>
      </c>
      <c r="AB7" s="2" t="s">
        <v>43</v>
      </c>
    </row>
    <row r="8" spans="1:29" ht="20" customHeight="1">
      <c r="A8" s="1">
        <v>174066</v>
      </c>
      <c r="B8" s="1" t="s">
        <v>185</v>
      </c>
      <c r="C8" s="15">
        <v>69200</v>
      </c>
      <c r="D8" s="1">
        <v>94</v>
      </c>
      <c r="E8" s="1">
        <v>57</v>
      </c>
      <c r="F8" s="8">
        <f>Table323567891011121323432101112137245[[#This Row],[Men]]/Table323567891011121323432101112137245[[#This Row],[Total]]</f>
        <v>0.6063829787234043</v>
      </c>
      <c r="G8" s="1">
        <v>37</v>
      </c>
      <c r="H8" s="8">
        <f>Table323567891011121323432101112137245[[#This Row],[Women]]/Table323567891011121323432101112137245[[#This Row],[Total]]</f>
        <v>0.39361702127659576</v>
      </c>
      <c r="I8" s="1">
        <v>0</v>
      </c>
      <c r="J8" s="8">
        <f>Table323567891011121323432101112137245[[#This Row],[Alaskan Native or Native American]]/Table323567891011121323432101112137245[[#This Row],[Total]]</f>
        <v>0</v>
      </c>
      <c r="K8" s="1">
        <v>9</v>
      </c>
      <c r="L8" s="8">
        <f>Table323567891011121323432101112137245[[#This Row],[Asian American]]/Table323567891011121323432101112137245[[#This Row],[Total]]</f>
        <v>9.5744680851063829E-2</v>
      </c>
      <c r="M8" s="1">
        <v>1</v>
      </c>
      <c r="N8" s="8">
        <f>Table323567891011121323432101112137245[[#This Row],[African American]]/Table323567891011121323432101112137245[[#This Row],[Total]]</f>
        <v>1.0638297872340425E-2</v>
      </c>
      <c r="O8" s="1">
        <v>4</v>
      </c>
      <c r="P8" s="8">
        <f>Table323567891011121323432101112137245[[#This Row],[Hispanic American]]/Table323567891011121323432101112137245[[#This Row],[Total]]</f>
        <v>4.2553191489361701E-2</v>
      </c>
      <c r="Q8" s="1">
        <v>0</v>
      </c>
      <c r="R8" s="8">
        <f>Table323567891011121323432101112137245[[#This Row],[Hawaiian or Pacific Islander]]/Table323567891011121323432101112137245[[#This Row],[Total]]</f>
        <v>0</v>
      </c>
      <c r="S8" s="1">
        <v>54</v>
      </c>
      <c r="T8" s="8">
        <f>Table323567891011121323432101112137245[[#This Row],[White]]/Table323567891011121323432101112137245[[#This Row],[Total]]</f>
        <v>0.57446808510638303</v>
      </c>
      <c r="U8" s="1">
        <v>3</v>
      </c>
      <c r="V8" s="8">
        <f>Table323567891011121323432101112137245[[#This Row],[Multi-racial]]/Table323567891011121323432101112137245[[#This Row],[Total]]</f>
        <v>3.1914893617021274E-2</v>
      </c>
      <c r="W8" s="1">
        <v>21</v>
      </c>
      <c r="X8" s="8">
        <f>Table323567891011121323432101112137245[[#This Row],[International]]/Table323567891011121323432101112137245[[#This Row],[Total]]</f>
        <v>0.22340425531914893</v>
      </c>
      <c r="Y8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0.18085106382978725</v>
      </c>
      <c r="Z8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8.5106382978723402E-2</v>
      </c>
    </row>
    <row r="9" spans="1:29" ht="20" customHeight="1">
      <c r="A9" s="12">
        <v>203517</v>
      </c>
      <c r="B9" s="12" t="s">
        <v>484</v>
      </c>
      <c r="C9" s="16">
        <v>49500</v>
      </c>
      <c r="D9" s="12">
        <v>70</v>
      </c>
      <c r="E9" s="12">
        <v>56</v>
      </c>
      <c r="F9" s="14">
        <f>Table323567891011121323432101112137245[[#This Row],[Men]]/Table323567891011121323432101112137245[[#This Row],[Total]]</f>
        <v>0.8</v>
      </c>
      <c r="G9" s="12">
        <v>14</v>
      </c>
      <c r="H9" s="14">
        <f>Table323567891011121323432101112137245[[#This Row],[Women]]/Table323567891011121323432101112137245[[#This Row],[Total]]</f>
        <v>0.2</v>
      </c>
      <c r="I9" s="12">
        <v>0</v>
      </c>
      <c r="J9" s="14">
        <f>Table323567891011121323432101112137245[[#This Row],[Alaskan Native or Native American]]/Table323567891011121323432101112137245[[#This Row],[Total]]</f>
        <v>0</v>
      </c>
      <c r="K9" s="12">
        <v>1</v>
      </c>
      <c r="L9" s="14">
        <f>Table323567891011121323432101112137245[[#This Row],[Asian American]]/Table323567891011121323432101112137245[[#This Row],[Total]]</f>
        <v>1.4285714285714285E-2</v>
      </c>
      <c r="M9" s="12">
        <v>3</v>
      </c>
      <c r="N9" s="14">
        <f>Table323567891011121323432101112137245[[#This Row],[African American]]/Table323567891011121323432101112137245[[#This Row],[Total]]</f>
        <v>4.2857142857142858E-2</v>
      </c>
      <c r="O9" s="12">
        <v>0</v>
      </c>
      <c r="P9" s="14">
        <f>Table323567891011121323432101112137245[[#This Row],[Hispanic American]]/Table323567891011121323432101112137245[[#This Row],[Total]]</f>
        <v>0</v>
      </c>
      <c r="Q9" s="12">
        <v>0</v>
      </c>
      <c r="R9" s="14">
        <f>Table323567891011121323432101112137245[[#This Row],[Hawaiian or Pacific Islander]]/Table323567891011121323432101112137245[[#This Row],[Total]]</f>
        <v>0</v>
      </c>
      <c r="S9" s="12">
        <v>50</v>
      </c>
      <c r="T9" s="14">
        <f>Table323567891011121323432101112137245[[#This Row],[White]]/Table323567891011121323432101112137245[[#This Row],[Total]]</f>
        <v>0.7142857142857143</v>
      </c>
      <c r="U9" s="12">
        <v>0</v>
      </c>
      <c r="V9" s="14">
        <f>Table323567891011121323432101112137245[[#This Row],[Multi-racial]]/Table323567891011121323432101112137245[[#This Row],[Total]]</f>
        <v>0</v>
      </c>
      <c r="W9" s="12">
        <v>15</v>
      </c>
      <c r="X9" s="14">
        <f>Table323567891011121323432101112137245[[#This Row],[International]]/Table323567891011121323432101112137245[[#This Row],[Total]]</f>
        <v>0.21428571428571427</v>
      </c>
      <c r="Y9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5.7142857142857141E-2</v>
      </c>
      <c r="Z9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4.2857142857142858E-2</v>
      </c>
      <c r="AB9" s="2" t="s">
        <v>52</v>
      </c>
      <c r="AC9" s="1" t="s">
        <v>53</v>
      </c>
    </row>
    <row r="10" spans="1:29" ht="20" customHeight="1">
      <c r="A10" s="1">
        <v>482431</v>
      </c>
      <c r="B10" s="1" t="s">
        <v>1367</v>
      </c>
      <c r="C10" s="15">
        <v>49600</v>
      </c>
      <c r="D10" s="1">
        <v>55</v>
      </c>
      <c r="E10" s="1">
        <v>46</v>
      </c>
      <c r="F10" s="8">
        <f>Table323567891011121323432101112137245[[#This Row],[Men]]/Table323567891011121323432101112137245[[#This Row],[Total]]</f>
        <v>0.83636363636363631</v>
      </c>
      <c r="G10" s="1">
        <v>9</v>
      </c>
      <c r="H10" s="8">
        <f>Table323567891011121323432101112137245[[#This Row],[Women]]/Table323567891011121323432101112137245[[#This Row],[Total]]</f>
        <v>0.16363636363636364</v>
      </c>
      <c r="I10" s="1">
        <v>0</v>
      </c>
      <c r="J10" s="8">
        <f>Table323567891011121323432101112137245[[#This Row],[Alaskan Native or Native American]]/Table323567891011121323432101112137245[[#This Row],[Total]]</f>
        <v>0</v>
      </c>
      <c r="K10" s="1">
        <v>8</v>
      </c>
      <c r="L10" s="8">
        <f>Table323567891011121323432101112137245[[#This Row],[Asian American]]/Table323567891011121323432101112137245[[#This Row],[Total]]</f>
        <v>0.14545454545454545</v>
      </c>
      <c r="M10" s="1">
        <v>8</v>
      </c>
      <c r="N10" s="8">
        <f>Table323567891011121323432101112137245[[#This Row],[African American]]/Table323567891011121323432101112137245[[#This Row],[Total]]</f>
        <v>0.14545454545454545</v>
      </c>
      <c r="O10" s="1">
        <v>16</v>
      </c>
      <c r="P10" s="8">
        <f>Table323567891011121323432101112137245[[#This Row],[Hispanic American]]/Table323567891011121323432101112137245[[#This Row],[Total]]</f>
        <v>0.29090909090909089</v>
      </c>
      <c r="Q10" s="1">
        <v>0</v>
      </c>
      <c r="R10" s="8">
        <f>Table323567891011121323432101112137245[[#This Row],[Hawaiian or Pacific Islander]]/Table323567891011121323432101112137245[[#This Row],[Total]]</f>
        <v>0</v>
      </c>
      <c r="S10" s="1">
        <v>16</v>
      </c>
      <c r="T10" s="8">
        <f>Table323567891011121323432101112137245[[#This Row],[White]]/Table323567891011121323432101112137245[[#This Row],[Total]]</f>
        <v>0.29090909090909089</v>
      </c>
      <c r="U10" s="1">
        <v>3</v>
      </c>
      <c r="V10" s="8">
        <f>Table323567891011121323432101112137245[[#This Row],[Multi-racial]]/Table323567891011121323432101112137245[[#This Row],[Total]]</f>
        <v>5.4545454545454543E-2</v>
      </c>
      <c r="W10" s="1">
        <v>1</v>
      </c>
      <c r="X10" s="8">
        <f>Table323567891011121323432101112137245[[#This Row],[International]]/Table323567891011121323432101112137245[[#This Row],[Total]]</f>
        <v>1.8181818181818181E-2</v>
      </c>
      <c r="Y10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0.63636363636363635</v>
      </c>
      <c r="Z10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0.49090909090909091</v>
      </c>
    </row>
    <row r="11" spans="1:29" ht="20" customHeight="1">
      <c r="A11" s="12">
        <v>484613</v>
      </c>
      <c r="B11" s="12" t="s">
        <v>1214</v>
      </c>
      <c r="C11" s="16">
        <v>56600</v>
      </c>
      <c r="D11" s="12">
        <v>33</v>
      </c>
      <c r="E11" s="12">
        <v>23</v>
      </c>
      <c r="F11" s="14">
        <f>Table323567891011121323432101112137245[[#This Row],[Men]]/Table323567891011121323432101112137245[[#This Row],[Total]]</f>
        <v>0.69696969696969702</v>
      </c>
      <c r="G11" s="12">
        <v>10</v>
      </c>
      <c r="H11" s="14">
        <f>Table323567891011121323432101112137245[[#This Row],[Women]]/Table323567891011121323432101112137245[[#This Row],[Total]]</f>
        <v>0.30303030303030304</v>
      </c>
      <c r="I11" s="12">
        <v>0</v>
      </c>
      <c r="J11" s="14">
        <f>Table323567891011121323432101112137245[[#This Row],[Alaskan Native or Native American]]/Table323567891011121323432101112137245[[#This Row],[Total]]</f>
        <v>0</v>
      </c>
      <c r="K11" s="12">
        <v>0</v>
      </c>
      <c r="L11" s="14">
        <f>Table323567891011121323432101112137245[[#This Row],[Asian American]]/Table323567891011121323432101112137245[[#This Row],[Total]]</f>
        <v>0</v>
      </c>
      <c r="M11" s="12">
        <v>6</v>
      </c>
      <c r="N11" s="14">
        <f>Table323567891011121323432101112137245[[#This Row],[African American]]/Table323567891011121323432101112137245[[#This Row],[Total]]</f>
        <v>0.18181818181818182</v>
      </c>
      <c r="O11" s="12">
        <v>4</v>
      </c>
      <c r="P11" s="14">
        <f>Table323567891011121323432101112137245[[#This Row],[Hispanic American]]/Table323567891011121323432101112137245[[#This Row],[Total]]</f>
        <v>0.12121212121212122</v>
      </c>
      <c r="Q11" s="12">
        <v>0</v>
      </c>
      <c r="R11" s="14">
        <f>Table323567891011121323432101112137245[[#This Row],[Hawaiian or Pacific Islander]]/Table323567891011121323432101112137245[[#This Row],[Total]]</f>
        <v>0</v>
      </c>
      <c r="S11" s="12">
        <v>16</v>
      </c>
      <c r="T11" s="14">
        <f>Table323567891011121323432101112137245[[#This Row],[White]]/Table323567891011121323432101112137245[[#This Row],[Total]]</f>
        <v>0.48484848484848486</v>
      </c>
      <c r="U11" s="12">
        <v>0</v>
      </c>
      <c r="V11" s="14">
        <f>Table323567891011121323432101112137245[[#This Row],[Multi-racial]]/Table323567891011121323432101112137245[[#This Row],[Total]]</f>
        <v>0</v>
      </c>
      <c r="W11" s="12">
        <v>1</v>
      </c>
      <c r="X11" s="14">
        <f>Table323567891011121323432101112137245[[#This Row],[International]]/Table323567891011121323432101112137245[[#This Row],[Total]]</f>
        <v>3.0303030303030304E-2</v>
      </c>
      <c r="Y11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0.30303030303030304</v>
      </c>
      <c r="Z11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0.30303030303030304</v>
      </c>
      <c r="AB11" s="2" t="s">
        <v>51</v>
      </c>
      <c r="AC11" s="1" t="s">
        <v>71</v>
      </c>
    </row>
    <row r="12" spans="1:29" ht="20" customHeight="1">
      <c r="A12" s="1">
        <v>482556</v>
      </c>
      <c r="B12" s="1" t="s">
        <v>1375</v>
      </c>
      <c r="C12" s="15">
        <v>49600</v>
      </c>
      <c r="D12" s="1">
        <v>32</v>
      </c>
      <c r="E12" s="1">
        <v>26</v>
      </c>
      <c r="F12" s="8">
        <f>Table323567891011121323432101112137245[[#This Row],[Men]]/Table323567891011121323432101112137245[[#This Row],[Total]]</f>
        <v>0.8125</v>
      </c>
      <c r="G12" s="1">
        <v>6</v>
      </c>
      <c r="H12" s="8">
        <f>Table323567891011121323432101112137245[[#This Row],[Women]]/Table323567891011121323432101112137245[[#This Row],[Total]]</f>
        <v>0.1875</v>
      </c>
      <c r="I12" s="1">
        <v>1</v>
      </c>
      <c r="J12" s="8">
        <f>Table323567891011121323432101112137245[[#This Row],[Alaskan Native or Native American]]/Table323567891011121323432101112137245[[#This Row],[Total]]</f>
        <v>3.125E-2</v>
      </c>
      <c r="K12" s="1">
        <v>4</v>
      </c>
      <c r="L12" s="8">
        <f>Table323567891011121323432101112137245[[#This Row],[Asian American]]/Table323567891011121323432101112137245[[#This Row],[Total]]</f>
        <v>0.125</v>
      </c>
      <c r="M12" s="1">
        <v>2</v>
      </c>
      <c r="N12" s="8">
        <f>Table323567891011121323432101112137245[[#This Row],[African American]]/Table323567891011121323432101112137245[[#This Row],[Total]]</f>
        <v>6.25E-2</v>
      </c>
      <c r="O12" s="1">
        <v>6</v>
      </c>
      <c r="P12" s="8">
        <f>Table323567891011121323432101112137245[[#This Row],[Hispanic American]]/Table323567891011121323432101112137245[[#This Row],[Total]]</f>
        <v>0.1875</v>
      </c>
      <c r="Q12" s="1">
        <v>0</v>
      </c>
      <c r="R12" s="8">
        <f>Table323567891011121323432101112137245[[#This Row],[Hawaiian or Pacific Islander]]/Table323567891011121323432101112137245[[#This Row],[Total]]</f>
        <v>0</v>
      </c>
      <c r="S12" s="1">
        <v>19</v>
      </c>
      <c r="T12" s="8">
        <f>Table323567891011121323432101112137245[[#This Row],[White]]/Table323567891011121323432101112137245[[#This Row],[Total]]</f>
        <v>0.59375</v>
      </c>
      <c r="U12" s="1">
        <v>0</v>
      </c>
      <c r="V12" s="8">
        <f>Table323567891011121323432101112137245[[#This Row],[Multi-racial]]/Table323567891011121323432101112137245[[#This Row],[Total]]</f>
        <v>0</v>
      </c>
      <c r="W12" s="1">
        <v>0</v>
      </c>
      <c r="X12" s="8">
        <f>Table323567891011121323432101112137245[[#This Row],[International]]/Table323567891011121323432101112137245[[#This Row],[Total]]</f>
        <v>0</v>
      </c>
      <c r="Y12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0.40625</v>
      </c>
      <c r="Z12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0.28125</v>
      </c>
      <c r="AC12" s="1" t="s">
        <v>73</v>
      </c>
    </row>
    <row r="13" spans="1:29" ht="20" customHeight="1">
      <c r="A13" s="12">
        <v>228875</v>
      </c>
      <c r="B13" s="12" t="s">
        <v>279</v>
      </c>
      <c r="C13" s="16" t="s">
        <v>347</v>
      </c>
      <c r="D13" s="12">
        <v>30</v>
      </c>
      <c r="E13" s="12">
        <v>21</v>
      </c>
      <c r="F13" s="14">
        <f>Table323567891011121323432101112137245[[#This Row],[Men]]/Table323567891011121323432101112137245[[#This Row],[Total]]</f>
        <v>0.7</v>
      </c>
      <c r="G13" s="12">
        <v>9</v>
      </c>
      <c r="H13" s="14">
        <f>Table323567891011121323432101112137245[[#This Row],[Women]]/Table323567891011121323432101112137245[[#This Row],[Total]]</f>
        <v>0.3</v>
      </c>
      <c r="I13" s="12">
        <v>0</v>
      </c>
      <c r="J13" s="14">
        <f>Table323567891011121323432101112137245[[#This Row],[Alaskan Native or Native American]]/Table323567891011121323432101112137245[[#This Row],[Total]]</f>
        <v>0</v>
      </c>
      <c r="K13" s="12">
        <v>1</v>
      </c>
      <c r="L13" s="14">
        <f>Table323567891011121323432101112137245[[#This Row],[Asian American]]/Table323567891011121323432101112137245[[#This Row],[Total]]</f>
        <v>3.3333333333333333E-2</v>
      </c>
      <c r="M13" s="12">
        <v>0</v>
      </c>
      <c r="N13" s="14">
        <f>Table323567891011121323432101112137245[[#This Row],[African American]]/Table323567891011121323432101112137245[[#This Row],[Total]]</f>
        <v>0</v>
      </c>
      <c r="O13" s="12">
        <v>5</v>
      </c>
      <c r="P13" s="14">
        <f>Table323567891011121323432101112137245[[#This Row],[Hispanic American]]/Table323567891011121323432101112137245[[#This Row],[Total]]</f>
        <v>0.16666666666666666</v>
      </c>
      <c r="Q13" s="12">
        <v>0</v>
      </c>
      <c r="R13" s="14">
        <f>Table323567891011121323432101112137245[[#This Row],[Hawaiian or Pacific Islander]]/Table323567891011121323432101112137245[[#This Row],[Total]]</f>
        <v>0</v>
      </c>
      <c r="S13" s="12">
        <v>17</v>
      </c>
      <c r="T13" s="14">
        <f>Table323567891011121323432101112137245[[#This Row],[White]]/Table323567891011121323432101112137245[[#This Row],[Total]]</f>
        <v>0.56666666666666665</v>
      </c>
      <c r="U13" s="12">
        <v>0</v>
      </c>
      <c r="V13" s="14">
        <f>Table323567891011121323432101112137245[[#This Row],[Multi-racial]]/Table323567891011121323432101112137245[[#This Row],[Total]]</f>
        <v>0</v>
      </c>
      <c r="W13" s="12">
        <v>6</v>
      </c>
      <c r="X13" s="14">
        <f>Table323567891011121323432101112137245[[#This Row],[International]]/Table323567891011121323432101112137245[[#This Row],[Total]]</f>
        <v>0.2</v>
      </c>
      <c r="Y13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</v>
      </c>
      <c r="Z13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0.16666666666666666</v>
      </c>
      <c r="AC13" s="1" t="s">
        <v>72</v>
      </c>
    </row>
    <row r="14" spans="1:29" ht="20" customHeight="1">
      <c r="A14" s="1">
        <v>482422</v>
      </c>
      <c r="B14" s="1" t="s">
        <v>1366</v>
      </c>
      <c r="C14" s="15">
        <v>49600</v>
      </c>
      <c r="D14" s="1">
        <v>30</v>
      </c>
      <c r="E14" s="1">
        <v>23</v>
      </c>
      <c r="F14" s="8">
        <f>Table323567891011121323432101112137245[[#This Row],[Men]]/Table323567891011121323432101112137245[[#This Row],[Total]]</f>
        <v>0.76666666666666672</v>
      </c>
      <c r="G14" s="1">
        <v>7</v>
      </c>
      <c r="H14" s="8">
        <f>Table323567891011121323432101112137245[[#This Row],[Women]]/Table323567891011121323432101112137245[[#This Row],[Total]]</f>
        <v>0.23333333333333334</v>
      </c>
      <c r="I14" s="1">
        <v>0</v>
      </c>
      <c r="J14" s="8">
        <f>Table323567891011121323432101112137245[[#This Row],[Alaskan Native or Native American]]/Table323567891011121323432101112137245[[#This Row],[Total]]</f>
        <v>0</v>
      </c>
      <c r="K14" s="1">
        <v>0</v>
      </c>
      <c r="L14" s="8">
        <f>Table323567891011121323432101112137245[[#This Row],[Asian American]]/Table323567891011121323432101112137245[[#This Row],[Total]]</f>
        <v>0</v>
      </c>
      <c r="M14" s="1">
        <v>1</v>
      </c>
      <c r="N14" s="8">
        <f>Table323567891011121323432101112137245[[#This Row],[African American]]/Table323567891011121323432101112137245[[#This Row],[Total]]</f>
        <v>3.3333333333333333E-2</v>
      </c>
      <c r="O14" s="1">
        <v>6</v>
      </c>
      <c r="P14" s="8">
        <f>Table323567891011121323432101112137245[[#This Row],[Hispanic American]]/Table323567891011121323432101112137245[[#This Row],[Total]]</f>
        <v>0.2</v>
      </c>
      <c r="Q14" s="1">
        <v>1</v>
      </c>
      <c r="R14" s="8">
        <f>Table323567891011121323432101112137245[[#This Row],[Hawaiian or Pacific Islander]]/Table323567891011121323432101112137245[[#This Row],[Total]]</f>
        <v>3.3333333333333333E-2</v>
      </c>
      <c r="S14" s="1">
        <v>21</v>
      </c>
      <c r="T14" s="8">
        <f>Table323567891011121323432101112137245[[#This Row],[White]]/Table323567891011121323432101112137245[[#This Row],[Total]]</f>
        <v>0.7</v>
      </c>
      <c r="U14" s="1">
        <v>1</v>
      </c>
      <c r="V14" s="8">
        <f>Table323567891011121323432101112137245[[#This Row],[Multi-racial]]/Table323567891011121323432101112137245[[#This Row],[Total]]</f>
        <v>3.3333333333333333E-2</v>
      </c>
      <c r="W14" s="1">
        <v>0</v>
      </c>
      <c r="X14" s="8">
        <f>Table323567891011121323432101112137245[[#This Row],[International]]/Table323567891011121323432101112137245[[#This Row],[Total]]</f>
        <v>0</v>
      </c>
      <c r="Y14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</v>
      </c>
      <c r="Z14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</v>
      </c>
      <c r="AC14" s="1" t="s">
        <v>54</v>
      </c>
    </row>
    <row r="15" spans="1:29" ht="20" customHeight="1">
      <c r="A15" s="12">
        <v>215655</v>
      </c>
      <c r="B15" s="12" t="s">
        <v>1344</v>
      </c>
      <c r="C15" s="16" t="s">
        <v>347</v>
      </c>
      <c r="D15" s="12">
        <v>28</v>
      </c>
      <c r="E15" s="12">
        <v>25</v>
      </c>
      <c r="F15" s="14">
        <f>Table323567891011121323432101112137245[[#This Row],[Men]]/Table323567891011121323432101112137245[[#This Row],[Total]]</f>
        <v>0.8928571428571429</v>
      </c>
      <c r="G15" s="12">
        <v>3</v>
      </c>
      <c r="H15" s="14">
        <f>Table323567891011121323432101112137245[[#This Row],[Women]]/Table323567891011121323432101112137245[[#This Row],[Total]]</f>
        <v>0.10714285714285714</v>
      </c>
      <c r="I15" s="12">
        <v>0</v>
      </c>
      <c r="J15" s="14">
        <f>Table323567891011121323432101112137245[[#This Row],[Alaskan Native or Native American]]/Table323567891011121323432101112137245[[#This Row],[Total]]</f>
        <v>0</v>
      </c>
      <c r="K15" s="12">
        <v>2</v>
      </c>
      <c r="L15" s="14">
        <f>Table323567891011121323432101112137245[[#This Row],[Asian American]]/Table323567891011121323432101112137245[[#This Row],[Total]]</f>
        <v>7.1428571428571425E-2</v>
      </c>
      <c r="M15" s="12">
        <v>1</v>
      </c>
      <c r="N15" s="14">
        <f>Table323567891011121323432101112137245[[#This Row],[African American]]/Table323567891011121323432101112137245[[#This Row],[Total]]</f>
        <v>3.5714285714285712E-2</v>
      </c>
      <c r="O15" s="12">
        <v>0</v>
      </c>
      <c r="P15" s="14">
        <f>Table323567891011121323432101112137245[[#This Row],[Hispanic American]]/Table323567891011121323432101112137245[[#This Row],[Total]]</f>
        <v>0</v>
      </c>
      <c r="Q15" s="12">
        <v>0</v>
      </c>
      <c r="R15" s="14">
        <f>Table323567891011121323432101112137245[[#This Row],[Hawaiian or Pacific Islander]]/Table323567891011121323432101112137245[[#This Row],[Total]]</f>
        <v>0</v>
      </c>
      <c r="S15" s="12">
        <v>18</v>
      </c>
      <c r="T15" s="14">
        <f>Table323567891011121323432101112137245[[#This Row],[White]]/Table323567891011121323432101112137245[[#This Row],[Total]]</f>
        <v>0.6428571428571429</v>
      </c>
      <c r="U15" s="12">
        <v>0</v>
      </c>
      <c r="V15" s="14">
        <f>Table323567891011121323432101112137245[[#This Row],[Multi-racial]]/Table323567891011121323432101112137245[[#This Row],[Total]]</f>
        <v>0</v>
      </c>
      <c r="W15" s="12">
        <v>7</v>
      </c>
      <c r="X15" s="14">
        <f>Table323567891011121323432101112137245[[#This Row],[International]]/Table323567891011121323432101112137245[[#This Row],[Total]]</f>
        <v>0.25</v>
      </c>
      <c r="Y15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0.10714285714285714</v>
      </c>
      <c r="Z15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3.5714285714285712E-2</v>
      </c>
    </row>
    <row r="16" spans="1:29" ht="20" customHeight="1">
      <c r="A16" s="1">
        <v>482574</v>
      </c>
      <c r="B16" s="1" t="s">
        <v>1377</v>
      </c>
      <c r="C16" s="15">
        <v>49600</v>
      </c>
      <c r="D16" s="1">
        <v>28</v>
      </c>
      <c r="E16" s="1">
        <v>26</v>
      </c>
      <c r="F16" s="8">
        <f>Table323567891011121323432101112137245[[#This Row],[Men]]/Table323567891011121323432101112137245[[#This Row],[Total]]</f>
        <v>0.9285714285714286</v>
      </c>
      <c r="G16" s="1">
        <v>2</v>
      </c>
      <c r="H16" s="8">
        <f>Table323567891011121323432101112137245[[#This Row],[Women]]/Table323567891011121323432101112137245[[#This Row],[Total]]</f>
        <v>7.1428571428571425E-2</v>
      </c>
      <c r="I16" s="1">
        <v>0</v>
      </c>
      <c r="J16" s="8">
        <f>Table323567891011121323432101112137245[[#This Row],[Alaskan Native or Native American]]/Table323567891011121323432101112137245[[#This Row],[Total]]</f>
        <v>0</v>
      </c>
      <c r="K16" s="1">
        <v>0</v>
      </c>
      <c r="L16" s="8">
        <f>Table323567891011121323432101112137245[[#This Row],[Asian American]]/Table323567891011121323432101112137245[[#This Row],[Total]]</f>
        <v>0</v>
      </c>
      <c r="M16" s="1">
        <v>1</v>
      </c>
      <c r="N16" s="8">
        <f>Table323567891011121323432101112137245[[#This Row],[African American]]/Table323567891011121323432101112137245[[#This Row],[Total]]</f>
        <v>3.5714285714285712E-2</v>
      </c>
      <c r="O16" s="1">
        <v>0</v>
      </c>
      <c r="P16" s="8">
        <f>Table323567891011121323432101112137245[[#This Row],[Hispanic American]]/Table323567891011121323432101112137245[[#This Row],[Total]]</f>
        <v>0</v>
      </c>
      <c r="Q16" s="1">
        <v>0</v>
      </c>
      <c r="R16" s="8">
        <f>Table323567891011121323432101112137245[[#This Row],[Hawaiian or Pacific Islander]]/Table323567891011121323432101112137245[[#This Row],[Total]]</f>
        <v>0</v>
      </c>
      <c r="S16" s="1">
        <v>26</v>
      </c>
      <c r="T16" s="8">
        <f>Table323567891011121323432101112137245[[#This Row],[White]]/Table323567891011121323432101112137245[[#This Row],[Total]]</f>
        <v>0.9285714285714286</v>
      </c>
      <c r="U16" s="1">
        <v>0</v>
      </c>
      <c r="V16" s="8">
        <f>Table323567891011121323432101112137245[[#This Row],[Multi-racial]]/Table323567891011121323432101112137245[[#This Row],[Total]]</f>
        <v>0</v>
      </c>
      <c r="W16" s="1">
        <v>0</v>
      </c>
      <c r="X16" s="8">
        <f>Table323567891011121323432101112137245[[#This Row],[International]]/Table323567891011121323432101112137245[[#This Row],[Total]]</f>
        <v>0</v>
      </c>
      <c r="Y16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3.5714285714285712E-2</v>
      </c>
      <c r="Z16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3.5714285714285712E-2</v>
      </c>
    </row>
    <row r="17" spans="1:26" ht="20" customHeight="1">
      <c r="A17" s="12">
        <v>482468</v>
      </c>
      <c r="B17" s="12" t="s">
        <v>1370</v>
      </c>
      <c r="C17" s="16">
        <v>49600</v>
      </c>
      <c r="D17" s="12">
        <v>26</v>
      </c>
      <c r="E17" s="12">
        <v>17</v>
      </c>
      <c r="F17" s="14">
        <f>Table323567891011121323432101112137245[[#This Row],[Men]]/Table323567891011121323432101112137245[[#This Row],[Total]]</f>
        <v>0.65384615384615385</v>
      </c>
      <c r="G17" s="12">
        <v>9</v>
      </c>
      <c r="H17" s="14">
        <f>Table323567891011121323432101112137245[[#This Row],[Women]]/Table323567891011121323432101112137245[[#This Row],[Total]]</f>
        <v>0.34615384615384615</v>
      </c>
      <c r="I17" s="12">
        <v>0</v>
      </c>
      <c r="J17" s="14">
        <f>Table323567891011121323432101112137245[[#This Row],[Alaskan Native or Native American]]/Table323567891011121323432101112137245[[#This Row],[Total]]</f>
        <v>0</v>
      </c>
      <c r="K17" s="12">
        <v>1</v>
      </c>
      <c r="L17" s="14">
        <f>Table323567891011121323432101112137245[[#This Row],[Asian American]]/Table323567891011121323432101112137245[[#This Row],[Total]]</f>
        <v>3.8461538461538464E-2</v>
      </c>
      <c r="M17" s="12">
        <v>14</v>
      </c>
      <c r="N17" s="14">
        <f>Table323567891011121323432101112137245[[#This Row],[African American]]/Table323567891011121323432101112137245[[#This Row],[Total]]</f>
        <v>0.53846153846153844</v>
      </c>
      <c r="O17" s="12">
        <v>1</v>
      </c>
      <c r="P17" s="14">
        <f>Table323567891011121323432101112137245[[#This Row],[Hispanic American]]/Table323567891011121323432101112137245[[#This Row],[Total]]</f>
        <v>3.8461538461538464E-2</v>
      </c>
      <c r="Q17" s="12">
        <v>0</v>
      </c>
      <c r="R17" s="14">
        <f>Table323567891011121323432101112137245[[#This Row],[Hawaiian or Pacific Islander]]/Table323567891011121323432101112137245[[#This Row],[Total]]</f>
        <v>0</v>
      </c>
      <c r="S17" s="12">
        <v>9</v>
      </c>
      <c r="T17" s="14">
        <f>Table323567891011121323432101112137245[[#This Row],[White]]/Table323567891011121323432101112137245[[#This Row],[Total]]</f>
        <v>0.34615384615384615</v>
      </c>
      <c r="U17" s="12">
        <v>1</v>
      </c>
      <c r="V17" s="14">
        <f>Table323567891011121323432101112137245[[#This Row],[Multi-racial]]/Table323567891011121323432101112137245[[#This Row],[Total]]</f>
        <v>3.8461538461538464E-2</v>
      </c>
      <c r="W17" s="12">
        <v>0</v>
      </c>
      <c r="X17" s="14">
        <f>Table323567891011121323432101112137245[[#This Row],[International]]/Table323567891011121323432101112137245[[#This Row],[Total]]</f>
        <v>0</v>
      </c>
      <c r="Y17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0.65384615384615385</v>
      </c>
      <c r="Z17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0.61538461538461542</v>
      </c>
    </row>
    <row r="18" spans="1:26" ht="20" customHeight="1">
      <c r="A18" s="1">
        <v>155681</v>
      </c>
      <c r="B18" s="1" t="s">
        <v>1363</v>
      </c>
      <c r="C18" s="15">
        <v>39500</v>
      </c>
      <c r="D18" s="1">
        <v>24</v>
      </c>
      <c r="E18" s="1">
        <v>20</v>
      </c>
      <c r="F18" s="8">
        <f>Table323567891011121323432101112137245[[#This Row],[Men]]/Table323567891011121323432101112137245[[#This Row],[Total]]</f>
        <v>0.83333333333333337</v>
      </c>
      <c r="G18" s="1">
        <v>4</v>
      </c>
      <c r="H18" s="8">
        <f>Table323567891011121323432101112137245[[#This Row],[Women]]/Table323567891011121323432101112137245[[#This Row],[Total]]</f>
        <v>0.16666666666666666</v>
      </c>
      <c r="I18" s="1">
        <v>0</v>
      </c>
      <c r="J18" s="8">
        <f>Table323567891011121323432101112137245[[#This Row],[Alaskan Native or Native American]]/Table323567891011121323432101112137245[[#This Row],[Total]]</f>
        <v>0</v>
      </c>
      <c r="K18" s="1">
        <v>0</v>
      </c>
      <c r="L18" s="8">
        <f>Table323567891011121323432101112137245[[#This Row],[Asian American]]/Table323567891011121323432101112137245[[#This Row],[Total]]</f>
        <v>0</v>
      </c>
      <c r="M18" s="1">
        <v>0</v>
      </c>
      <c r="N18" s="8">
        <f>Table323567891011121323432101112137245[[#This Row],[African American]]/Table323567891011121323432101112137245[[#This Row],[Total]]</f>
        <v>0</v>
      </c>
      <c r="O18" s="1">
        <v>3</v>
      </c>
      <c r="P18" s="8">
        <f>Table323567891011121323432101112137245[[#This Row],[Hispanic American]]/Table323567891011121323432101112137245[[#This Row],[Total]]</f>
        <v>0.125</v>
      </c>
      <c r="Q18" s="1">
        <v>0</v>
      </c>
      <c r="R18" s="8">
        <f>Table323567891011121323432101112137245[[#This Row],[Hawaiian or Pacific Islander]]/Table323567891011121323432101112137245[[#This Row],[Total]]</f>
        <v>0</v>
      </c>
      <c r="S18" s="1">
        <v>17</v>
      </c>
      <c r="T18" s="8">
        <f>Table323567891011121323432101112137245[[#This Row],[White]]/Table323567891011121323432101112137245[[#This Row],[Total]]</f>
        <v>0.70833333333333337</v>
      </c>
      <c r="U18" s="1">
        <v>3</v>
      </c>
      <c r="V18" s="8">
        <f>Table323567891011121323432101112137245[[#This Row],[Multi-racial]]/Table323567891011121323432101112137245[[#This Row],[Total]]</f>
        <v>0.125</v>
      </c>
      <c r="W18" s="1">
        <v>1</v>
      </c>
      <c r="X18" s="8">
        <f>Table323567891011121323432101112137245[[#This Row],[International]]/Table323567891011121323432101112137245[[#This Row],[Total]]</f>
        <v>4.1666666666666664E-2</v>
      </c>
      <c r="Y18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0.25</v>
      </c>
      <c r="Z18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0.25</v>
      </c>
    </row>
    <row r="19" spans="1:26" ht="20" customHeight="1">
      <c r="A19" s="12">
        <v>490805</v>
      </c>
      <c r="B19" s="12" t="s">
        <v>308</v>
      </c>
      <c r="C19" s="16"/>
      <c r="D19" s="12">
        <v>22</v>
      </c>
      <c r="E19" s="12">
        <v>17</v>
      </c>
      <c r="F19" s="14">
        <f>Table323567891011121323432101112137245[[#This Row],[Men]]/Table323567891011121323432101112137245[[#This Row],[Total]]</f>
        <v>0.77272727272727271</v>
      </c>
      <c r="G19" s="12">
        <v>5</v>
      </c>
      <c r="H19" s="14">
        <f>Table323567891011121323432101112137245[[#This Row],[Women]]/Table323567891011121323432101112137245[[#This Row],[Total]]</f>
        <v>0.22727272727272727</v>
      </c>
      <c r="I19" s="12">
        <v>0</v>
      </c>
      <c r="J19" s="14">
        <f>Table323567891011121323432101112137245[[#This Row],[Alaskan Native or Native American]]/Table323567891011121323432101112137245[[#This Row],[Total]]</f>
        <v>0</v>
      </c>
      <c r="K19" s="12">
        <v>1</v>
      </c>
      <c r="L19" s="14">
        <f>Table323567891011121323432101112137245[[#This Row],[Asian American]]/Table323567891011121323432101112137245[[#This Row],[Total]]</f>
        <v>4.5454545454545456E-2</v>
      </c>
      <c r="M19" s="12">
        <v>2</v>
      </c>
      <c r="N19" s="14">
        <f>Table323567891011121323432101112137245[[#This Row],[African American]]/Table323567891011121323432101112137245[[#This Row],[Total]]</f>
        <v>9.0909090909090912E-2</v>
      </c>
      <c r="O19" s="12">
        <v>4</v>
      </c>
      <c r="P19" s="14">
        <f>Table323567891011121323432101112137245[[#This Row],[Hispanic American]]/Table323567891011121323432101112137245[[#This Row],[Total]]</f>
        <v>0.18181818181818182</v>
      </c>
      <c r="Q19" s="12">
        <v>0</v>
      </c>
      <c r="R19" s="14">
        <f>Table323567891011121323432101112137245[[#This Row],[Hawaiian or Pacific Islander]]/Table323567891011121323432101112137245[[#This Row],[Total]]</f>
        <v>0</v>
      </c>
      <c r="S19" s="12">
        <v>14</v>
      </c>
      <c r="T19" s="14">
        <f>Table323567891011121323432101112137245[[#This Row],[White]]/Table323567891011121323432101112137245[[#This Row],[Total]]</f>
        <v>0.63636363636363635</v>
      </c>
      <c r="U19" s="12">
        <v>1</v>
      </c>
      <c r="V19" s="14">
        <f>Table323567891011121323432101112137245[[#This Row],[Multi-racial]]/Table323567891011121323432101112137245[[#This Row],[Total]]</f>
        <v>4.5454545454545456E-2</v>
      </c>
      <c r="W19" s="12">
        <v>0</v>
      </c>
      <c r="X19" s="14">
        <f>Table323567891011121323432101112137245[[#This Row],[International]]/Table323567891011121323432101112137245[[#This Row],[Total]]</f>
        <v>0</v>
      </c>
      <c r="Y19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0.36363636363636365</v>
      </c>
      <c r="Z19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0.31818181818181818</v>
      </c>
    </row>
    <row r="20" spans="1:26" ht="20" customHeight="1">
      <c r="A20" s="1">
        <v>177968</v>
      </c>
      <c r="B20" s="1" t="s">
        <v>955</v>
      </c>
      <c r="C20" s="15" t="s">
        <v>347</v>
      </c>
      <c r="D20" s="1">
        <v>21</v>
      </c>
      <c r="E20" s="1">
        <v>15</v>
      </c>
      <c r="F20" s="8">
        <f>Table323567891011121323432101112137245[[#This Row],[Men]]/Table323567891011121323432101112137245[[#This Row],[Total]]</f>
        <v>0.7142857142857143</v>
      </c>
      <c r="G20" s="1">
        <v>6</v>
      </c>
      <c r="H20" s="8">
        <f>Table323567891011121323432101112137245[[#This Row],[Women]]/Table323567891011121323432101112137245[[#This Row],[Total]]</f>
        <v>0.2857142857142857</v>
      </c>
      <c r="I20" s="1">
        <v>0</v>
      </c>
      <c r="J20" s="8">
        <f>Table323567891011121323432101112137245[[#This Row],[Alaskan Native or Native American]]/Table323567891011121323432101112137245[[#This Row],[Total]]</f>
        <v>0</v>
      </c>
      <c r="K20" s="1">
        <v>0</v>
      </c>
      <c r="L20" s="8">
        <f>Table323567891011121323432101112137245[[#This Row],[Asian American]]/Table323567891011121323432101112137245[[#This Row],[Total]]</f>
        <v>0</v>
      </c>
      <c r="M20" s="1">
        <v>4</v>
      </c>
      <c r="N20" s="8">
        <f>Table323567891011121323432101112137245[[#This Row],[African American]]/Table323567891011121323432101112137245[[#This Row],[Total]]</f>
        <v>0.19047619047619047</v>
      </c>
      <c r="O20" s="1">
        <v>0</v>
      </c>
      <c r="P20" s="8">
        <f>Table323567891011121323432101112137245[[#This Row],[Hispanic American]]/Table323567891011121323432101112137245[[#This Row],[Total]]</f>
        <v>0</v>
      </c>
      <c r="Q20" s="1">
        <v>0</v>
      </c>
      <c r="R20" s="8">
        <f>Table323567891011121323432101112137245[[#This Row],[Hawaiian or Pacific Islander]]/Table323567891011121323432101112137245[[#This Row],[Total]]</f>
        <v>0</v>
      </c>
      <c r="S20" s="1">
        <v>13</v>
      </c>
      <c r="T20" s="8">
        <f>Table323567891011121323432101112137245[[#This Row],[White]]/Table323567891011121323432101112137245[[#This Row],[Total]]</f>
        <v>0.61904761904761907</v>
      </c>
      <c r="U20" s="1">
        <v>1</v>
      </c>
      <c r="V20" s="8">
        <f>Table323567891011121323432101112137245[[#This Row],[Multi-racial]]/Table323567891011121323432101112137245[[#This Row],[Total]]</f>
        <v>4.7619047619047616E-2</v>
      </c>
      <c r="W20" s="1">
        <v>2</v>
      </c>
      <c r="X20" s="8">
        <f>Table323567891011121323432101112137245[[#This Row],[International]]/Table323567891011121323432101112137245[[#This Row],[Total]]</f>
        <v>9.5238095238095233E-2</v>
      </c>
      <c r="Y20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0.23809523809523808</v>
      </c>
      <c r="Z20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0.23809523809523808</v>
      </c>
    </row>
    <row r="21" spans="1:26" ht="20" customHeight="1">
      <c r="A21" s="12">
        <v>482413</v>
      </c>
      <c r="B21" s="12" t="s">
        <v>1365</v>
      </c>
      <c r="C21" s="16">
        <v>49600</v>
      </c>
      <c r="D21" s="12">
        <v>21</v>
      </c>
      <c r="E21" s="12">
        <v>18</v>
      </c>
      <c r="F21" s="14">
        <f>Table323567891011121323432101112137245[[#This Row],[Men]]/Table323567891011121323432101112137245[[#This Row],[Total]]</f>
        <v>0.8571428571428571</v>
      </c>
      <c r="G21" s="12">
        <v>3</v>
      </c>
      <c r="H21" s="14">
        <f>Table323567891011121323432101112137245[[#This Row],[Women]]/Table323567891011121323432101112137245[[#This Row],[Total]]</f>
        <v>0.14285714285714285</v>
      </c>
      <c r="I21" s="12">
        <v>1</v>
      </c>
      <c r="J21" s="14">
        <f>Table323567891011121323432101112137245[[#This Row],[Alaskan Native or Native American]]/Table323567891011121323432101112137245[[#This Row],[Total]]</f>
        <v>4.7619047619047616E-2</v>
      </c>
      <c r="K21" s="12">
        <v>2</v>
      </c>
      <c r="L21" s="14">
        <f>Table323567891011121323432101112137245[[#This Row],[Asian American]]/Table323567891011121323432101112137245[[#This Row],[Total]]</f>
        <v>9.5238095238095233E-2</v>
      </c>
      <c r="M21" s="12">
        <v>4</v>
      </c>
      <c r="N21" s="14">
        <f>Table323567891011121323432101112137245[[#This Row],[African American]]/Table323567891011121323432101112137245[[#This Row],[Total]]</f>
        <v>0.19047619047619047</v>
      </c>
      <c r="O21" s="12">
        <v>4</v>
      </c>
      <c r="P21" s="14">
        <f>Table323567891011121323432101112137245[[#This Row],[Hispanic American]]/Table323567891011121323432101112137245[[#This Row],[Total]]</f>
        <v>0.19047619047619047</v>
      </c>
      <c r="Q21" s="12">
        <v>0</v>
      </c>
      <c r="R21" s="14">
        <f>Table323567891011121323432101112137245[[#This Row],[Hawaiian or Pacific Islander]]/Table323567891011121323432101112137245[[#This Row],[Total]]</f>
        <v>0</v>
      </c>
      <c r="S21" s="12">
        <v>9</v>
      </c>
      <c r="T21" s="14">
        <f>Table323567891011121323432101112137245[[#This Row],[White]]/Table323567891011121323432101112137245[[#This Row],[Total]]</f>
        <v>0.42857142857142855</v>
      </c>
      <c r="U21" s="12">
        <v>0</v>
      </c>
      <c r="V21" s="14">
        <f>Table323567891011121323432101112137245[[#This Row],[Multi-racial]]/Table323567891011121323432101112137245[[#This Row],[Total]]</f>
        <v>0</v>
      </c>
      <c r="W21" s="12">
        <v>1</v>
      </c>
      <c r="X21" s="14">
        <f>Table323567891011121323432101112137245[[#This Row],[International]]/Table323567891011121323432101112137245[[#This Row],[Total]]</f>
        <v>4.7619047619047616E-2</v>
      </c>
      <c r="Y21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0.52380952380952384</v>
      </c>
      <c r="Z21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0.42857142857142855</v>
      </c>
    </row>
    <row r="22" spans="1:26" ht="20" customHeight="1">
      <c r="A22" s="1">
        <v>482635</v>
      </c>
      <c r="B22" s="1" t="s">
        <v>1380</v>
      </c>
      <c r="C22" s="15">
        <v>49600</v>
      </c>
      <c r="D22" s="1">
        <v>21</v>
      </c>
      <c r="E22" s="1">
        <v>18</v>
      </c>
      <c r="F22" s="8">
        <f>Table323567891011121323432101112137245[[#This Row],[Men]]/Table323567891011121323432101112137245[[#This Row],[Total]]</f>
        <v>0.8571428571428571</v>
      </c>
      <c r="G22" s="1">
        <v>3</v>
      </c>
      <c r="H22" s="8">
        <f>Table323567891011121323432101112137245[[#This Row],[Women]]/Table323567891011121323432101112137245[[#This Row],[Total]]</f>
        <v>0.14285714285714285</v>
      </c>
      <c r="I22" s="1">
        <v>0</v>
      </c>
      <c r="J22" s="8">
        <f>Table323567891011121323432101112137245[[#This Row],[Alaskan Native or Native American]]/Table323567891011121323432101112137245[[#This Row],[Total]]</f>
        <v>0</v>
      </c>
      <c r="K22" s="1">
        <v>1</v>
      </c>
      <c r="L22" s="8">
        <f>Table323567891011121323432101112137245[[#This Row],[Asian American]]/Table323567891011121323432101112137245[[#This Row],[Total]]</f>
        <v>4.7619047619047616E-2</v>
      </c>
      <c r="M22" s="1">
        <v>3</v>
      </c>
      <c r="N22" s="8">
        <f>Table323567891011121323432101112137245[[#This Row],[African American]]/Table323567891011121323432101112137245[[#This Row],[Total]]</f>
        <v>0.14285714285714285</v>
      </c>
      <c r="O22" s="1">
        <v>3</v>
      </c>
      <c r="P22" s="8">
        <f>Table323567891011121323432101112137245[[#This Row],[Hispanic American]]/Table323567891011121323432101112137245[[#This Row],[Total]]</f>
        <v>0.14285714285714285</v>
      </c>
      <c r="Q22" s="1">
        <v>0</v>
      </c>
      <c r="R22" s="8">
        <f>Table323567891011121323432101112137245[[#This Row],[Hawaiian or Pacific Islander]]/Table323567891011121323432101112137245[[#This Row],[Total]]</f>
        <v>0</v>
      </c>
      <c r="S22" s="1">
        <v>14</v>
      </c>
      <c r="T22" s="8">
        <f>Table323567891011121323432101112137245[[#This Row],[White]]/Table323567891011121323432101112137245[[#This Row],[Total]]</f>
        <v>0.66666666666666663</v>
      </c>
      <c r="U22" s="1">
        <v>0</v>
      </c>
      <c r="V22" s="8">
        <f>Table323567891011121323432101112137245[[#This Row],[Multi-racial]]/Table323567891011121323432101112137245[[#This Row],[Total]]</f>
        <v>0</v>
      </c>
      <c r="W22" s="1">
        <v>0</v>
      </c>
      <c r="X22" s="8">
        <f>Table323567891011121323432101112137245[[#This Row],[International]]/Table323567891011121323432101112137245[[#This Row],[Total]]</f>
        <v>0</v>
      </c>
      <c r="Y22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0.33333333333333331</v>
      </c>
      <c r="Z22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0.2857142857142857</v>
      </c>
    </row>
    <row r="23" spans="1:26" ht="20" customHeight="1">
      <c r="A23" s="12">
        <v>105330</v>
      </c>
      <c r="B23" s="12" t="s">
        <v>82</v>
      </c>
      <c r="C23" s="16" t="s">
        <v>347</v>
      </c>
      <c r="D23" s="12">
        <v>17</v>
      </c>
      <c r="E23" s="12">
        <v>17</v>
      </c>
      <c r="F23" s="14">
        <f>Table323567891011121323432101112137245[[#This Row],[Men]]/Table323567891011121323432101112137245[[#This Row],[Total]]</f>
        <v>1</v>
      </c>
      <c r="G23" s="12">
        <v>0</v>
      </c>
      <c r="H23" s="14">
        <f>Table323567891011121323432101112137245[[#This Row],[Women]]/Table323567891011121323432101112137245[[#This Row],[Total]]</f>
        <v>0</v>
      </c>
      <c r="I23" s="12">
        <v>0</v>
      </c>
      <c r="J23" s="14">
        <f>Table323567891011121323432101112137245[[#This Row],[Alaskan Native or Native American]]/Table323567891011121323432101112137245[[#This Row],[Total]]</f>
        <v>0</v>
      </c>
      <c r="K23" s="12">
        <v>1</v>
      </c>
      <c r="L23" s="14">
        <f>Table323567891011121323432101112137245[[#This Row],[Asian American]]/Table323567891011121323432101112137245[[#This Row],[Total]]</f>
        <v>5.8823529411764705E-2</v>
      </c>
      <c r="M23" s="12">
        <v>0</v>
      </c>
      <c r="N23" s="14">
        <f>Table323567891011121323432101112137245[[#This Row],[African American]]/Table323567891011121323432101112137245[[#This Row],[Total]]</f>
        <v>0</v>
      </c>
      <c r="O23" s="12">
        <v>5</v>
      </c>
      <c r="P23" s="14">
        <f>Table323567891011121323432101112137245[[#This Row],[Hispanic American]]/Table323567891011121323432101112137245[[#This Row],[Total]]</f>
        <v>0.29411764705882354</v>
      </c>
      <c r="Q23" s="12">
        <v>0</v>
      </c>
      <c r="R23" s="14">
        <f>Table323567891011121323432101112137245[[#This Row],[Hawaiian or Pacific Islander]]/Table323567891011121323432101112137245[[#This Row],[Total]]</f>
        <v>0</v>
      </c>
      <c r="S23" s="12">
        <v>11</v>
      </c>
      <c r="T23" s="14">
        <f>Table323567891011121323432101112137245[[#This Row],[White]]/Table323567891011121323432101112137245[[#This Row],[Total]]</f>
        <v>0.6470588235294118</v>
      </c>
      <c r="U23" s="12">
        <v>0</v>
      </c>
      <c r="V23" s="14">
        <f>Table323567891011121323432101112137245[[#This Row],[Multi-racial]]/Table323567891011121323432101112137245[[#This Row],[Total]]</f>
        <v>0</v>
      </c>
      <c r="W23" s="12">
        <v>0</v>
      </c>
      <c r="X23" s="14">
        <f>Table323567891011121323432101112137245[[#This Row],[International]]/Table323567891011121323432101112137245[[#This Row],[Total]]</f>
        <v>0</v>
      </c>
      <c r="Y23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0.35294117647058826</v>
      </c>
      <c r="Z23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0.29411764705882354</v>
      </c>
    </row>
    <row r="24" spans="1:26" ht="20" customHeight="1">
      <c r="A24" s="1">
        <v>172051</v>
      </c>
      <c r="B24" s="1" t="s">
        <v>457</v>
      </c>
      <c r="C24" s="15">
        <v>58900</v>
      </c>
      <c r="D24" s="1">
        <v>17</v>
      </c>
      <c r="E24" s="1">
        <v>15</v>
      </c>
      <c r="F24" s="8">
        <f>Table323567891011121323432101112137245[[#This Row],[Men]]/Table323567891011121323432101112137245[[#This Row],[Total]]</f>
        <v>0.88235294117647056</v>
      </c>
      <c r="G24" s="1">
        <v>2</v>
      </c>
      <c r="H24" s="8">
        <f>Table323567891011121323432101112137245[[#This Row],[Women]]/Table323567891011121323432101112137245[[#This Row],[Total]]</f>
        <v>0.11764705882352941</v>
      </c>
      <c r="I24" s="1">
        <v>0</v>
      </c>
      <c r="J24" s="8">
        <f>Table323567891011121323432101112137245[[#This Row],[Alaskan Native or Native American]]/Table323567891011121323432101112137245[[#This Row],[Total]]</f>
        <v>0</v>
      </c>
      <c r="K24" s="1">
        <v>0</v>
      </c>
      <c r="L24" s="8">
        <f>Table323567891011121323432101112137245[[#This Row],[Asian American]]/Table323567891011121323432101112137245[[#This Row],[Total]]</f>
        <v>0</v>
      </c>
      <c r="M24" s="1">
        <v>1</v>
      </c>
      <c r="N24" s="8">
        <f>Table323567891011121323432101112137245[[#This Row],[African American]]/Table323567891011121323432101112137245[[#This Row],[Total]]</f>
        <v>5.8823529411764705E-2</v>
      </c>
      <c r="O24" s="1">
        <v>1</v>
      </c>
      <c r="P24" s="8">
        <f>Table323567891011121323432101112137245[[#This Row],[Hispanic American]]/Table323567891011121323432101112137245[[#This Row],[Total]]</f>
        <v>5.8823529411764705E-2</v>
      </c>
      <c r="Q24" s="1">
        <v>0</v>
      </c>
      <c r="R24" s="8">
        <f>Table323567891011121323432101112137245[[#This Row],[Hawaiian or Pacific Islander]]/Table323567891011121323432101112137245[[#This Row],[Total]]</f>
        <v>0</v>
      </c>
      <c r="S24" s="1">
        <v>9</v>
      </c>
      <c r="T24" s="8">
        <f>Table323567891011121323432101112137245[[#This Row],[White]]/Table323567891011121323432101112137245[[#This Row],[Total]]</f>
        <v>0.52941176470588236</v>
      </c>
      <c r="U24" s="1">
        <v>0</v>
      </c>
      <c r="V24" s="8">
        <f>Table323567891011121323432101112137245[[#This Row],[Multi-racial]]/Table323567891011121323432101112137245[[#This Row],[Total]]</f>
        <v>0</v>
      </c>
      <c r="W24" s="1">
        <v>1</v>
      </c>
      <c r="X24" s="8">
        <f>Table323567891011121323432101112137245[[#This Row],[International]]/Table323567891011121323432101112137245[[#This Row],[Total]]</f>
        <v>5.8823529411764705E-2</v>
      </c>
      <c r="Y24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0.11764705882352941</v>
      </c>
      <c r="Z24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0.11764705882352941</v>
      </c>
    </row>
    <row r="25" spans="1:26" ht="20" customHeight="1">
      <c r="A25" s="12">
        <v>482459</v>
      </c>
      <c r="B25" s="12" t="s">
        <v>1369</v>
      </c>
      <c r="C25" s="16">
        <v>49600</v>
      </c>
      <c r="D25" s="12">
        <v>17</v>
      </c>
      <c r="E25" s="12">
        <v>12</v>
      </c>
      <c r="F25" s="14">
        <f>Table323567891011121323432101112137245[[#This Row],[Men]]/Table323567891011121323432101112137245[[#This Row],[Total]]</f>
        <v>0.70588235294117652</v>
      </c>
      <c r="G25" s="12">
        <v>5</v>
      </c>
      <c r="H25" s="14">
        <f>Table323567891011121323432101112137245[[#This Row],[Women]]/Table323567891011121323432101112137245[[#This Row],[Total]]</f>
        <v>0.29411764705882354</v>
      </c>
      <c r="I25" s="12">
        <v>0</v>
      </c>
      <c r="J25" s="14">
        <f>Table323567891011121323432101112137245[[#This Row],[Alaskan Native or Native American]]/Table323567891011121323432101112137245[[#This Row],[Total]]</f>
        <v>0</v>
      </c>
      <c r="K25" s="12">
        <v>1</v>
      </c>
      <c r="L25" s="14">
        <f>Table323567891011121323432101112137245[[#This Row],[Asian American]]/Table323567891011121323432101112137245[[#This Row],[Total]]</f>
        <v>5.8823529411764705E-2</v>
      </c>
      <c r="M25" s="12">
        <v>4</v>
      </c>
      <c r="N25" s="14">
        <f>Table323567891011121323432101112137245[[#This Row],[African American]]/Table323567891011121323432101112137245[[#This Row],[Total]]</f>
        <v>0.23529411764705882</v>
      </c>
      <c r="O25" s="12">
        <v>2</v>
      </c>
      <c r="P25" s="14">
        <f>Table323567891011121323432101112137245[[#This Row],[Hispanic American]]/Table323567891011121323432101112137245[[#This Row],[Total]]</f>
        <v>0.11764705882352941</v>
      </c>
      <c r="Q25" s="12">
        <v>0</v>
      </c>
      <c r="R25" s="14">
        <f>Table323567891011121323432101112137245[[#This Row],[Hawaiian or Pacific Islander]]/Table323567891011121323432101112137245[[#This Row],[Total]]</f>
        <v>0</v>
      </c>
      <c r="S25" s="12">
        <v>8</v>
      </c>
      <c r="T25" s="14">
        <f>Table323567891011121323432101112137245[[#This Row],[White]]/Table323567891011121323432101112137245[[#This Row],[Total]]</f>
        <v>0.47058823529411764</v>
      </c>
      <c r="U25" s="12">
        <v>0</v>
      </c>
      <c r="V25" s="14">
        <f>Table323567891011121323432101112137245[[#This Row],[Multi-racial]]/Table323567891011121323432101112137245[[#This Row],[Total]]</f>
        <v>0</v>
      </c>
      <c r="W25" s="12">
        <v>0</v>
      </c>
      <c r="X25" s="14">
        <f>Table323567891011121323432101112137245[[#This Row],[International]]/Table323567891011121323432101112137245[[#This Row],[Total]]</f>
        <v>0</v>
      </c>
      <c r="Y25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0.41176470588235292</v>
      </c>
      <c r="Z25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0.35294117647058826</v>
      </c>
    </row>
    <row r="26" spans="1:26" ht="20" customHeight="1">
      <c r="A26" s="1">
        <v>127060</v>
      </c>
      <c r="B26" s="1" t="s">
        <v>400</v>
      </c>
      <c r="C26" s="15" t="s">
        <v>347</v>
      </c>
      <c r="D26" s="1">
        <v>12</v>
      </c>
      <c r="E26" s="1">
        <v>7</v>
      </c>
      <c r="F26" s="8">
        <f>Table323567891011121323432101112137245[[#This Row],[Men]]/Table323567891011121323432101112137245[[#This Row],[Total]]</f>
        <v>0.58333333333333337</v>
      </c>
      <c r="G26" s="1">
        <v>5</v>
      </c>
      <c r="H26" s="8">
        <f>Table323567891011121323432101112137245[[#This Row],[Women]]/Table323567891011121323432101112137245[[#This Row],[Total]]</f>
        <v>0.41666666666666669</v>
      </c>
      <c r="I26" s="1">
        <v>0</v>
      </c>
      <c r="J26" s="8">
        <f>Table323567891011121323432101112137245[[#This Row],[Alaskan Native or Native American]]/Table323567891011121323432101112137245[[#This Row],[Total]]</f>
        <v>0</v>
      </c>
      <c r="K26" s="1">
        <v>0</v>
      </c>
      <c r="L26" s="8">
        <f>Table323567891011121323432101112137245[[#This Row],[Asian American]]/Table323567891011121323432101112137245[[#This Row],[Total]]</f>
        <v>0</v>
      </c>
      <c r="M26" s="1">
        <v>0</v>
      </c>
      <c r="N26" s="8">
        <f>Table323567891011121323432101112137245[[#This Row],[African American]]/Table323567891011121323432101112137245[[#This Row],[Total]]</f>
        <v>0</v>
      </c>
      <c r="O26" s="1">
        <v>3</v>
      </c>
      <c r="P26" s="8">
        <f>Table323567891011121323432101112137245[[#This Row],[Hispanic American]]/Table323567891011121323432101112137245[[#This Row],[Total]]</f>
        <v>0.25</v>
      </c>
      <c r="Q26" s="1">
        <v>0</v>
      </c>
      <c r="R26" s="8">
        <f>Table323567891011121323432101112137245[[#This Row],[Hawaiian or Pacific Islander]]/Table323567891011121323432101112137245[[#This Row],[Total]]</f>
        <v>0</v>
      </c>
      <c r="S26" s="1">
        <v>7</v>
      </c>
      <c r="T26" s="8">
        <f>Table323567891011121323432101112137245[[#This Row],[White]]/Table323567891011121323432101112137245[[#This Row],[Total]]</f>
        <v>0.58333333333333337</v>
      </c>
      <c r="U26" s="1">
        <v>1</v>
      </c>
      <c r="V26" s="8">
        <f>Table323567891011121323432101112137245[[#This Row],[Multi-racial]]/Table323567891011121323432101112137245[[#This Row],[Total]]</f>
        <v>8.3333333333333329E-2</v>
      </c>
      <c r="W26" s="1">
        <v>1</v>
      </c>
      <c r="X26" s="8">
        <f>Table323567891011121323432101112137245[[#This Row],[International]]/Table323567891011121323432101112137245[[#This Row],[Total]]</f>
        <v>8.3333333333333329E-2</v>
      </c>
      <c r="Y26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0.33333333333333331</v>
      </c>
      <c r="Z26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0.33333333333333331</v>
      </c>
    </row>
    <row r="27" spans="1:26" ht="20" customHeight="1">
      <c r="A27" s="12">
        <v>200280</v>
      </c>
      <c r="B27" s="12" t="s">
        <v>212</v>
      </c>
      <c r="C27" s="16" t="s">
        <v>347</v>
      </c>
      <c r="D27" s="12">
        <v>12</v>
      </c>
      <c r="E27" s="12">
        <v>12</v>
      </c>
      <c r="F27" s="14">
        <f>Table323567891011121323432101112137245[[#This Row],[Men]]/Table323567891011121323432101112137245[[#This Row],[Total]]</f>
        <v>1</v>
      </c>
      <c r="G27" s="12">
        <v>0</v>
      </c>
      <c r="H27" s="14">
        <f>Table323567891011121323432101112137245[[#This Row],[Women]]/Table323567891011121323432101112137245[[#This Row],[Total]]</f>
        <v>0</v>
      </c>
      <c r="I27" s="12">
        <v>0</v>
      </c>
      <c r="J27" s="14">
        <f>Table323567891011121323432101112137245[[#This Row],[Alaskan Native or Native American]]/Table323567891011121323432101112137245[[#This Row],[Total]]</f>
        <v>0</v>
      </c>
      <c r="K27" s="12">
        <v>0</v>
      </c>
      <c r="L27" s="14">
        <f>Table323567891011121323432101112137245[[#This Row],[Asian American]]/Table323567891011121323432101112137245[[#This Row],[Total]]</f>
        <v>0</v>
      </c>
      <c r="M27" s="12">
        <v>1</v>
      </c>
      <c r="N27" s="14">
        <f>Table323567891011121323432101112137245[[#This Row],[African American]]/Table323567891011121323432101112137245[[#This Row],[Total]]</f>
        <v>8.3333333333333329E-2</v>
      </c>
      <c r="O27" s="12">
        <v>0</v>
      </c>
      <c r="P27" s="14">
        <f>Table323567891011121323432101112137245[[#This Row],[Hispanic American]]/Table323567891011121323432101112137245[[#This Row],[Total]]</f>
        <v>0</v>
      </c>
      <c r="Q27" s="12">
        <v>0</v>
      </c>
      <c r="R27" s="14">
        <f>Table323567891011121323432101112137245[[#This Row],[Hawaiian or Pacific Islander]]/Table323567891011121323432101112137245[[#This Row],[Total]]</f>
        <v>0</v>
      </c>
      <c r="S27" s="12">
        <v>10</v>
      </c>
      <c r="T27" s="14">
        <f>Table323567891011121323432101112137245[[#This Row],[White]]/Table323567891011121323432101112137245[[#This Row],[Total]]</f>
        <v>0.83333333333333337</v>
      </c>
      <c r="U27" s="12">
        <v>0</v>
      </c>
      <c r="V27" s="14">
        <f>Table323567891011121323432101112137245[[#This Row],[Multi-racial]]/Table323567891011121323432101112137245[[#This Row],[Total]]</f>
        <v>0</v>
      </c>
      <c r="W27" s="12">
        <v>1</v>
      </c>
      <c r="X27" s="14">
        <f>Table323567891011121323432101112137245[[#This Row],[International]]/Table323567891011121323432101112137245[[#This Row],[Total]]</f>
        <v>8.3333333333333329E-2</v>
      </c>
      <c r="Y27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8.3333333333333329E-2</v>
      </c>
      <c r="Z27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8.3333333333333329E-2</v>
      </c>
    </row>
    <row r="28" spans="1:26" ht="20" customHeight="1">
      <c r="A28" s="1">
        <v>482565</v>
      </c>
      <c r="B28" s="1" t="s">
        <v>1376</v>
      </c>
      <c r="C28" s="15">
        <v>49600</v>
      </c>
      <c r="D28" s="1">
        <v>11</v>
      </c>
      <c r="E28" s="1">
        <v>7</v>
      </c>
      <c r="F28" s="8">
        <f>Table323567891011121323432101112137245[[#This Row],[Men]]/Table323567891011121323432101112137245[[#This Row],[Total]]</f>
        <v>0.63636363636363635</v>
      </c>
      <c r="G28" s="1">
        <v>4</v>
      </c>
      <c r="H28" s="8">
        <f>Table323567891011121323432101112137245[[#This Row],[Women]]/Table323567891011121323432101112137245[[#This Row],[Total]]</f>
        <v>0.36363636363636365</v>
      </c>
      <c r="I28" s="1">
        <v>0</v>
      </c>
      <c r="J28" s="8">
        <f>Table323567891011121323432101112137245[[#This Row],[Alaskan Native or Native American]]/Table323567891011121323432101112137245[[#This Row],[Total]]</f>
        <v>0</v>
      </c>
      <c r="K28" s="1">
        <v>0</v>
      </c>
      <c r="L28" s="8">
        <f>Table323567891011121323432101112137245[[#This Row],[Asian American]]/Table323567891011121323432101112137245[[#This Row],[Total]]</f>
        <v>0</v>
      </c>
      <c r="M28" s="1">
        <v>5</v>
      </c>
      <c r="N28" s="8">
        <f>Table323567891011121323432101112137245[[#This Row],[African American]]/Table323567891011121323432101112137245[[#This Row],[Total]]</f>
        <v>0.45454545454545453</v>
      </c>
      <c r="O28" s="1">
        <v>1</v>
      </c>
      <c r="P28" s="8">
        <f>Table323567891011121323432101112137245[[#This Row],[Hispanic American]]/Table323567891011121323432101112137245[[#This Row],[Total]]</f>
        <v>9.0909090909090912E-2</v>
      </c>
      <c r="Q28" s="1">
        <v>0</v>
      </c>
      <c r="R28" s="8">
        <f>Table323567891011121323432101112137245[[#This Row],[Hawaiian or Pacific Islander]]/Table323567891011121323432101112137245[[#This Row],[Total]]</f>
        <v>0</v>
      </c>
      <c r="S28" s="1">
        <v>5</v>
      </c>
      <c r="T28" s="8">
        <f>Table323567891011121323432101112137245[[#This Row],[White]]/Table323567891011121323432101112137245[[#This Row],[Total]]</f>
        <v>0.45454545454545453</v>
      </c>
      <c r="U28" s="1">
        <v>0</v>
      </c>
      <c r="V28" s="8">
        <f>Table323567891011121323432101112137245[[#This Row],[Multi-racial]]/Table323567891011121323432101112137245[[#This Row],[Total]]</f>
        <v>0</v>
      </c>
      <c r="W28" s="1">
        <v>0</v>
      </c>
      <c r="X28" s="8">
        <f>Table323567891011121323432101112137245[[#This Row],[International]]/Table323567891011121323432101112137245[[#This Row],[Total]]</f>
        <v>0</v>
      </c>
      <c r="Y28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0.54545454545454541</v>
      </c>
      <c r="Z28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0.54545454545454541</v>
      </c>
    </row>
    <row r="29" spans="1:26" ht="20" customHeight="1">
      <c r="A29" s="12">
        <v>482653</v>
      </c>
      <c r="B29" s="12" t="s">
        <v>1381</v>
      </c>
      <c r="C29" s="16">
        <v>49600</v>
      </c>
      <c r="D29" s="12">
        <v>11</v>
      </c>
      <c r="E29" s="12">
        <v>8</v>
      </c>
      <c r="F29" s="14">
        <f>Table323567891011121323432101112137245[[#This Row],[Men]]/Table323567891011121323432101112137245[[#This Row],[Total]]</f>
        <v>0.72727272727272729</v>
      </c>
      <c r="G29" s="12">
        <v>3</v>
      </c>
      <c r="H29" s="14">
        <f>Table323567891011121323432101112137245[[#This Row],[Women]]/Table323567891011121323432101112137245[[#This Row],[Total]]</f>
        <v>0.27272727272727271</v>
      </c>
      <c r="I29" s="12">
        <v>0</v>
      </c>
      <c r="J29" s="14">
        <f>Table323567891011121323432101112137245[[#This Row],[Alaskan Native or Native American]]/Table323567891011121323432101112137245[[#This Row],[Total]]</f>
        <v>0</v>
      </c>
      <c r="K29" s="12">
        <v>0</v>
      </c>
      <c r="L29" s="14">
        <f>Table323567891011121323432101112137245[[#This Row],[Asian American]]/Table323567891011121323432101112137245[[#This Row],[Total]]</f>
        <v>0</v>
      </c>
      <c r="M29" s="12">
        <v>4</v>
      </c>
      <c r="N29" s="14">
        <f>Table323567891011121323432101112137245[[#This Row],[African American]]/Table323567891011121323432101112137245[[#This Row],[Total]]</f>
        <v>0.36363636363636365</v>
      </c>
      <c r="O29" s="12">
        <v>4</v>
      </c>
      <c r="P29" s="14">
        <f>Table323567891011121323432101112137245[[#This Row],[Hispanic American]]/Table323567891011121323432101112137245[[#This Row],[Total]]</f>
        <v>0.36363636363636365</v>
      </c>
      <c r="Q29" s="12">
        <v>0</v>
      </c>
      <c r="R29" s="14">
        <f>Table323567891011121323432101112137245[[#This Row],[Hawaiian or Pacific Islander]]/Table323567891011121323432101112137245[[#This Row],[Total]]</f>
        <v>0</v>
      </c>
      <c r="S29" s="12">
        <v>3</v>
      </c>
      <c r="T29" s="14">
        <f>Table323567891011121323432101112137245[[#This Row],[White]]/Table323567891011121323432101112137245[[#This Row],[Total]]</f>
        <v>0.27272727272727271</v>
      </c>
      <c r="U29" s="12">
        <v>0</v>
      </c>
      <c r="V29" s="14">
        <f>Table323567891011121323432101112137245[[#This Row],[Multi-racial]]/Table323567891011121323432101112137245[[#This Row],[Total]]</f>
        <v>0</v>
      </c>
      <c r="W29" s="12">
        <v>0</v>
      </c>
      <c r="X29" s="14">
        <f>Table323567891011121323432101112137245[[#This Row],[International]]/Table323567891011121323432101112137245[[#This Row],[Total]]</f>
        <v>0</v>
      </c>
      <c r="Y29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0.72727272727272729</v>
      </c>
      <c r="Z29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0.72727272727272729</v>
      </c>
    </row>
    <row r="30" spans="1:26" ht="20" customHeight="1">
      <c r="A30" s="1">
        <v>219602</v>
      </c>
      <c r="B30" s="1" t="s">
        <v>754</v>
      </c>
      <c r="C30" s="15" t="s">
        <v>347</v>
      </c>
      <c r="D30" s="1">
        <v>10</v>
      </c>
      <c r="E30" s="1">
        <v>6</v>
      </c>
      <c r="F30" s="8">
        <f>Table323567891011121323432101112137245[[#This Row],[Men]]/Table323567891011121323432101112137245[[#This Row],[Total]]</f>
        <v>0.6</v>
      </c>
      <c r="G30" s="1">
        <v>4</v>
      </c>
      <c r="H30" s="8">
        <f>Table323567891011121323432101112137245[[#This Row],[Women]]/Table323567891011121323432101112137245[[#This Row],[Total]]</f>
        <v>0.4</v>
      </c>
      <c r="I30" s="1">
        <v>0</v>
      </c>
      <c r="J30" s="8">
        <f>Table323567891011121323432101112137245[[#This Row],[Alaskan Native or Native American]]/Table323567891011121323432101112137245[[#This Row],[Total]]</f>
        <v>0</v>
      </c>
      <c r="K30" s="1">
        <v>2</v>
      </c>
      <c r="L30" s="8">
        <f>Table323567891011121323432101112137245[[#This Row],[Asian American]]/Table323567891011121323432101112137245[[#This Row],[Total]]</f>
        <v>0.2</v>
      </c>
      <c r="M30" s="1">
        <v>0</v>
      </c>
      <c r="N30" s="8">
        <f>Table323567891011121323432101112137245[[#This Row],[African American]]/Table323567891011121323432101112137245[[#This Row],[Total]]</f>
        <v>0</v>
      </c>
      <c r="O30" s="1">
        <v>0</v>
      </c>
      <c r="P30" s="8">
        <f>Table323567891011121323432101112137245[[#This Row],[Hispanic American]]/Table323567891011121323432101112137245[[#This Row],[Total]]</f>
        <v>0</v>
      </c>
      <c r="Q30" s="1">
        <v>0</v>
      </c>
      <c r="R30" s="8">
        <f>Table323567891011121323432101112137245[[#This Row],[Hawaiian or Pacific Islander]]/Table323567891011121323432101112137245[[#This Row],[Total]]</f>
        <v>0</v>
      </c>
      <c r="S30" s="1">
        <v>6</v>
      </c>
      <c r="T30" s="8">
        <f>Table323567891011121323432101112137245[[#This Row],[White]]/Table323567891011121323432101112137245[[#This Row],[Total]]</f>
        <v>0.6</v>
      </c>
      <c r="U30" s="1">
        <v>0</v>
      </c>
      <c r="V30" s="8">
        <f>Table323567891011121323432101112137245[[#This Row],[Multi-racial]]/Table323567891011121323432101112137245[[#This Row],[Total]]</f>
        <v>0</v>
      </c>
      <c r="W30" s="1">
        <v>0</v>
      </c>
      <c r="X30" s="8">
        <f>Table323567891011121323432101112137245[[#This Row],[International]]/Table323567891011121323432101112137245[[#This Row],[Total]]</f>
        <v>0</v>
      </c>
      <c r="Y30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</v>
      </c>
      <c r="Z30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31" spans="1:26" ht="20" customHeight="1">
      <c r="A31" s="12">
        <v>231174</v>
      </c>
      <c r="B31" s="12" t="s">
        <v>288</v>
      </c>
      <c r="C31" s="16" t="s">
        <v>347</v>
      </c>
      <c r="D31" s="12">
        <v>10</v>
      </c>
      <c r="E31" s="12">
        <v>8</v>
      </c>
      <c r="F31" s="14">
        <f>Table323567891011121323432101112137245[[#This Row],[Men]]/Table323567891011121323432101112137245[[#This Row],[Total]]</f>
        <v>0.8</v>
      </c>
      <c r="G31" s="12">
        <v>2</v>
      </c>
      <c r="H31" s="14">
        <f>Table323567891011121323432101112137245[[#This Row],[Women]]/Table323567891011121323432101112137245[[#This Row],[Total]]</f>
        <v>0.2</v>
      </c>
      <c r="I31" s="12">
        <v>0</v>
      </c>
      <c r="J31" s="14">
        <f>Table323567891011121323432101112137245[[#This Row],[Alaskan Native or Native American]]/Table323567891011121323432101112137245[[#This Row],[Total]]</f>
        <v>0</v>
      </c>
      <c r="K31" s="12">
        <v>1</v>
      </c>
      <c r="L31" s="14">
        <f>Table323567891011121323432101112137245[[#This Row],[Asian American]]/Table323567891011121323432101112137245[[#This Row],[Total]]</f>
        <v>0.1</v>
      </c>
      <c r="M31" s="12">
        <v>0</v>
      </c>
      <c r="N31" s="14">
        <f>Table323567891011121323432101112137245[[#This Row],[African American]]/Table323567891011121323432101112137245[[#This Row],[Total]]</f>
        <v>0</v>
      </c>
      <c r="O31" s="12">
        <v>1</v>
      </c>
      <c r="P31" s="14">
        <f>Table323567891011121323432101112137245[[#This Row],[Hispanic American]]/Table323567891011121323432101112137245[[#This Row],[Total]]</f>
        <v>0.1</v>
      </c>
      <c r="Q31" s="12">
        <v>0</v>
      </c>
      <c r="R31" s="14">
        <f>Table323567891011121323432101112137245[[#This Row],[Hawaiian or Pacific Islander]]/Table323567891011121323432101112137245[[#This Row],[Total]]</f>
        <v>0</v>
      </c>
      <c r="S31" s="12">
        <v>6</v>
      </c>
      <c r="T31" s="14">
        <f>Table323567891011121323432101112137245[[#This Row],[White]]/Table323567891011121323432101112137245[[#This Row],[Total]]</f>
        <v>0.6</v>
      </c>
      <c r="U31" s="12">
        <v>0</v>
      </c>
      <c r="V31" s="14">
        <f>Table323567891011121323432101112137245[[#This Row],[Multi-racial]]/Table323567891011121323432101112137245[[#This Row],[Total]]</f>
        <v>0</v>
      </c>
      <c r="W31" s="12">
        <v>1</v>
      </c>
      <c r="X31" s="14">
        <f>Table323567891011121323432101112137245[[#This Row],[International]]/Table323567891011121323432101112137245[[#This Row],[Total]]</f>
        <v>0.1</v>
      </c>
      <c r="Y31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</v>
      </c>
      <c r="Z31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</v>
      </c>
    </row>
    <row r="32" spans="1:26" ht="20" customHeight="1">
      <c r="A32" s="1">
        <v>482538</v>
      </c>
      <c r="B32" s="1" t="s">
        <v>1373</v>
      </c>
      <c r="C32" s="15">
        <v>49600</v>
      </c>
      <c r="D32" s="1">
        <v>10</v>
      </c>
      <c r="E32" s="1">
        <v>5</v>
      </c>
      <c r="F32" s="8">
        <f>Table323567891011121323432101112137245[[#This Row],[Men]]/Table323567891011121323432101112137245[[#This Row],[Total]]</f>
        <v>0.5</v>
      </c>
      <c r="G32" s="1">
        <v>5</v>
      </c>
      <c r="H32" s="8">
        <f>Table323567891011121323432101112137245[[#This Row],[Women]]/Table323567891011121323432101112137245[[#This Row],[Total]]</f>
        <v>0.5</v>
      </c>
      <c r="I32" s="1">
        <v>0</v>
      </c>
      <c r="J32" s="8">
        <f>Table323567891011121323432101112137245[[#This Row],[Alaskan Native or Native American]]/Table323567891011121323432101112137245[[#This Row],[Total]]</f>
        <v>0</v>
      </c>
      <c r="K32" s="1">
        <v>1</v>
      </c>
      <c r="L32" s="8">
        <f>Table323567891011121323432101112137245[[#This Row],[Asian American]]/Table323567891011121323432101112137245[[#This Row],[Total]]</f>
        <v>0.1</v>
      </c>
      <c r="M32" s="1">
        <v>0</v>
      </c>
      <c r="N32" s="8">
        <f>Table323567891011121323432101112137245[[#This Row],[African American]]/Table323567891011121323432101112137245[[#This Row],[Total]]</f>
        <v>0</v>
      </c>
      <c r="O32" s="1">
        <v>0</v>
      </c>
      <c r="P32" s="8">
        <f>Table323567891011121323432101112137245[[#This Row],[Hispanic American]]/Table323567891011121323432101112137245[[#This Row],[Total]]</f>
        <v>0</v>
      </c>
      <c r="Q32" s="1">
        <v>0</v>
      </c>
      <c r="R32" s="8">
        <f>Table323567891011121323432101112137245[[#This Row],[Hawaiian or Pacific Islander]]/Table323567891011121323432101112137245[[#This Row],[Total]]</f>
        <v>0</v>
      </c>
      <c r="S32" s="1">
        <v>9</v>
      </c>
      <c r="T32" s="8">
        <f>Table323567891011121323432101112137245[[#This Row],[White]]/Table323567891011121323432101112137245[[#This Row],[Total]]</f>
        <v>0.9</v>
      </c>
      <c r="U32" s="1">
        <v>0</v>
      </c>
      <c r="V32" s="8">
        <f>Table323567891011121323432101112137245[[#This Row],[Multi-racial]]/Table323567891011121323432101112137245[[#This Row],[Total]]</f>
        <v>0</v>
      </c>
      <c r="W32" s="1">
        <v>0</v>
      </c>
      <c r="X32" s="8">
        <f>Table323567891011121323432101112137245[[#This Row],[International]]/Table323567891011121323432101112137245[[#This Row],[Total]]</f>
        <v>0</v>
      </c>
      <c r="Y32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</v>
      </c>
      <c r="Z32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33" spans="1:26" ht="20" customHeight="1">
      <c r="A33" s="12">
        <v>148654</v>
      </c>
      <c r="B33" s="12" t="s">
        <v>488</v>
      </c>
      <c r="C33" s="16" t="s">
        <v>347</v>
      </c>
      <c r="D33" s="12">
        <v>9</v>
      </c>
      <c r="E33" s="12">
        <v>7</v>
      </c>
      <c r="F33" s="14">
        <f>Table323567891011121323432101112137245[[#This Row],[Men]]/Table323567891011121323432101112137245[[#This Row],[Total]]</f>
        <v>0.77777777777777779</v>
      </c>
      <c r="G33" s="12">
        <v>2</v>
      </c>
      <c r="H33" s="14">
        <f>Table323567891011121323432101112137245[[#This Row],[Women]]/Table323567891011121323432101112137245[[#This Row],[Total]]</f>
        <v>0.22222222222222221</v>
      </c>
      <c r="I33" s="12">
        <v>0</v>
      </c>
      <c r="J33" s="14">
        <f>Table323567891011121323432101112137245[[#This Row],[Alaskan Native or Native American]]/Table323567891011121323432101112137245[[#This Row],[Total]]</f>
        <v>0</v>
      </c>
      <c r="K33" s="12">
        <v>1</v>
      </c>
      <c r="L33" s="14">
        <f>Table323567891011121323432101112137245[[#This Row],[Asian American]]/Table323567891011121323432101112137245[[#This Row],[Total]]</f>
        <v>0.1111111111111111</v>
      </c>
      <c r="M33" s="12">
        <v>0</v>
      </c>
      <c r="N33" s="14">
        <f>Table323567891011121323432101112137245[[#This Row],[African American]]/Table323567891011121323432101112137245[[#This Row],[Total]]</f>
        <v>0</v>
      </c>
      <c r="O33" s="12">
        <v>1</v>
      </c>
      <c r="P33" s="14">
        <f>Table323567891011121323432101112137245[[#This Row],[Hispanic American]]/Table323567891011121323432101112137245[[#This Row],[Total]]</f>
        <v>0.1111111111111111</v>
      </c>
      <c r="Q33" s="12">
        <v>0</v>
      </c>
      <c r="R33" s="14">
        <f>Table323567891011121323432101112137245[[#This Row],[Hawaiian or Pacific Islander]]/Table323567891011121323432101112137245[[#This Row],[Total]]</f>
        <v>0</v>
      </c>
      <c r="S33" s="12">
        <v>7</v>
      </c>
      <c r="T33" s="14">
        <f>Table323567891011121323432101112137245[[#This Row],[White]]/Table323567891011121323432101112137245[[#This Row],[Total]]</f>
        <v>0.77777777777777779</v>
      </c>
      <c r="U33" s="12">
        <v>0</v>
      </c>
      <c r="V33" s="14">
        <f>Table323567891011121323432101112137245[[#This Row],[Multi-racial]]/Table323567891011121323432101112137245[[#This Row],[Total]]</f>
        <v>0</v>
      </c>
      <c r="W33" s="12">
        <v>0</v>
      </c>
      <c r="X33" s="14">
        <f>Table323567891011121323432101112137245[[#This Row],[International]]/Table323567891011121323432101112137245[[#This Row],[Total]]</f>
        <v>0</v>
      </c>
      <c r="Y33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0.22222222222222221</v>
      </c>
      <c r="Z33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0.1111111111111111</v>
      </c>
    </row>
    <row r="34" spans="1:26" ht="20" customHeight="1">
      <c r="A34" s="1">
        <v>482440</v>
      </c>
      <c r="B34" s="1" t="s">
        <v>1368</v>
      </c>
      <c r="C34" s="15">
        <v>49600</v>
      </c>
      <c r="D34" s="1">
        <v>9</v>
      </c>
      <c r="E34" s="1">
        <v>7</v>
      </c>
      <c r="F34" s="8">
        <f>Table323567891011121323432101112137245[[#This Row],[Men]]/Table323567891011121323432101112137245[[#This Row],[Total]]</f>
        <v>0.77777777777777779</v>
      </c>
      <c r="G34" s="1">
        <v>2</v>
      </c>
      <c r="H34" s="8">
        <f>Table323567891011121323432101112137245[[#This Row],[Women]]/Table323567891011121323432101112137245[[#This Row],[Total]]</f>
        <v>0.22222222222222221</v>
      </c>
      <c r="I34" s="1">
        <v>0</v>
      </c>
      <c r="J34" s="8">
        <f>Table323567891011121323432101112137245[[#This Row],[Alaskan Native or Native American]]/Table323567891011121323432101112137245[[#This Row],[Total]]</f>
        <v>0</v>
      </c>
      <c r="K34" s="1">
        <v>0</v>
      </c>
      <c r="L34" s="8">
        <f>Table323567891011121323432101112137245[[#This Row],[Asian American]]/Table323567891011121323432101112137245[[#This Row],[Total]]</f>
        <v>0</v>
      </c>
      <c r="M34" s="1">
        <v>0</v>
      </c>
      <c r="N34" s="8">
        <f>Table323567891011121323432101112137245[[#This Row],[African American]]/Table323567891011121323432101112137245[[#This Row],[Total]]</f>
        <v>0</v>
      </c>
      <c r="O34" s="1">
        <v>1</v>
      </c>
      <c r="P34" s="8">
        <f>Table323567891011121323432101112137245[[#This Row],[Hispanic American]]/Table323567891011121323432101112137245[[#This Row],[Total]]</f>
        <v>0.1111111111111111</v>
      </c>
      <c r="Q34" s="1">
        <v>0</v>
      </c>
      <c r="R34" s="8">
        <f>Table323567891011121323432101112137245[[#This Row],[Hawaiian or Pacific Islander]]/Table323567891011121323432101112137245[[#This Row],[Total]]</f>
        <v>0</v>
      </c>
      <c r="S34" s="1">
        <v>8</v>
      </c>
      <c r="T34" s="8">
        <f>Table323567891011121323432101112137245[[#This Row],[White]]/Table323567891011121323432101112137245[[#This Row],[Total]]</f>
        <v>0.88888888888888884</v>
      </c>
      <c r="U34" s="1">
        <v>0</v>
      </c>
      <c r="V34" s="8">
        <f>Table323567891011121323432101112137245[[#This Row],[Multi-racial]]/Table323567891011121323432101112137245[[#This Row],[Total]]</f>
        <v>0</v>
      </c>
      <c r="W34" s="1">
        <v>0</v>
      </c>
      <c r="X34" s="8">
        <f>Table323567891011121323432101112137245[[#This Row],[International]]/Table323567891011121323432101112137245[[#This Row],[Total]]</f>
        <v>0</v>
      </c>
      <c r="Y34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0.1111111111111111</v>
      </c>
      <c r="Z34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0.1111111111111111</v>
      </c>
    </row>
    <row r="35" spans="1:26" ht="20" customHeight="1">
      <c r="A35" s="12">
        <v>106467</v>
      </c>
      <c r="B35" s="12" t="s">
        <v>450</v>
      </c>
      <c r="C35" s="16" t="s">
        <v>347</v>
      </c>
      <c r="D35" s="12">
        <v>6</v>
      </c>
      <c r="E35" s="12">
        <v>6</v>
      </c>
      <c r="F35" s="14">
        <f>Table323567891011121323432101112137245[[#This Row],[Men]]/Table323567891011121323432101112137245[[#This Row],[Total]]</f>
        <v>1</v>
      </c>
      <c r="G35" s="12">
        <v>0</v>
      </c>
      <c r="H35" s="14">
        <f>Table323567891011121323432101112137245[[#This Row],[Women]]/Table323567891011121323432101112137245[[#This Row],[Total]]</f>
        <v>0</v>
      </c>
      <c r="I35" s="12">
        <v>0</v>
      </c>
      <c r="J35" s="14">
        <f>Table323567891011121323432101112137245[[#This Row],[Alaskan Native or Native American]]/Table323567891011121323432101112137245[[#This Row],[Total]]</f>
        <v>0</v>
      </c>
      <c r="K35" s="12">
        <v>0</v>
      </c>
      <c r="L35" s="14">
        <f>Table323567891011121323432101112137245[[#This Row],[Asian American]]/Table323567891011121323432101112137245[[#This Row],[Total]]</f>
        <v>0</v>
      </c>
      <c r="M35" s="12">
        <v>0</v>
      </c>
      <c r="N35" s="14">
        <f>Table323567891011121323432101112137245[[#This Row],[African American]]/Table323567891011121323432101112137245[[#This Row],[Total]]</f>
        <v>0</v>
      </c>
      <c r="O35" s="12">
        <v>2</v>
      </c>
      <c r="P35" s="14">
        <f>Table323567891011121323432101112137245[[#This Row],[Hispanic American]]/Table323567891011121323432101112137245[[#This Row],[Total]]</f>
        <v>0.33333333333333331</v>
      </c>
      <c r="Q35" s="12">
        <v>0</v>
      </c>
      <c r="R35" s="14">
        <f>Table323567891011121323432101112137245[[#This Row],[Hawaiian or Pacific Islander]]/Table323567891011121323432101112137245[[#This Row],[Total]]</f>
        <v>0</v>
      </c>
      <c r="S35" s="12">
        <v>4</v>
      </c>
      <c r="T35" s="14">
        <f>Table323567891011121323432101112137245[[#This Row],[White]]/Table323567891011121323432101112137245[[#This Row],[Total]]</f>
        <v>0.66666666666666663</v>
      </c>
      <c r="U35" s="12">
        <v>0</v>
      </c>
      <c r="V35" s="14">
        <f>Table323567891011121323432101112137245[[#This Row],[Multi-racial]]/Table323567891011121323432101112137245[[#This Row],[Total]]</f>
        <v>0</v>
      </c>
      <c r="W35" s="12">
        <v>0</v>
      </c>
      <c r="X35" s="14">
        <f>Table323567891011121323432101112137245[[#This Row],[International]]/Table323567891011121323432101112137245[[#This Row],[Total]]</f>
        <v>0</v>
      </c>
      <c r="Y35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0.33333333333333331</v>
      </c>
      <c r="Z35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0.33333333333333331</v>
      </c>
    </row>
    <row r="36" spans="1:26" ht="20" customHeight="1">
      <c r="A36" s="1">
        <v>154235</v>
      </c>
      <c r="B36" s="1" t="s">
        <v>478</v>
      </c>
      <c r="C36" s="15" t="s">
        <v>347</v>
      </c>
      <c r="D36" s="1">
        <v>6</v>
      </c>
      <c r="E36" s="1">
        <v>6</v>
      </c>
      <c r="F36" s="8">
        <f>Table323567891011121323432101112137245[[#This Row],[Men]]/Table323567891011121323432101112137245[[#This Row],[Total]]</f>
        <v>1</v>
      </c>
      <c r="G36" s="1">
        <v>0</v>
      </c>
      <c r="H36" s="8">
        <f>Table323567891011121323432101112137245[[#This Row],[Women]]/Table323567891011121323432101112137245[[#This Row],[Total]]</f>
        <v>0</v>
      </c>
      <c r="I36" s="1">
        <v>0</v>
      </c>
      <c r="J36" s="8">
        <f>Table323567891011121323432101112137245[[#This Row],[Alaskan Native or Native American]]/Table323567891011121323432101112137245[[#This Row],[Total]]</f>
        <v>0</v>
      </c>
      <c r="K36" s="1">
        <v>0</v>
      </c>
      <c r="L36" s="8">
        <f>Table323567891011121323432101112137245[[#This Row],[Asian American]]/Table323567891011121323432101112137245[[#This Row],[Total]]</f>
        <v>0</v>
      </c>
      <c r="M36" s="1">
        <v>0</v>
      </c>
      <c r="N36" s="8">
        <f>Table323567891011121323432101112137245[[#This Row],[African American]]/Table323567891011121323432101112137245[[#This Row],[Total]]</f>
        <v>0</v>
      </c>
      <c r="O36" s="1">
        <v>0</v>
      </c>
      <c r="P36" s="8">
        <f>Table323567891011121323432101112137245[[#This Row],[Hispanic American]]/Table323567891011121323432101112137245[[#This Row],[Total]]</f>
        <v>0</v>
      </c>
      <c r="Q36" s="1">
        <v>0</v>
      </c>
      <c r="R36" s="8">
        <f>Table323567891011121323432101112137245[[#This Row],[Hawaiian or Pacific Islander]]/Table323567891011121323432101112137245[[#This Row],[Total]]</f>
        <v>0</v>
      </c>
      <c r="S36" s="1">
        <v>5</v>
      </c>
      <c r="T36" s="8">
        <f>Table323567891011121323432101112137245[[#This Row],[White]]/Table323567891011121323432101112137245[[#This Row],[Total]]</f>
        <v>0.83333333333333337</v>
      </c>
      <c r="U36" s="1">
        <v>0</v>
      </c>
      <c r="V36" s="8">
        <f>Table323567891011121323432101112137245[[#This Row],[Multi-racial]]/Table323567891011121323432101112137245[[#This Row],[Total]]</f>
        <v>0</v>
      </c>
      <c r="W36" s="1">
        <v>0</v>
      </c>
      <c r="X36" s="8">
        <f>Table323567891011121323432101112137245[[#This Row],[International]]/Table323567891011121323432101112137245[[#This Row],[Total]]</f>
        <v>0</v>
      </c>
      <c r="Y36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36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37" spans="1:26" ht="20" customHeight="1">
      <c r="A37" s="12">
        <v>180106</v>
      </c>
      <c r="B37" s="12" t="s">
        <v>325</v>
      </c>
      <c r="C37" s="16" t="s">
        <v>347</v>
      </c>
      <c r="D37" s="12">
        <v>6</v>
      </c>
      <c r="E37" s="12">
        <v>1</v>
      </c>
      <c r="F37" s="14">
        <f>Table323567891011121323432101112137245[[#This Row],[Men]]/Table323567891011121323432101112137245[[#This Row],[Total]]</f>
        <v>0.16666666666666666</v>
      </c>
      <c r="G37" s="12">
        <v>5</v>
      </c>
      <c r="H37" s="14">
        <f>Table323567891011121323432101112137245[[#This Row],[Women]]/Table323567891011121323432101112137245[[#This Row],[Total]]</f>
        <v>0.83333333333333337</v>
      </c>
      <c r="I37" s="12">
        <v>0</v>
      </c>
      <c r="J37" s="14">
        <f>Table323567891011121323432101112137245[[#This Row],[Alaskan Native or Native American]]/Table323567891011121323432101112137245[[#This Row],[Total]]</f>
        <v>0</v>
      </c>
      <c r="K37" s="12">
        <v>0</v>
      </c>
      <c r="L37" s="14">
        <f>Table323567891011121323432101112137245[[#This Row],[Asian American]]/Table323567891011121323432101112137245[[#This Row],[Total]]</f>
        <v>0</v>
      </c>
      <c r="M37" s="12">
        <v>0</v>
      </c>
      <c r="N37" s="14">
        <f>Table323567891011121323432101112137245[[#This Row],[African American]]/Table323567891011121323432101112137245[[#This Row],[Total]]</f>
        <v>0</v>
      </c>
      <c r="O37" s="12">
        <v>0</v>
      </c>
      <c r="P37" s="14">
        <f>Table323567891011121323432101112137245[[#This Row],[Hispanic American]]/Table323567891011121323432101112137245[[#This Row],[Total]]</f>
        <v>0</v>
      </c>
      <c r="Q37" s="12">
        <v>0</v>
      </c>
      <c r="R37" s="14">
        <f>Table323567891011121323432101112137245[[#This Row],[Hawaiian or Pacific Islander]]/Table323567891011121323432101112137245[[#This Row],[Total]]</f>
        <v>0</v>
      </c>
      <c r="S37" s="12">
        <v>3</v>
      </c>
      <c r="T37" s="14">
        <f>Table323567891011121323432101112137245[[#This Row],[White]]/Table323567891011121323432101112137245[[#This Row],[Total]]</f>
        <v>0.5</v>
      </c>
      <c r="U37" s="12">
        <v>0</v>
      </c>
      <c r="V37" s="14">
        <f>Table323567891011121323432101112137245[[#This Row],[Multi-racial]]/Table323567891011121323432101112137245[[#This Row],[Total]]</f>
        <v>0</v>
      </c>
      <c r="W37" s="12">
        <v>0</v>
      </c>
      <c r="X37" s="14">
        <f>Table323567891011121323432101112137245[[#This Row],[International]]/Table323567891011121323432101112137245[[#This Row],[Total]]</f>
        <v>0</v>
      </c>
      <c r="Y37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37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38" spans="1:26" ht="20" customHeight="1">
      <c r="A38" s="1">
        <v>153001</v>
      </c>
      <c r="B38" s="1" t="s">
        <v>882</v>
      </c>
      <c r="C38" s="15" t="s">
        <v>347</v>
      </c>
      <c r="D38" s="1">
        <v>5</v>
      </c>
      <c r="E38" s="1">
        <v>4</v>
      </c>
      <c r="F38" s="8">
        <f>Table323567891011121323432101112137245[[#This Row],[Men]]/Table323567891011121323432101112137245[[#This Row],[Total]]</f>
        <v>0.8</v>
      </c>
      <c r="G38" s="1">
        <v>1</v>
      </c>
      <c r="H38" s="8">
        <f>Table323567891011121323432101112137245[[#This Row],[Women]]/Table323567891011121323432101112137245[[#This Row],[Total]]</f>
        <v>0.2</v>
      </c>
      <c r="I38" s="1">
        <v>0</v>
      </c>
      <c r="J38" s="8">
        <f>Table323567891011121323432101112137245[[#This Row],[Alaskan Native or Native American]]/Table323567891011121323432101112137245[[#This Row],[Total]]</f>
        <v>0</v>
      </c>
      <c r="K38" s="1">
        <v>0</v>
      </c>
      <c r="L38" s="8">
        <f>Table323567891011121323432101112137245[[#This Row],[Asian American]]/Table323567891011121323432101112137245[[#This Row],[Total]]</f>
        <v>0</v>
      </c>
      <c r="M38" s="1">
        <v>0</v>
      </c>
      <c r="N38" s="8">
        <f>Table323567891011121323432101112137245[[#This Row],[African American]]/Table323567891011121323432101112137245[[#This Row],[Total]]</f>
        <v>0</v>
      </c>
      <c r="O38" s="1">
        <v>0</v>
      </c>
      <c r="P38" s="8">
        <f>Table323567891011121323432101112137245[[#This Row],[Hispanic American]]/Table323567891011121323432101112137245[[#This Row],[Total]]</f>
        <v>0</v>
      </c>
      <c r="Q38" s="1">
        <v>0</v>
      </c>
      <c r="R38" s="8">
        <f>Table323567891011121323432101112137245[[#This Row],[Hawaiian or Pacific Islander]]/Table323567891011121323432101112137245[[#This Row],[Total]]</f>
        <v>0</v>
      </c>
      <c r="S38" s="1">
        <v>3</v>
      </c>
      <c r="T38" s="8">
        <f>Table323567891011121323432101112137245[[#This Row],[White]]/Table323567891011121323432101112137245[[#This Row],[Total]]</f>
        <v>0.6</v>
      </c>
      <c r="U38" s="1">
        <v>0</v>
      </c>
      <c r="V38" s="8">
        <f>Table323567891011121323432101112137245[[#This Row],[Multi-racial]]/Table323567891011121323432101112137245[[#This Row],[Total]]</f>
        <v>0</v>
      </c>
      <c r="W38" s="1">
        <v>1</v>
      </c>
      <c r="X38" s="8">
        <f>Table323567891011121323432101112137245[[#This Row],[International]]/Table323567891011121323432101112137245[[#This Row],[Total]]</f>
        <v>0.2</v>
      </c>
      <c r="Y38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38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39" spans="1:26" ht="20" customHeight="1">
      <c r="A39" s="12">
        <v>169080</v>
      </c>
      <c r="B39" s="12" t="s">
        <v>322</v>
      </c>
      <c r="C39" s="16"/>
      <c r="D39" s="12">
        <v>4</v>
      </c>
      <c r="E39" s="12">
        <v>3</v>
      </c>
      <c r="F39" s="14">
        <f>Table323567891011121323432101112137245[[#This Row],[Men]]/Table323567891011121323432101112137245[[#This Row],[Total]]</f>
        <v>0.75</v>
      </c>
      <c r="G39" s="12">
        <v>1</v>
      </c>
      <c r="H39" s="14">
        <f>Table323567891011121323432101112137245[[#This Row],[Women]]/Table323567891011121323432101112137245[[#This Row],[Total]]</f>
        <v>0.25</v>
      </c>
      <c r="I39" s="12">
        <v>0</v>
      </c>
      <c r="J39" s="14">
        <f>Table323567891011121323432101112137245[[#This Row],[Alaskan Native or Native American]]/Table323567891011121323432101112137245[[#This Row],[Total]]</f>
        <v>0</v>
      </c>
      <c r="K39" s="12">
        <v>0</v>
      </c>
      <c r="L39" s="14">
        <f>Table323567891011121323432101112137245[[#This Row],[Asian American]]/Table323567891011121323432101112137245[[#This Row],[Total]]</f>
        <v>0</v>
      </c>
      <c r="M39" s="12">
        <v>0</v>
      </c>
      <c r="N39" s="14">
        <f>Table323567891011121323432101112137245[[#This Row],[African American]]/Table323567891011121323432101112137245[[#This Row],[Total]]</f>
        <v>0</v>
      </c>
      <c r="O39" s="12">
        <v>0</v>
      </c>
      <c r="P39" s="14">
        <f>Table323567891011121323432101112137245[[#This Row],[Hispanic American]]/Table323567891011121323432101112137245[[#This Row],[Total]]</f>
        <v>0</v>
      </c>
      <c r="Q39" s="12">
        <v>0</v>
      </c>
      <c r="R39" s="14">
        <f>Table323567891011121323432101112137245[[#This Row],[Hawaiian or Pacific Islander]]/Table323567891011121323432101112137245[[#This Row],[Total]]</f>
        <v>0</v>
      </c>
      <c r="S39" s="12">
        <v>1</v>
      </c>
      <c r="T39" s="14">
        <f>Table323567891011121323432101112137245[[#This Row],[White]]/Table323567891011121323432101112137245[[#This Row],[Total]]</f>
        <v>0.25</v>
      </c>
      <c r="U39" s="12">
        <v>0</v>
      </c>
      <c r="V39" s="14">
        <f>Table323567891011121323432101112137245[[#This Row],[Multi-racial]]/Table323567891011121323432101112137245[[#This Row],[Total]]</f>
        <v>0</v>
      </c>
      <c r="W39" s="12">
        <v>3</v>
      </c>
      <c r="X39" s="14">
        <f>Table323567891011121323432101112137245[[#This Row],[International]]/Table323567891011121323432101112137245[[#This Row],[Total]]</f>
        <v>0.75</v>
      </c>
      <c r="Y39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39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40" spans="1:26" ht="20" customHeight="1">
      <c r="A40" s="1">
        <v>206048</v>
      </c>
      <c r="B40" s="1" t="s">
        <v>1041</v>
      </c>
      <c r="C40" s="15" t="s">
        <v>347</v>
      </c>
      <c r="D40" s="1">
        <v>4</v>
      </c>
      <c r="E40" s="1">
        <v>4</v>
      </c>
      <c r="F40" s="8">
        <f>Table323567891011121323432101112137245[[#This Row],[Men]]/Table323567891011121323432101112137245[[#This Row],[Total]]</f>
        <v>1</v>
      </c>
      <c r="G40" s="1">
        <v>0</v>
      </c>
      <c r="H40" s="8">
        <f>Table323567891011121323432101112137245[[#This Row],[Women]]/Table323567891011121323432101112137245[[#This Row],[Total]]</f>
        <v>0</v>
      </c>
      <c r="I40" s="1">
        <v>0</v>
      </c>
      <c r="J40" s="8">
        <f>Table323567891011121323432101112137245[[#This Row],[Alaskan Native or Native American]]/Table323567891011121323432101112137245[[#This Row],[Total]]</f>
        <v>0</v>
      </c>
      <c r="K40" s="1">
        <v>0</v>
      </c>
      <c r="L40" s="8">
        <f>Table323567891011121323432101112137245[[#This Row],[Asian American]]/Table323567891011121323432101112137245[[#This Row],[Total]]</f>
        <v>0</v>
      </c>
      <c r="M40" s="1">
        <v>2</v>
      </c>
      <c r="N40" s="8">
        <f>Table323567891011121323432101112137245[[#This Row],[African American]]/Table323567891011121323432101112137245[[#This Row],[Total]]</f>
        <v>0.5</v>
      </c>
      <c r="O40" s="1">
        <v>0</v>
      </c>
      <c r="P40" s="8">
        <f>Table323567891011121323432101112137245[[#This Row],[Hispanic American]]/Table323567891011121323432101112137245[[#This Row],[Total]]</f>
        <v>0</v>
      </c>
      <c r="Q40" s="1">
        <v>0</v>
      </c>
      <c r="R40" s="8">
        <f>Table323567891011121323432101112137245[[#This Row],[Hawaiian or Pacific Islander]]/Table323567891011121323432101112137245[[#This Row],[Total]]</f>
        <v>0</v>
      </c>
      <c r="S40" s="1">
        <v>1</v>
      </c>
      <c r="T40" s="8">
        <f>Table323567891011121323432101112137245[[#This Row],[White]]/Table323567891011121323432101112137245[[#This Row],[Total]]</f>
        <v>0.25</v>
      </c>
      <c r="U40" s="1">
        <v>0</v>
      </c>
      <c r="V40" s="8">
        <f>Table323567891011121323432101112137245[[#This Row],[Multi-racial]]/Table323567891011121323432101112137245[[#This Row],[Total]]</f>
        <v>0</v>
      </c>
      <c r="W40" s="1">
        <v>1</v>
      </c>
      <c r="X40" s="8">
        <f>Table323567891011121323432101112137245[[#This Row],[International]]/Table323567891011121323432101112137245[[#This Row],[Total]]</f>
        <v>0.25</v>
      </c>
      <c r="Y40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</v>
      </c>
      <c r="Z40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</v>
      </c>
    </row>
    <row r="41" spans="1:26" ht="20" customHeight="1">
      <c r="A41" s="12">
        <v>482608</v>
      </c>
      <c r="B41" s="12" t="s">
        <v>1378</v>
      </c>
      <c r="C41" s="16">
        <v>49600</v>
      </c>
      <c r="D41" s="12">
        <v>4</v>
      </c>
      <c r="E41" s="12">
        <v>3</v>
      </c>
      <c r="F41" s="14">
        <f>Table323567891011121323432101112137245[[#This Row],[Men]]/Table323567891011121323432101112137245[[#This Row],[Total]]</f>
        <v>0.75</v>
      </c>
      <c r="G41" s="12">
        <v>1</v>
      </c>
      <c r="H41" s="14">
        <f>Table323567891011121323432101112137245[[#This Row],[Women]]/Table323567891011121323432101112137245[[#This Row],[Total]]</f>
        <v>0.25</v>
      </c>
      <c r="I41" s="12">
        <v>0</v>
      </c>
      <c r="J41" s="14">
        <f>Table323567891011121323432101112137245[[#This Row],[Alaskan Native or Native American]]/Table323567891011121323432101112137245[[#This Row],[Total]]</f>
        <v>0</v>
      </c>
      <c r="K41" s="12">
        <v>0</v>
      </c>
      <c r="L41" s="14">
        <f>Table323567891011121323432101112137245[[#This Row],[Asian American]]/Table323567891011121323432101112137245[[#This Row],[Total]]</f>
        <v>0</v>
      </c>
      <c r="M41" s="12">
        <v>0</v>
      </c>
      <c r="N41" s="14">
        <f>Table323567891011121323432101112137245[[#This Row],[African American]]/Table323567891011121323432101112137245[[#This Row],[Total]]</f>
        <v>0</v>
      </c>
      <c r="O41" s="12">
        <v>2</v>
      </c>
      <c r="P41" s="14">
        <f>Table323567891011121323432101112137245[[#This Row],[Hispanic American]]/Table323567891011121323432101112137245[[#This Row],[Total]]</f>
        <v>0.5</v>
      </c>
      <c r="Q41" s="12">
        <v>0</v>
      </c>
      <c r="R41" s="14">
        <f>Table323567891011121323432101112137245[[#This Row],[Hawaiian or Pacific Islander]]/Table323567891011121323432101112137245[[#This Row],[Total]]</f>
        <v>0</v>
      </c>
      <c r="S41" s="12">
        <v>0</v>
      </c>
      <c r="T41" s="14">
        <f>Table323567891011121323432101112137245[[#This Row],[White]]/Table323567891011121323432101112137245[[#This Row],[Total]]</f>
        <v>0</v>
      </c>
      <c r="U41" s="12">
        <v>0</v>
      </c>
      <c r="V41" s="14">
        <f>Table323567891011121323432101112137245[[#This Row],[Multi-racial]]/Table323567891011121323432101112137245[[#This Row],[Total]]</f>
        <v>0</v>
      </c>
      <c r="W41" s="12">
        <v>0</v>
      </c>
      <c r="X41" s="14">
        <f>Table323567891011121323432101112137245[[#This Row],[International]]/Table323567891011121323432101112137245[[#This Row],[Total]]</f>
        <v>0</v>
      </c>
      <c r="Y41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</v>
      </c>
      <c r="Z41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</v>
      </c>
    </row>
    <row r="42" spans="1:26" ht="20" customHeight="1">
      <c r="A42" s="1">
        <v>138309</v>
      </c>
      <c r="B42" s="1" t="s">
        <v>500</v>
      </c>
      <c r="C42" s="15">
        <v>64300</v>
      </c>
      <c r="D42" s="1">
        <v>3</v>
      </c>
      <c r="E42" s="1">
        <v>2</v>
      </c>
      <c r="F42" s="8">
        <f>Table323567891011121323432101112137245[[#This Row],[Men]]/Table323567891011121323432101112137245[[#This Row],[Total]]</f>
        <v>0.66666666666666663</v>
      </c>
      <c r="G42" s="1">
        <v>1</v>
      </c>
      <c r="H42" s="8">
        <f>Table323567891011121323432101112137245[[#This Row],[Women]]/Table323567891011121323432101112137245[[#This Row],[Total]]</f>
        <v>0.33333333333333331</v>
      </c>
      <c r="I42" s="1">
        <v>0</v>
      </c>
      <c r="J42" s="8">
        <f>Table323567891011121323432101112137245[[#This Row],[Alaskan Native or Native American]]/Table323567891011121323432101112137245[[#This Row],[Total]]</f>
        <v>0</v>
      </c>
      <c r="K42" s="1">
        <v>0</v>
      </c>
      <c r="L42" s="8">
        <f>Table323567891011121323432101112137245[[#This Row],[Asian American]]/Table323567891011121323432101112137245[[#This Row],[Total]]</f>
        <v>0</v>
      </c>
      <c r="M42" s="1">
        <v>0</v>
      </c>
      <c r="N42" s="8">
        <f>Table323567891011121323432101112137245[[#This Row],[African American]]/Table323567891011121323432101112137245[[#This Row],[Total]]</f>
        <v>0</v>
      </c>
      <c r="O42" s="1">
        <v>0</v>
      </c>
      <c r="P42" s="8">
        <f>Table323567891011121323432101112137245[[#This Row],[Hispanic American]]/Table323567891011121323432101112137245[[#This Row],[Total]]</f>
        <v>0</v>
      </c>
      <c r="Q42" s="1">
        <v>0</v>
      </c>
      <c r="R42" s="8">
        <f>Table323567891011121323432101112137245[[#This Row],[Hawaiian or Pacific Islander]]/Table323567891011121323432101112137245[[#This Row],[Total]]</f>
        <v>0</v>
      </c>
      <c r="S42" s="1">
        <v>2</v>
      </c>
      <c r="T42" s="8">
        <f>Table323567891011121323432101112137245[[#This Row],[White]]/Table323567891011121323432101112137245[[#This Row],[Total]]</f>
        <v>0.66666666666666663</v>
      </c>
      <c r="U42" s="1">
        <v>0</v>
      </c>
      <c r="V42" s="8">
        <f>Table323567891011121323432101112137245[[#This Row],[Multi-racial]]/Table323567891011121323432101112137245[[#This Row],[Total]]</f>
        <v>0</v>
      </c>
      <c r="W42" s="1">
        <v>0</v>
      </c>
      <c r="X42" s="8">
        <f>Table323567891011121323432101112137245[[#This Row],[International]]/Table323567891011121323432101112137245[[#This Row],[Total]]</f>
        <v>0</v>
      </c>
      <c r="Y42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42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43" spans="1:26" ht="20" customHeight="1">
      <c r="A43" s="12">
        <v>230834</v>
      </c>
      <c r="B43" s="12" t="s">
        <v>1364</v>
      </c>
      <c r="C43" s="16"/>
      <c r="D43" s="12">
        <v>3</v>
      </c>
      <c r="E43" s="12">
        <v>3</v>
      </c>
      <c r="F43" s="14">
        <f>Table323567891011121323432101112137245[[#This Row],[Men]]/Table323567891011121323432101112137245[[#This Row],[Total]]</f>
        <v>1</v>
      </c>
      <c r="G43" s="12">
        <v>0</v>
      </c>
      <c r="H43" s="14">
        <f>Table323567891011121323432101112137245[[#This Row],[Women]]/Table323567891011121323432101112137245[[#This Row],[Total]]</f>
        <v>0</v>
      </c>
      <c r="I43" s="12">
        <v>0</v>
      </c>
      <c r="J43" s="14">
        <f>Table323567891011121323432101112137245[[#This Row],[Alaskan Native or Native American]]/Table323567891011121323432101112137245[[#This Row],[Total]]</f>
        <v>0</v>
      </c>
      <c r="K43" s="12">
        <v>0</v>
      </c>
      <c r="L43" s="14">
        <f>Table323567891011121323432101112137245[[#This Row],[Asian American]]/Table323567891011121323432101112137245[[#This Row],[Total]]</f>
        <v>0</v>
      </c>
      <c r="M43" s="12">
        <v>0</v>
      </c>
      <c r="N43" s="14">
        <f>Table323567891011121323432101112137245[[#This Row],[African American]]/Table323567891011121323432101112137245[[#This Row],[Total]]</f>
        <v>0</v>
      </c>
      <c r="O43" s="12">
        <v>0</v>
      </c>
      <c r="P43" s="14">
        <f>Table323567891011121323432101112137245[[#This Row],[Hispanic American]]/Table323567891011121323432101112137245[[#This Row],[Total]]</f>
        <v>0</v>
      </c>
      <c r="Q43" s="12">
        <v>0</v>
      </c>
      <c r="R43" s="14">
        <f>Table323567891011121323432101112137245[[#This Row],[Hawaiian or Pacific Islander]]/Table323567891011121323432101112137245[[#This Row],[Total]]</f>
        <v>0</v>
      </c>
      <c r="S43" s="12">
        <v>2</v>
      </c>
      <c r="T43" s="14">
        <f>Table323567891011121323432101112137245[[#This Row],[White]]/Table323567891011121323432101112137245[[#This Row],[Total]]</f>
        <v>0.66666666666666663</v>
      </c>
      <c r="U43" s="12">
        <v>0</v>
      </c>
      <c r="V43" s="14">
        <f>Table323567891011121323432101112137245[[#This Row],[Multi-racial]]/Table323567891011121323432101112137245[[#This Row],[Total]]</f>
        <v>0</v>
      </c>
      <c r="W43" s="12">
        <v>1</v>
      </c>
      <c r="X43" s="14">
        <f>Table323567891011121323432101112137245[[#This Row],[International]]/Table323567891011121323432101112137245[[#This Row],[Total]]</f>
        <v>0.33333333333333331</v>
      </c>
      <c r="Y43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43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44" spans="1:26" ht="20" customHeight="1">
      <c r="A44" s="1">
        <v>482547</v>
      </c>
      <c r="B44" s="1" t="s">
        <v>1374</v>
      </c>
      <c r="C44" s="15">
        <v>49600</v>
      </c>
      <c r="D44" s="1">
        <v>3</v>
      </c>
      <c r="E44" s="1">
        <v>2</v>
      </c>
      <c r="F44" s="8">
        <f>Table323567891011121323432101112137245[[#This Row],[Men]]/Table323567891011121323432101112137245[[#This Row],[Total]]</f>
        <v>0.66666666666666663</v>
      </c>
      <c r="G44" s="1">
        <v>1</v>
      </c>
      <c r="H44" s="8">
        <f>Table323567891011121323432101112137245[[#This Row],[Women]]/Table323567891011121323432101112137245[[#This Row],[Total]]</f>
        <v>0.33333333333333331</v>
      </c>
      <c r="I44" s="1">
        <v>0</v>
      </c>
      <c r="J44" s="8">
        <f>Table323567891011121323432101112137245[[#This Row],[Alaskan Native or Native American]]/Table323567891011121323432101112137245[[#This Row],[Total]]</f>
        <v>0</v>
      </c>
      <c r="K44" s="1">
        <v>2</v>
      </c>
      <c r="L44" s="8">
        <f>Table323567891011121323432101112137245[[#This Row],[Asian American]]/Table323567891011121323432101112137245[[#This Row],[Total]]</f>
        <v>0.66666666666666663</v>
      </c>
      <c r="M44" s="1">
        <v>0</v>
      </c>
      <c r="N44" s="8">
        <f>Table323567891011121323432101112137245[[#This Row],[African American]]/Table323567891011121323432101112137245[[#This Row],[Total]]</f>
        <v>0</v>
      </c>
      <c r="O44" s="1">
        <v>1</v>
      </c>
      <c r="P44" s="8">
        <f>Table323567891011121323432101112137245[[#This Row],[Hispanic American]]/Table323567891011121323432101112137245[[#This Row],[Total]]</f>
        <v>0.33333333333333331</v>
      </c>
      <c r="Q44" s="1">
        <v>0</v>
      </c>
      <c r="R44" s="8">
        <f>Table323567891011121323432101112137245[[#This Row],[Hawaiian or Pacific Islander]]/Table323567891011121323432101112137245[[#This Row],[Total]]</f>
        <v>0</v>
      </c>
      <c r="S44" s="1">
        <v>0</v>
      </c>
      <c r="T44" s="8">
        <f>Table323567891011121323432101112137245[[#This Row],[White]]/Table323567891011121323432101112137245[[#This Row],[Total]]</f>
        <v>0</v>
      </c>
      <c r="U44" s="1">
        <v>0</v>
      </c>
      <c r="V44" s="8">
        <f>Table323567891011121323432101112137245[[#This Row],[Multi-racial]]/Table323567891011121323432101112137245[[#This Row],[Total]]</f>
        <v>0</v>
      </c>
      <c r="W44" s="1">
        <v>0</v>
      </c>
      <c r="X44" s="8">
        <f>Table323567891011121323432101112137245[[#This Row],[International]]/Table323567891011121323432101112137245[[#This Row],[Total]]</f>
        <v>0</v>
      </c>
      <c r="Y44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  <c r="Z44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0.33333333333333331</v>
      </c>
    </row>
    <row r="45" spans="1:26" ht="20" customHeight="1">
      <c r="A45" s="12">
        <v>482617</v>
      </c>
      <c r="B45" s="12" t="s">
        <v>1379</v>
      </c>
      <c r="C45" s="16">
        <v>49600</v>
      </c>
      <c r="D45" s="12">
        <v>3</v>
      </c>
      <c r="E45" s="12">
        <v>3</v>
      </c>
      <c r="F45" s="14">
        <f>Table323567891011121323432101112137245[[#This Row],[Men]]/Table323567891011121323432101112137245[[#This Row],[Total]]</f>
        <v>1</v>
      </c>
      <c r="G45" s="12">
        <v>0</v>
      </c>
      <c r="H45" s="14">
        <f>Table323567891011121323432101112137245[[#This Row],[Women]]/Table323567891011121323432101112137245[[#This Row],[Total]]</f>
        <v>0</v>
      </c>
      <c r="I45" s="12">
        <v>0</v>
      </c>
      <c r="J45" s="14">
        <f>Table323567891011121323432101112137245[[#This Row],[Alaskan Native or Native American]]/Table323567891011121323432101112137245[[#This Row],[Total]]</f>
        <v>0</v>
      </c>
      <c r="K45" s="12">
        <v>0</v>
      </c>
      <c r="L45" s="14">
        <f>Table323567891011121323432101112137245[[#This Row],[Asian American]]/Table323567891011121323432101112137245[[#This Row],[Total]]</f>
        <v>0</v>
      </c>
      <c r="M45" s="12">
        <v>1</v>
      </c>
      <c r="N45" s="14">
        <f>Table323567891011121323432101112137245[[#This Row],[African American]]/Table323567891011121323432101112137245[[#This Row],[Total]]</f>
        <v>0.33333333333333331</v>
      </c>
      <c r="O45" s="12">
        <v>0</v>
      </c>
      <c r="P45" s="14">
        <f>Table323567891011121323432101112137245[[#This Row],[Hispanic American]]/Table323567891011121323432101112137245[[#This Row],[Total]]</f>
        <v>0</v>
      </c>
      <c r="Q45" s="12">
        <v>0</v>
      </c>
      <c r="R45" s="14">
        <f>Table323567891011121323432101112137245[[#This Row],[Hawaiian or Pacific Islander]]/Table323567891011121323432101112137245[[#This Row],[Total]]</f>
        <v>0</v>
      </c>
      <c r="S45" s="12">
        <v>2</v>
      </c>
      <c r="T45" s="14">
        <f>Table323567891011121323432101112137245[[#This Row],[White]]/Table323567891011121323432101112137245[[#This Row],[Total]]</f>
        <v>0.66666666666666663</v>
      </c>
      <c r="U45" s="12">
        <v>0</v>
      </c>
      <c r="V45" s="14">
        <f>Table323567891011121323432101112137245[[#This Row],[Multi-racial]]/Table323567891011121323432101112137245[[#This Row],[Total]]</f>
        <v>0</v>
      </c>
      <c r="W45" s="12">
        <v>0</v>
      </c>
      <c r="X45" s="14">
        <f>Table323567891011121323432101112137245[[#This Row],[International]]/Table323567891011121323432101112137245[[#This Row],[Total]]</f>
        <v>0</v>
      </c>
      <c r="Y45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0.33333333333333331</v>
      </c>
      <c r="Z45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0.33333333333333331</v>
      </c>
    </row>
    <row r="46" spans="1:26" ht="20" customHeight="1">
      <c r="A46" s="1">
        <v>484631</v>
      </c>
      <c r="B46" s="1" t="s">
        <v>1215</v>
      </c>
      <c r="C46" s="15">
        <v>56600</v>
      </c>
      <c r="D46" s="1">
        <v>3</v>
      </c>
      <c r="E46" s="1">
        <v>3</v>
      </c>
      <c r="F46" s="8">
        <f>Table323567891011121323432101112137245[[#This Row],[Men]]/Table323567891011121323432101112137245[[#This Row],[Total]]</f>
        <v>1</v>
      </c>
      <c r="G46" s="1">
        <v>0</v>
      </c>
      <c r="H46" s="8">
        <f>Table323567891011121323432101112137245[[#This Row],[Women]]/Table323567891011121323432101112137245[[#This Row],[Total]]</f>
        <v>0</v>
      </c>
      <c r="I46" s="1">
        <v>0</v>
      </c>
      <c r="J46" s="8">
        <f>Table323567891011121323432101112137245[[#This Row],[Alaskan Native or Native American]]/Table323567891011121323432101112137245[[#This Row],[Total]]</f>
        <v>0</v>
      </c>
      <c r="K46" s="1">
        <v>0</v>
      </c>
      <c r="L46" s="8">
        <f>Table323567891011121323432101112137245[[#This Row],[Asian American]]/Table323567891011121323432101112137245[[#This Row],[Total]]</f>
        <v>0</v>
      </c>
      <c r="M46" s="1">
        <v>0</v>
      </c>
      <c r="N46" s="8">
        <f>Table323567891011121323432101112137245[[#This Row],[African American]]/Table323567891011121323432101112137245[[#This Row],[Total]]</f>
        <v>0</v>
      </c>
      <c r="O46" s="1">
        <v>2</v>
      </c>
      <c r="P46" s="8">
        <f>Table323567891011121323432101112137245[[#This Row],[Hispanic American]]/Table323567891011121323432101112137245[[#This Row],[Total]]</f>
        <v>0.66666666666666663</v>
      </c>
      <c r="Q46" s="1">
        <v>0</v>
      </c>
      <c r="R46" s="8">
        <f>Table323567891011121323432101112137245[[#This Row],[Hawaiian or Pacific Islander]]/Table323567891011121323432101112137245[[#This Row],[Total]]</f>
        <v>0</v>
      </c>
      <c r="S46" s="1">
        <v>0</v>
      </c>
      <c r="T46" s="8">
        <f>Table323567891011121323432101112137245[[#This Row],[White]]/Table323567891011121323432101112137245[[#This Row],[Total]]</f>
        <v>0</v>
      </c>
      <c r="U46" s="1">
        <v>1</v>
      </c>
      <c r="V46" s="8">
        <f>Table323567891011121323432101112137245[[#This Row],[Multi-racial]]/Table323567891011121323432101112137245[[#This Row],[Total]]</f>
        <v>0.33333333333333331</v>
      </c>
      <c r="W46" s="1">
        <v>0</v>
      </c>
      <c r="X46" s="8">
        <f>Table323567891011121323432101112137245[[#This Row],[International]]/Table323567891011121323432101112137245[[#This Row],[Total]]</f>
        <v>0</v>
      </c>
      <c r="Y46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  <c r="Z46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</row>
    <row r="47" spans="1:26" ht="20" customHeight="1">
      <c r="A47" s="12">
        <v>131520</v>
      </c>
      <c r="B47" s="12" t="s">
        <v>117</v>
      </c>
      <c r="C47" s="16" t="s">
        <v>347</v>
      </c>
      <c r="D47" s="12">
        <v>2</v>
      </c>
      <c r="E47" s="12">
        <v>2</v>
      </c>
      <c r="F47" s="14">
        <f>Table323567891011121323432101112137245[[#This Row],[Men]]/Table323567891011121323432101112137245[[#This Row],[Total]]</f>
        <v>1</v>
      </c>
      <c r="G47" s="12">
        <v>0</v>
      </c>
      <c r="H47" s="14">
        <f>Table323567891011121323432101112137245[[#This Row],[Women]]/Table323567891011121323432101112137245[[#This Row],[Total]]</f>
        <v>0</v>
      </c>
      <c r="I47" s="12">
        <v>0</v>
      </c>
      <c r="J47" s="14">
        <f>Table323567891011121323432101112137245[[#This Row],[Alaskan Native or Native American]]/Table323567891011121323432101112137245[[#This Row],[Total]]</f>
        <v>0</v>
      </c>
      <c r="K47" s="12">
        <v>0</v>
      </c>
      <c r="L47" s="14">
        <f>Table323567891011121323432101112137245[[#This Row],[Asian American]]/Table323567891011121323432101112137245[[#This Row],[Total]]</f>
        <v>0</v>
      </c>
      <c r="M47" s="12">
        <v>2</v>
      </c>
      <c r="N47" s="14">
        <f>Table323567891011121323432101112137245[[#This Row],[African American]]/Table323567891011121323432101112137245[[#This Row],[Total]]</f>
        <v>1</v>
      </c>
      <c r="O47" s="12">
        <v>0</v>
      </c>
      <c r="P47" s="14">
        <f>Table323567891011121323432101112137245[[#This Row],[Hispanic American]]/Table323567891011121323432101112137245[[#This Row],[Total]]</f>
        <v>0</v>
      </c>
      <c r="Q47" s="12">
        <v>0</v>
      </c>
      <c r="R47" s="14">
        <f>Table323567891011121323432101112137245[[#This Row],[Hawaiian or Pacific Islander]]/Table323567891011121323432101112137245[[#This Row],[Total]]</f>
        <v>0</v>
      </c>
      <c r="S47" s="12">
        <v>0</v>
      </c>
      <c r="T47" s="14">
        <f>Table323567891011121323432101112137245[[#This Row],[White]]/Table323567891011121323432101112137245[[#This Row],[Total]]</f>
        <v>0</v>
      </c>
      <c r="U47" s="12">
        <v>0</v>
      </c>
      <c r="V47" s="14">
        <f>Table323567891011121323432101112137245[[#This Row],[Multi-racial]]/Table323567891011121323432101112137245[[#This Row],[Total]]</f>
        <v>0</v>
      </c>
      <c r="W47" s="12">
        <v>0</v>
      </c>
      <c r="X47" s="14">
        <f>Table323567891011121323432101112137245[[#This Row],[International]]/Table323567891011121323432101112137245[[#This Row],[Total]]</f>
        <v>0</v>
      </c>
      <c r="Y47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  <c r="Z47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</row>
    <row r="48" spans="1:26" ht="20" customHeight="1">
      <c r="A48" s="1">
        <v>153250</v>
      </c>
      <c r="B48" s="1" t="s">
        <v>1318</v>
      </c>
      <c r="C48" s="15" t="s">
        <v>347</v>
      </c>
      <c r="D48" s="1">
        <v>2</v>
      </c>
      <c r="E48" s="1">
        <v>2</v>
      </c>
      <c r="F48" s="8">
        <f>Table323567891011121323432101112137245[[#This Row],[Men]]/Table323567891011121323432101112137245[[#This Row],[Total]]</f>
        <v>1</v>
      </c>
      <c r="G48" s="1">
        <v>0</v>
      </c>
      <c r="H48" s="8">
        <f>Table323567891011121323432101112137245[[#This Row],[Women]]/Table323567891011121323432101112137245[[#This Row],[Total]]</f>
        <v>0</v>
      </c>
      <c r="I48" s="1">
        <v>0</v>
      </c>
      <c r="J48" s="8">
        <f>Table323567891011121323432101112137245[[#This Row],[Alaskan Native or Native American]]/Table323567891011121323432101112137245[[#This Row],[Total]]</f>
        <v>0</v>
      </c>
      <c r="K48" s="1">
        <v>0</v>
      </c>
      <c r="L48" s="8">
        <f>Table323567891011121323432101112137245[[#This Row],[Asian American]]/Table323567891011121323432101112137245[[#This Row],[Total]]</f>
        <v>0</v>
      </c>
      <c r="M48" s="1">
        <v>0</v>
      </c>
      <c r="N48" s="8">
        <f>Table323567891011121323432101112137245[[#This Row],[African American]]/Table323567891011121323432101112137245[[#This Row],[Total]]</f>
        <v>0</v>
      </c>
      <c r="O48" s="1">
        <v>0</v>
      </c>
      <c r="P48" s="8">
        <f>Table323567891011121323432101112137245[[#This Row],[Hispanic American]]/Table323567891011121323432101112137245[[#This Row],[Total]]</f>
        <v>0</v>
      </c>
      <c r="Q48" s="1">
        <v>0</v>
      </c>
      <c r="R48" s="8">
        <f>Table323567891011121323432101112137245[[#This Row],[Hawaiian or Pacific Islander]]/Table323567891011121323432101112137245[[#This Row],[Total]]</f>
        <v>0</v>
      </c>
      <c r="S48" s="1">
        <v>2</v>
      </c>
      <c r="T48" s="8">
        <f>Table323567891011121323432101112137245[[#This Row],[White]]/Table323567891011121323432101112137245[[#This Row],[Total]]</f>
        <v>1</v>
      </c>
      <c r="U48" s="1">
        <v>0</v>
      </c>
      <c r="V48" s="8">
        <f>Table323567891011121323432101112137245[[#This Row],[Multi-racial]]/Table323567891011121323432101112137245[[#This Row],[Total]]</f>
        <v>0</v>
      </c>
      <c r="W48" s="1">
        <v>0</v>
      </c>
      <c r="X48" s="8">
        <f>Table323567891011121323432101112137245[[#This Row],[International]]/Table323567891011121323432101112137245[[#This Row],[Total]]</f>
        <v>0</v>
      </c>
      <c r="Y48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48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49" spans="1:26" ht="20" customHeight="1">
      <c r="A49" s="12">
        <v>201195</v>
      </c>
      <c r="B49" s="12" t="s">
        <v>215</v>
      </c>
      <c r="C49" s="16" t="s">
        <v>347</v>
      </c>
      <c r="D49" s="12">
        <v>2</v>
      </c>
      <c r="E49" s="12">
        <v>2</v>
      </c>
      <c r="F49" s="14">
        <f>Table323567891011121323432101112137245[[#This Row],[Men]]/Table323567891011121323432101112137245[[#This Row],[Total]]</f>
        <v>1</v>
      </c>
      <c r="G49" s="12">
        <v>0</v>
      </c>
      <c r="H49" s="14">
        <f>Table323567891011121323432101112137245[[#This Row],[Women]]/Table323567891011121323432101112137245[[#This Row],[Total]]</f>
        <v>0</v>
      </c>
      <c r="I49" s="12">
        <v>0</v>
      </c>
      <c r="J49" s="14">
        <f>Table323567891011121323432101112137245[[#This Row],[Alaskan Native or Native American]]/Table323567891011121323432101112137245[[#This Row],[Total]]</f>
        <v>0</v>
      </c>
      <c r="K49" s="12">
        <v>0</v>
      </c>
      <c r="L49" s="14">
        <f>Table323567891011121323432101112137245[[#This Row],[Asian American]]/Table323567891011121323432101112137245[[#This Row],[Total]]</f>
        <v>0</v>
      </c>
      <c r="M49" s="12">
        <v>0</v>
      </c>
      <c r="N49" s="14">
        <f>Table323567891011121323432101112137245[[#This Row],[African American]]/Table323567891011121323432101112137245[[#This Row],[Total]]</f>
        <v>0</v>
      </c>
      <c r="O49" s="12">
        <v>1</v>
      </c>
      <c r="P49" s="14">
        <f>Table323567891011121323432101112137245[[#This Row],[Hispanic American]]/Table323567891011121323432101112137245[[#This Row],[Total]]</f>
        <v>0.5</v>
      </c>
      <c r="Q49" s="12">
        <v>0</v>
      </c>
      <c r="R49" s="14">
        <f>Table323567891011121323432101112137245[[#This Row],[Hawaiian or Pacific Islander]]/Table323567891011121323432101112137245[[#This Row],[Total]]</f>
        <v>0</v>
      </c>
      <c r="S49" s="12">
        <v>1</v>
      </c>
      <c r="T49" s="14">
        <f>Table323567891011121323432101112137245[[#This Row],[White]]/Table323567891011121323432101112137245[[#This Row],[Total]]</f>
        <v>0.5</v>
      </c>
      <c r="U49" s="12">
        <v>0</v>
      </c>
      <c r="V49" s="14">
        <f>Table323567891011121323432101112137245[[#This Row],[Multi-racial]]/Table323567891011121323432101112137245[[#This Row],[Total]]</f>
        <v>0</v>
      </c>
      <c r="W49" s="12">
        <v>0</v>
      </c>
      <c r="X49" s="14">
        <f>Table323567891011121323432101112137245[[#This Row],[International]]/Table323567891011121323432101112137245[[#This Row],[Total]]</f>
        <v>0</v>
      </c>
      <c r="Y49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</v>
      </c>
      <c r="Z49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</v>
      </c>
    </row>
    <row r="50" spans="1:26" ht="20" customHeight="1">
      <c r="A50" s="1">
        <v>237950</v>
      </c>
      <c r="B50" s="1" t="s">
        <v>374</v>
      </c>
      <c r="C50" s="15" t="s">
        <v>347</v>
      </c>
      <c r="D50" s="1">
        <v>2</v>
      </c>
      <c r="E50" s="1">
        <v>2</v>
      </c>
      <c r="F50" s="8">
        <f>Table323567891011121323432101112137245[[#This Row],[Men]]/Table323567891011121323432101112137245[[#This Row],[Total]]</f>
        <v>1</v>
      </c>
      <c r="G50" s="1">
        <v>0</v>
      </c>
      <c r="H50" s="8">
        <f>Table323567891011121323432101112137245[[#This Row],[Women]]/Table323567891011121323432101112137245[[#This Row],[Total]]</f>
        <v>0</v>
      </c>
      <c r="I50" s="1">
        <v>0</v>
      </c>
      <c r="J50" s="8">
        <f>Table323567891011121323432101112137245[[#This Row],[Alaskan Native or Native American]]/Table323567891011121323432101112137245[[#This Row],[Total]]</f>
        <v>0</v>
      </c>
      <c r="K50" s="1">
        <v>0</v>
      </c>
      <c r="L50" s="8">
        <f>Table323567891011121323432101112137245[[#This Row],[Asian American]]/Table323567891011121323432101112137245[[#This Row],[Total]]</f>
        <v>0</v>
      </c>
      <c r="M50" s="1">
        <v>0</v>
      </c>
      <c r="N50" s="8">
        <f>Table323567891011121323432101112137245[[#This Row],[African American]]/Table323567891011121323432101112137245[[#This Row],[Total]]</f>
        <v>0</v>
      </c>
      <c r="O50" s="1">
        <v>0</v>
      </c>
      <c r="P50" s="8">
        <f>Table323567891011121323432101112137245[[#This Row],[Hispanic American]]/Table323567891011121323432101112137245[[#This Row],[Total]]</f>
        <v>0</v>
      </c>
      <c r="Q50" s="1">
        <v>0</v>
      </c>
      <c r="R50" s="8">
        <f>Table323567891011121323432101112137245[[#This Row],[Hawaiian or Pacific Islander]]/Table323567891011121323432101112137245[[#This Row],[Total]]</f>
        <v>0</v>
      </c>
      <c r="S50" s="1">
        <v>2</v>
      </c>
      <c r="T50" s="8">
        <f>Table323567891011121323432101112137245[[#This Row],[White]]/Table323567891011121323432101112137245[[#This Row],[Total]]</f>
        <v>1</v>
      </c>
      <c r="U50" s="1">
        <v>0</v>
      </c>
      <c r="V50" s="8">
        <f>Table323567891011121323432101112137245[[#This Row],[Multi-racial]]/Table323567891011121323432101112137245[[#This Row],[Total]]</f>
        <v>0</v>
      </c>
      <c r="W50" s="1">
        <v>0</v>
      </c>
      <c r="X50" s="8">
        <f>Table323567891011121323432101112137245[[#This Row],[International]]/Table323567891011121323432101112137245[[#This Row],[Total]]</f>
        <v>0</v>
      </c>
      <c r="Y50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50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51" spans="1:26" ht="20" customHeight="1">
      <c r="A51" s="12">
        <v>445300</v>
      </c>
      <c r="B51" s="12" t="s">
        <v>1272</v>
      </c>
      <c r="C51" s="16">
        <v>56600</v>
      </c>
      <c r="D51" s="12">
        <v>2</v>
      </c>
      <c r="E51" s="12">
        <v>0</v>
      </c>
      <c r="F51" s="14">
        <f>Table323567891011121323432101112137245[[#This Row],[Men]]/Table323567891011121323432101112137245[[#This Row],[Total]]</f>
        <v>0</v>
      </c>
      <c r="G51" s="12">
        <v>2</v>
      </c>
      <c r="H51" s="14">
        <f>Table323567891011121323432101112137245[[#This Row],[Women]]/Table323567891011121323432101112137245[[#This Row],[Total]]</f>
        <v>1</v>
      </c>
      <c r="I51" s="12">
        <v>0</v>
      </c>
      <c r="J51" s="14">
        <f>Table323567891011121323432101112137245[[#This Row],[Alaskan Native or Native American]]/Table323567891011121323432101112137245[[#This Row],[Total]]</f>
        <v>0</v>
      </c>
      <c r="K51" s="12">
        <v>0</v>
      </c>
      <c r="L51" s="14">
        <f>Table323567891011121323432101112137245[[#This Row],[Asian American]]/Table323567891011121323432101112137245[[#This Row],[Total]]</f>
        <v>0</v>
      </c>
      <c r="M51" s="12">
        <v>1</v>
      </c>
      <c r="N51" s="14">
        <f>Table323567891011121323432101112137245[[#This Row],[African American]]/Table323567891011121323432101112137245[[#This Row],[Total]]</f>
        <v>0.5</v>
      </c>
      <c r="O51" s="12">
        <v>0</v>
      </c>
      <c r="P51" s="14">
        <f>Table323567891011121323432101112137245[[#This Row],[Hispanic American]]/Table323567891011121323432101112137245[[#This Row],[Total]]</f>
        <v>0</v>
      </c>
      <c r="Q51" s="12">
        <v>0</v>
      </c>
      <c r="R51" s="14">
        <f>Table323567891011121323432101112137245[[#This Row],[Hawaiian or Pacific Islander]]/Table323567891011121323432101112137245[[#This Row],[Total]]</f>
        <v>0</v>
      </c>
      <c r="S51" s="12">
        <v>0</v>
      </c>
      <c r="T51" s="14">
        <f>Table323567891011121323432101112137245[[#This Row],[White]]/Table323567891011121323432101112137245[[#This Row],[Total]]</f>
        <v>0</v>
      </c>
      <c r="U51" s="12">
        <v>0</v>
      </c>
      <c r="V51" s="14">
        <f>Table323567891011121323432101112137245[[#This Row],[Multi-racial]]/Table323567891011121323432101112137245[[#This Row],[Total]]</f>
        <v>0</v>
      </c>
      <c r="W51" s="12">
        <v>0</v>
      </c>
      <c r="X51" s="14">
        <f>Table323567891011121323432101112137245[[#This Row],[International]]/Table323567891011121323432101112137245[[#This Row],[Total]]</f>
        <v>0</v>
      </c>
      <c r="Y51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</v>
      </c>
      <c r="Z51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</v>
      </c>
    </row>
    <row r="52" spans="1:26" ht="20" customHeight="1">
      <c r="A52" s="1">
        <v>484668</v>
      </c>
      <c r="B52" s="1" t="s">
        <v>1217</v>
      </c>
      <c r="C52" s="15">
        <v>56600</v>
      </c>
      <c r="D52" s="1">
        <v>2</v>
      </c>
      <c r="E52" s="1">
        <v>2</v>
      </c>
      <c r="F52" s="8">
        <f>Table323567891011121323432101112137245[[#This Row],[Men]]/Table323567891011121323432101112137245[[#This Row],[Total]]</f>
        <v>1</v>
      </c>
      <c r="G52" s="1">
        <v>0</v>
      </c>
      <c r="H52" s="8">
        <f>Table323567891011121323432101112137245[[#This Row],[Women]]/Table323567891011121323432101112137245[[#This Row],[Total]]</f>
        <v>0</v>
      </c>
      <c r="I52" s="1">
        <v>0</v>
      </c>
      <c r="J52" s="8">
        <f>Table323567891011121323432101112137245[[#This Row],[Alaskan Native or Native American]]/Table323567891011121323432101112137245[[#This Row],[Total]]</f>
        <v>0</v>
      </c>
      <c r="K52" s="1">
        <v>1</v>
      </c>
      <c r="L52" s="8">
        <f>Table323567891011121323432101112137245[[#This Row],[Asian American]]/Table323567891011121323432101112137245[[#This Row],[Total]]</f>
        <v>0.5</v>
      </c>
      <c r="M52" s="1">
        <v>1</v>
      </c>
      <c r="N52" s="8">
        <f>Table323567891011121323432101112137245[[#This Row],[African American]]/Table323567891011121323432101112137245[[#This Row],[Total]]</f>
        <v>0.5</v>
      </c>
      <c r="O52" s="1">
        <v>0</v>
      </c>
      <c r="P52" s="8">
        <f>Table323567891011121323432101112137245[[#This Row],[Hispanic American]]/Table323567891011121323432101112137245[[#This Row],[Total]]</f>
        <v>0</v>
      </c>
      <c r="Q52" s="1">
        <v>0</v>
      </c>
      <c r="R52" s="8">
        <f>Table323567891011121323432101112137245[[#This Row],[Hawaiian or Pacific Islander]]/Table323567891011121323432101112137245[[#This Row],[Total]]</f>
        <v>0</v>
      </c>
      <c r="S52" s="1">
        <v>0</v>
      </c>
      <c r="T52" s="8">
        <f>Table323567891011121323432101112137245[[#This Row],[White]]/Table323567891011121323432101112137245[[#This Row],[Total]]</f>
        <v>0</v>
      </c>
      <c r="U52" s="1">
        <v>0</v>
      </c>
      <c r="V52" s="8">
        <f>Table323567891011121323432101112137245[[#This Row],[Multi-racial]]/Table323567891011121323432101112137245[[#This Row],[Total]]</f>
        <v>0</v>
      </c>
      <c r="W52" s="1">
        <v>0</v>
      </c>
      <c r="X52" s="8">
        <f>Table323567891011121323432101112137245[[#This Row],[International]]/Table323567891011121323432101112137245[[#This Row],[Total]]</f>
        <v>0</v>
      </c>
      <c r="Y52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  <c r="Z52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0.5</v>
      </c>
    </row>
    <row r="53" spans="1:26" ht="20" customHeight="1">
      <c r="A53" s="12">
        <v>484677</v>
      </c>
      <c r="B53" s="12" t="s">
        <v>1278</v>
      </c>
      <c r="C53" s="16">
        <v>56600</v>
      </c>
      <c r="D53" s="12">
        <v>2</v>
      </c>
      <c r="E53" s="12">
        <v>1</v>
      </c>
      <c r="F53" s="14">
        <f>Table323567891011121323432101112137245[[#This Row],[Men]]/Table323567891011121323432101112137245[[#This Row],[Total]]</f>
        <v>0.5</v>
      </c>
      <c r="G53" s="12">
        <v>1</v>
      </c>
      <c r="H53" s="14">
        <f>Table323567891011121323432101112137245[[#This Row],[Women]]/Table323567891011121323432101112137245[[#This Row],[Total]]</f>
        <v>0.5</v>
      </c>
      <c r="I53" s="12">
        <v>0</v>
      </c>
      <c r="J53" s="14">
        <f>Table323567891011121323432101112137245[[#This Row],[Alaskan Native or Native American]]/Table323567891011121323432101112137245[[#This Row],[Total]]</f>
        <v>0</v>
      </c>
      <c r="K53" s="12">
        <v>0</v>
      </c>
      <c r="L53" s="14">
        <f>Table323567891011121323432101112137245[[#This Row],[Asian American]]/Table323567891011121323432101112137245[[#This Row],[Total]]</f>
        <v>0</v>
      </c>
      <c r="M53" s="12">
        <v>2</v>
      </c>
      <c r="N53" s="14">
        <f>Table323567891011121323432101112137245[[#This Row],[African American]]/Table323567891011121323432101112137245[[#This Row],[Total]]</f>
        <v>1</v>
      </c>
      <c r="O53" s="12">
        <v>0</v>
      </c>
      <c r="P53" s="14">
        <f>Table323567891011121323432101112137245[[#This Row],[Hispanic American]]/Table323567891011121323432101112137245[[#This Row],[Total]]</f>
        <v>0</v>
      </c>
      <c r="Q53" s="12">
        <v>0</v>
      </c>
      <c r="R53" s="14">
        <f>Table323567891011121323432101112137245[[#This Row],[Hawaiian or Pacific Islander]]/Table323567891011121323432101112137245[[#This Row],[Total]]</f>
        <v>0</v>
      </c>
      <c r="S53" s="12">
        <v>0</v>
      </c>
      <c r="T53" s="14">
        <f>Table323567891011121323432101112137245[[#This Row],[White]]/Table323567891011121323432101112137245[[#This Row],[Total]]</f>
        <v>0</v>
      </c>
      <c r="U53" s="12">
        <v>0</v>
      </c>
      <c r="V53" s="14">
        <f>Table323567891011121323432101112137245[[#This Row],[Multi-racial]]/Table323567891011121323432101112137245[[#This Row],[Total]]</f>
        <v>0</v>
      </c>
      <c r="W53" s="12">
        <v>0</v>
      </c>
      <c r="X53" s="14">
        <f>Table323567891011121323432101112137245[[#This Row],[International]]/Table323567891011121323432101112137245[[#This Row],[Total]]</f>
        <v>0</v>
      </c>
      <c r="Y53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  <c r="Z53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</row>
    <row r="54" spans="1:26" ht="20" customHeight="1">
      <c r="A54" s="1">
        <v>183026</v>
      </c>
      <c r="B54" s="1" t="s">
        <v>194</v>
      </c>
      <c r="C54" s="15" t="s">
        <v>347</v>
      </c>
      <c r="D54" s="1">
        <v>1</v>
      </c>
      <c r="E54" s="1">
        <v>0</v>
      </c>
      <c r="F54" s="8">
        <f>Table323567891011121323432101112137245[[#This Row],[Men]]/Table323567891011121323432101112137245[[#This Row],[Total]]</f>
        <v>0</v>
      </c>
      <c r="G54" s="1">
        <v>1</v>
      </c>
      <c r="H54" s="8">
        <f>Table323567891011121323432101112137245[[#This Row],[Women]]/Table323567891011121323432101112137245[[#This Row],[Total]]</f>
        <v>1</v>
      </c>
      <c r="I54" s="1">
        <v>0</v>
      </c>
      <c r="J54" s="8">
        <f>Table323567891011121323432101112137245[[#This Row],[Alaskan Native or Native American]]/Table323567891011121323432101112137245[[#This Row],[Total]]</f>
        <v>0</v>
      </c>
      <c r="K54" s="1">
        <v>0</v>
      </c>
      <c r="L54" s="8">
        <f>Table323567891011121323432101112137245[[#This Row],[Asian American]]/Table323567891011121323432101112137245[[#This Row],[Total]]</f>
        <v>0</v>
      </c>
      <c r="M54" s="1">
        <v>0</v>
      </c>
      <c r="N54" s="8">
        <f>Table323567891011121323432101112137245[[#This Row],[African American]]/Table323567891011121323432101112137245[[#This Row],[Total]]</f>
        <v>0</v>
      </c>
      <c r="O54" s="1">
        <v>0</v>
      </c>
      <c r="P54" s="8">
        <f>Table323567891011121323432101112137245[[#This Row],[Hispanic American]]/Table323567891011121323432101112137245[[#This Row],[Total]]</f>
        <v>0</v>
      </c>
      <c r="Q54" s="1">
        <v>0</v>
      </c>
      <c r="R54" s="8">
        <f>Table323567891011121323432101112137245[[#This Row],[Hawaiian or Pacific Islander]]/Table323567891011121323432101112137245[[#This Row],[Total]]</f>
        <v>0</v>
      </c>
      <c r="S54" s="1">
        <v>1</v>
      </c>
      <c r="T54" s="8">
        <f>Table323567891011121323432101112137245[[#This Row],[White]]/Table323567891011121323432101112137245[[#This Row],[Total]]</f>
        <v>1</v>
      </c>
      <c r="U54" s="1">
        <v>0</v>
      </c>
      <c r="V54" s="8">
        <f>Table323567891011121323432101112137245[[#This Row],[Multi-racial]]/Table323567891011121323432101112137245[[#This Row],[Total]]</f>
        <v>0</v>
      </c>
      <c r="W54" s="1">
        <v>0</v>
      </c>
      <c r="X54" s="8">
        <f>Table323567891011121323432101112137245[[#This Row],[International]]/Table323567891011121323432101112137245[[#This Row],[Total]]</f>
        <v>0</v>
      </c>
      <c r="Y54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54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55" spans="1:26" ht="20" customHeight="1">
      <c r="A55" s="12">
        <v>482486</v>
      </c>
      <c r="B55" s="12" t="s">
        <v>1372</v>
      </c>
      <c r="C55" s="16">
        <v>49600</v>
      </c>
      <c r="D55" s="12">
        <v>1</v>
      </c>
      <c r="E55" s="12">
        <v>1</v>
      </c>
      <c r="F55" s="14">
        <f>Table323567891011121323432101112137245[[#This Row],[Men]]/Table323567891011121323432101112137245[[#This Row],[Total]]</f>
        <v>1</v>
      </c>
      <c r="G55" s="12">
        <v>0</v>
      </c>
      <c r="H55" s="14">
        <f>Table323567891011121323432101112137245[[#This Row],[Women]]/Table323567891011121323432101112137245[[#This Row],[Total]]</f>
        <v>0</v>
      </c>
      <c r="I55" s="12">
        <v>0</v>
      </c>
      <c r="J55" s="14">
        <f>Table323567891011121323432101112137245[[#This Row],[Alaskan Native or Native American]]/Table323567891011121323432101112137245[[#This Row],[Total]]</f>
        <v>0</v>
      </c>
      <c r="K55" s="12">
        <v>0</v>
      </c>
      <c r="L55" s="14">
        <f>Table323567891011121323432101112137245[[#This Row],[Asian American]]/Table323567891011121323432101112137245[[#This Row],[Total]]</f>
        <v>0</v>
      </c>
      <c r="M55" s="12">
        <v>0</v>
      </c>
      <c r="N55" s="14">
        <f>Table323567891011121323432101112137245[[#This Row],[African American]]/Table323567891011121323432101112137245[[#This Row],[Total]]</f>
        <v>0</v>
      </c>
      <c r="O55" s="12">
        <v>0</v>
      </c>
      <c r="P55" s="14">
        <f>Table323567891011121323432101112137245[[#This Row],[Hispanic American]]/Table323567891011121323432101112137245[[#This Row],[Total]]</f>
        <v>0</v>
      </c>
      <c r="Q55" s="12">
        <v>0</v>
      </c>
      <c r="R55" s="14">
        <f>Table323567891011121323432101112137245[[#This Row],[Hawaiian or Pacific Islander]]/Table323567891011121323432101112137245[[#This Row],[Total]]</f>
        <v>0</v>
      </c>
      <c r="S55" s="12">
        <v>1</v>
      </c>
      <c r="T55" s="14">
        <f>Table323567891011121323432101112137245[[#This Row],[White]]/Table323567891011121323432101112137245[[#This Row],[Total]]</f>
        <v>1</v>
      </c>
      <c r="U55" s="12">
        <v>0</v>
      </c>
      <c r="V55" s="14">
        <f>Table323567891011121323432101112137245[[#This Row],[Multi-racial]]/Table323567891011121323432101112137245[[#This Row],[Total]]</f>
        <v>0</v>
      </c>
      <c r="W55" s="12">
        <v>0</v>
      </c>
      <c r="X55" s="14">
        <f>Table323567891011121323432101112137245[[#This Row],[International]]/Table323567891011121323432101112137245[[#This Row],[Total]]</f>
        <v>0</v>
      </c>
      <c r="Y55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55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56" spans="1:26" ht="20" customHeight="1">
      <c r="A56" s="1">
        <v>484640</v>
      </c>
      <c r="B56" s="1" t="s">
        <v>1216</v>
      </c>
      <c r="C56" s="18">
        <v>56600</v>
      </c>
      <c r="D56" s="1">
        <v>1</v>
      </c>
      <c r="E56" s="1">
        <v>1</v>
      </c>
      <c r="F56" s="8">
        <f>Table323567891011121323432101112137245[[#This Row],[Men]]/Table323567891011121323432101112137245[[#This Row],[Total]]</f>
        <v>1</v>
      </c>
      <c r="G56" s="1">
        <v>0</v>
      </c>
      <c r="H56" s="8">
        <f>Table323567891011121323432101112137245[[#This Row],[Women]]/Table323567891011121323432101112137245[[#This Row],[Total]]</f>
        <v>0</v>
      </c>
      <c r="I56" s="1">
        <v>0</v>
      </c>
      <c r="J56" s="8">
        <f>Table323567891011121323432101112137245[[#This Row],[Alaskan Native or Native American]]/Table323567891011121323432101112137245[[#This Row],[Total]]</f>
        <v>0</v>
      </c>
      <c r="K56" s="1">
        <v>0</v>
      </c>
      <c r="L56" s="8">
        <f>Table323567891011121323432101112137245[[#This Row],[Asian American]]/Table323567891011121323432101112137245[[#This Row],[Total]]</f>
        <v>0</v>
      </c>
      <c r="M56" s="1">
        <v>0</v>
      </c>
      <c r="N56" s="8">
        <f>Table323567891011121323432101112137245[[#This Row],[African American]]/Table323567891011121323432101112137245[[#This Row],[Total]]</f>
        <v>0</v>
      </c>
      <c r="O56" s="1">
        <v>0</v>
      </c>
      <c r="P56" s="8">
        <f>Table323567891011121323432101112137245[[#This Row],[Hispanic American]]/Table323567891011121323432101112137245[[#This Row],[Total]]</f>
        <v>0</v>
      </c>
      <c r="Q56" s="1">
        <v>0</v>
      </c>
      <c r="R56" s="8">
        <f>Table323567891011121323432101112137245[[#This Row],[Hawaiian or Pacific Islander]]/Table323567891011121323432101112137245[[#This Row],[Total]]</f>
        <v>0</v>
      </c>
      <c r="S56" s="1">
        <v>1</v>
      </c>
      <c r="T56" s="8">
        <f>Table323567891011121323432101112137245[[#This Row],[White]]/Table323567891011121323432101112137245[[#This Row],[Total]]</f>
        <v>1</v>
      </c>
      <c r="U56" s="1">
        <v>0</v>
      </c>
      <c r="V56" s="8">
        <f>Table323567891011121323432101112137245[[#This Row],[Multi-racial]]/Table323567891011121323432101112137245[[#This Row],[Total]]</f>
        <v>0</v>
      </c>
      <c r="W56" s="1">
        <v>0</v>
      </c>
      <c r="X56" s="8">
        <f>Table323567891011121323432101112137245[[#This Row],[International]]/Table323567891011121323432101112137245[[#This Row],[Total]]</f>
        <v>0</v>
      </c>
      <c r="Y56" s="8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  <c r="Z56" s="8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0</v>
      </c>
    </row>
    <row r="57" spans="1:26" ht="20" customHeight="1">
      <c r="A57" s="12">
        <v>484756</v>
      </c>
      <c r="B57" s="12" t="s">
        <v>1219</v>
      </c>
      <c r="C57" s="19">
        <v>56600</v>
      </c>
      <c r="D57" s="12">
        <v>1</v>
      </c>
      <c r="E57" s="12">
        <v>1</v>
      </c>
      <c r="F57" s="14">
        <f>Table323567891011121323432101112137245[[#This Row],[Men]]/Table323567891011121323432101112137245[[#This Row],[Total]]</f>
        <v>1</v>
      </c>
      <c r="G57" s="12">
        <v>0</v>
      </c>
      <c r="H57" s="14">
        <f>Table323567891011121323432101112137245[[#This Row],[Women]]/Table323567891011121323432101112137245[[#This Row],[Total]]</f>
        <v>0</v>
      </c>
      <c r="I57" s="12">
        <v>0</v>
      </c>
      <c r="J57" s="14">
        <f>Table323567891011121323432101112137245[[#This Row],[Alaskan Native or Native American]]/Table323567891011121323432101112137245[[#This Row],[Total]]</f>
        <v>0</v>
      </c>
      <c r="K57" s="12">
        <v>0</v>
      </c>
      <c r="L57" s="14">
        <f>Table323567891011121323432101112137245[[#This Row],[Asian American]]/Table323567891011121323432101112137245[[#This Row],[Total]]</f>
        <v>0</v>
      </c>
      <c r="M57" s="12">
        <v>0</v>
      </c>
      <c r="N57" s="14">
        <f>Table323567891011121323432101112137245[[#This Row],[African American]]/Table323567891011121323432101112137245[[#This Row],[Total]]</f>
        <v>0</v>
      </c>
      <c r="O57" s="12">
        <v>1</v>
      </c>
      <c r="P57" s="14">
        <f>Table323567891011121323432101112137245[[#This Row],[Hispanic American]]/Table323567891011121323432101112137245[[#This Row],[Total]]</f>
        <v>1</v>
      </c>
      <c r="Q57" s="12">
        <v>0</v>
      </c>
      <c r="R57" s="14">
        <f>Table323567891011121323432101112137245[[#This Row],[Hawaiian or Pacific Islander]]/Table323567891011121323432101112137245[[#This Row],[Total]]</f>
        <v>0</v>
      </c>
      <c r="S57" s="12">
        <v>0</v>
      </c>
      <c r="T57" s="14">
        <f>Table323567891011121323432101112137245[[#This Row],[White]]/Table323567891011121323432101112137245[[#This Row],[Total]]</f>
        <v>0</v>
      </c>
      <c r="U57" s="12">
        <v>0</v>
      </c>
      <c r="V57" s="14">
        <f>Table323567891011121323432101112137245[[#This Row],[Multi-racial]]/Table323567891011121323432101112137245[[#This Row],[Total]]</f>
        <v>0</v>
      </c>
      <c r="W57" s="12">
        <v>0</v>
      </c>
      <c r="X57" s="14">
        <f>Table323567891011121323432101112137245[[#This Row],[International]]/Table323567891011121323432101112137245[[#This Row],[Total]]</f>
        <v>0</v>
      </c>
      <c r="Y57" s="14">
        <f>(Table323567891011121323432101112137245[[#This Row],[Alaskan Native or Native American]] + Table323567891011121323432101112137245[[#This Row],[Asian American]] + Table323567891011121323432101112137245[[#This Row],[African American]]+ 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  <c r="Z57" s="14">
        <f>(Table323567891011121323432101112137245[[#This Row],[Alaskan Native or Native American]]+Table323567891011121323432101112137245[[#This Row],[African American]]+Table323567891011121323432101112137245[[#This Row],[Hispanic American]]+Table323567891011121323432101112137245[[#This Row],[Hawaiian or Pacific Islander]]+Table323567891011121323432101112137245[[#This Row],[Multi-racial]])/Table323567891011121323432101112137245[[#This Row],[Total]]</f>
        <v>1</v>
      </c>
    </row>
  </sheetData>
  <mergeCells count="6">
    <mergeCell ref="K4:Z4"/>
    <mergeCell ref="B1:I1"/>
    <mergeCell ref="K1:Z1"/>
    <mergeCell ref="B2:I2"/>
    <mergeCell ref="K2:Z2"/>
    <mergeCell ref="K3:Z3"/>
  </mergeCells>
  <hyperlinks>
    <hyperlink ref="K3" r:id="rId1" xr:uid="{336EBE94-336E-4CAC-86FD-9E4B157ED2AB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5053-B44D-4016-9201-69BB85605D2D}">
  <dimension ref="A1:AC160"/>
  <sheetViews>
    <sheetView workbookViewId="0"/>
  </sheetViews>
  <sheetFormatPr defaultColWidth="8.77734375" defaultRowHeight="20" customHeight="1"/>
  <cols>
    <col min="1" max="1" width="15.44140625" style="1" customWidth="1"/>
    <col min="2" max="2" width="62.33203125" style="1" bestFit="1" customWidth="1"/>
    <col min="3" max="3" width="22.44140625" style="1" bestFit="1" customWidth="1"/>
    <col min="4" max="5" width="8.77734375" style="1"/>
    <col min="6" max="6" width="9.109375" style="8" customWidth="1"/>
    <col min="7" max="7" width="10.109375" style="1" customWidth="1"/>
    <col min="8" max="8" width="10.109375" style="8" customWidth="1"/>
    <col min="9" max="9" width="20.6640625" style="1" customWidth="1"/>
    <col min="10" max="10" width="21.44140625" style="8" customWidth="1"/>
    <col min="11" max="11" width="14.33203125" style="1" customWidth="1"/>
    <col min="12" max="12" width="19.44140625" style="8" customWidth="1"/>
    <col min="13" max="13" width="13.77734375" style="1" customWidth="1"/>
    <col min="14" max="14" width="18" style="8" customWidth="1"/>
    <col min="15" max="15" width="11" style="1" customWidth="1"/>
    <col min="16" max="16" width="19.109375" style="8" customWidth="1"/>
    <col min="17" max="17" width="14.33203125" style="1" customWidth="1"/>
    <col min="18" max="18" width="15.44140625" style="8" customWidth="1"/>
    <col min="19" max="19" width="11.109375" style="1" customWidth="1"/>
    <col min="20" max="20" width="9.6640625" style="8" customWidth="1"/>
    <col min="21" max="21" width="17.44140625" style="1" customWidth="1"/>
    <col min="22" max="22" width="13.77734375" style="8" customWidth="1"/>
    <col min="23" max="23" width="17.6640625" style="8" customWidth="1"/>
    <col min="24" max="24" width="16.44140625" style="8" customWidth="1"/>
    <col min="25" max="25" width="14.77734375" style="8" customWidth="1"/>
    <col min="26" max="26" width="24" style="8" customWidth="1"/>
    <col min="27" max="16384" width="8.77734375" style="1"/>
  </cols>
  <sheetData>
    <row r="1" spans="1:29" ht="20" customHeight="1">
      <c r="A1" s="2"/>
      <c r="B1" s="21"/>
      <c r="C1" s="21"/>
      <c r="D1" s="21"/>
      <c r="E1" s="21"/>
      <c r="F1" s="21"/>
      <c r="G1" s="21"/>
      <c r="H1" s="21"/>
      <c r="I1" s="21"/>
      <c r="J1" s="7"/>
      <c r="K1" s="22" t="s">
        <v>16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9" ht="20" customHeight="1">
      <c r="A2" s="2"/>
      <c r="B2" s="23" t="s">
        <v>309</v>
      </c>
      <c r="C2" s="23"/>
      <c r="D2" s="23"/>
      <c r="E2" s="23"/>
      <c r="F2" s="23"/>
      <c r="G2" s="23"/>
      <c r="H2" s="23"/>
      <c r="I2" s="23"/>
      <c r="J2" s="7"/>
      <c r="K2" s="24" t="s">
        <v>18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9" ht="20" customHeight="1">
      <c r="A3" s="2"/>
      <c r="B3" s="9" t="s">
        <v>74</v>
      </c>
      <c r="C3" s="9"/>
      <c r="D3" s="9"/>
      <c r="E3" s="9"/>
      <c r="F3" s="9"/>
      <c r="G3" s="9"/>
      <c r="H3" s="9"/>
      <c r="I3" s="9"/>
      <c r="J3" s="7"/>
      <c r="K3" s="20" t="s">
        <v>17</v>
      </c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9" ht="20" customHeight="1">
      <c r="A4" s="2"/>
      <c r="B4" s="11" t="s">
        <v>1285</v>
      </c>
      <c r="C4" s="11"/>
      <c r="D4" s="11"/>
      <c r="E4" s="11"/>
      <c r="F4" s="11"/>
      <c r="G4" s="11"/>
      <c r="H4" s="11"/>
      <c r="I4" s="11"/>
      <c r="J4" s="7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9" s="3" customFormat="1" ht="52.05" customHeight="1">
      <c r="A5" s="3" t="s">
        <v>0</v>
      </c>
      <c r="B5" s="4" t="s">
        <v>15</v>
      </c>
      <c r="C5" s="17" t="s">
        <v>44</v>
      </c>
      <c r="D5" s="3" t="s">
        <v>1</v>
      </c>
      <c r="E5" s="3" t="s">
        <v>2</v>
      </c>
      <c r="F5" s="5" t="s">
        <v>32</v>
      </c>
      <c r="G5" s="3" t="s">
        <v>3</v>
      </c>
      <c r="H5" s="5" t="s">
        <v>33</v>
      </c>
      <c r="I5" s="6" t="s">
        <v>45</v>
      </c>
      <c r="J5" s="5" t="s">
        <v>46</v>
      </c>
      <c r="K5" s="6" t="s">
        <v>4</v>
      </c>
      <c r="L5" s="5" t="s">
        <v>34</v>
      </c>
      <c r="M5" s="6" t="s">
        <v>5</v>
      </c>
      <c r="N5" s="5" t="s">
        <v>35</v>
      </c>
      <c r="O5" s="6" t="s">
        <v>6</v>
      </c>
      <c r="P5" s="5" t="s">
        <v>36</v>
      </c>
      <c r="Q5" s="6" t="s">
        <v>47</v>
      </c>
      <c r="R5" s="5" t="s">
        <v>48</v>
      </c>
      <c r="S5" s="6" t="s">
        <v>7</v>
      </c>
      <c r="T5" s="5" t="s">
        <v>37</v>
      </c>
      <c r="U5" s="6" t="s">
        <v>39</v>
      </c>
      <c r="V5" s="5" t="s">
        <v>38</v>
      </c>
      <c r="W5" s="5" t="s">
        <v>49</v>
      </c>
      <c r="X5" s="5" t="s">
        <v>50</v>
      </c>
      <c r="Y5" s="5" t="s">
        <v>41</v>
      </c>
      <c r="Z5" s="5" t="s">
        <v>40</v>
      </c>
    </row>
    <row r="6" spans="1:29" ht="20" customHeight="1">
      <c r="A6" s="1">
        <v>197151</v>
      </c>
      <c r="B6" s="1" t="s">
        <v>1396</v>
      </c>
      <c r="C6" s="15">
        <v>31700</v>
      </c>
      <c r="D6" s="1">
        <v>289</v>
      </c>
      <c r="E6" s="1">
        <v>84</v>
      </c>
      <c r="F6" s="8">
        <f>Table3235678910111213234321011121372458[[#This Row],[Men]]/Table3235678910111213234321011121372458[[#This Row],[Total]]</f>
        <v>0.29065743944636679</v>
      </c>
      <c r="G6" s="1">
        <v>205</v>
      </c>
      <c r="H6" s="8">
        <f>Table3235678910111213234321011121372458[[#This Row],[Women]]/Table3235678910111213234321011121372458[[#This Row],[Total]]</f>
        <v>0.70934256055363321</v>
      </c>
      <c r="I6" s="1">
        <v>0</v>
      </c>
      <c r="J6" s="8">
        <f>Table3235678910111213234321011121372458[[#This Row],[Alaskan Native or Native American]]/Table3235678910111213234321011121372458[[#This Row],[Total]]</f>
        <v>0</v>
      </c>
      <c r="K6" s="1">
        <v>50</v>
      </c>
      <c r="L6" s="8">
        <f>Table3235678910111213234321011121372458[[#This Row],[Asian American]]/Table3235678910111213234321011121372458[[#This Row],[Total]]</f>
        <v>0.17301038062283736</v>
      </c>
      <c r="M6" s="1">
        <v>7</v>
      </c>
      <c r="N6" s="8">
        <f>Table3235678910111213234321011121372458[[#This Row],[African American]]/Table3235678910111213234321011121372458[[#This Row],[Total]]</f>
        <v>2.4221453287197232E-2</v>
      </c>
      <c r="O6" s="1">
        <v>17</v>
      </c>
      <c r="P6" s="8">
        <f>Table3235678910111213234321011121372458[[#This Row],[Hispanic American]]/Table3235678910111213234321011121372458[[#This Row],[Total]]</f>
        <v>5.8823529411764705E-2</v>
      </c>
      <c r="Q6" s="1">
        <v>0</v>
      </c>
      <c r="R6" s="8">
        <f>Table3235678910111213234321011121372458[[#This Row],[Hawaiian or Pacific Islander]]/Table3235678910111213234321011121372458[[#This Row],[Total]]</f>
        <v>0</v>
      </c>
      <c r="S6" s="1">
        <v>43</v>
      </c>
      <c r="T6" s="8">
        <f>Table3235678910111213234321011121372458[[#This Row],[White]]/Table3235678910111213234321011121372458[[#This Row],[Total]]</f>
        <v>0.14878892733564014</v>
      </c>
      <c r="U6" s="1">
        <v>0</v>
      </c>
      <c r="V6" s="8">
        <f>Table3235678910111213234321011121372458[[#This Row],[Multi-racial]]/Table3235678910111213234321011121372458[[#This Row],[Total]]</f>
        <v>0</v>
      </c>
      <c r="W6" s="1">
        <v>160</v>
      </c>
      <c r="X6" s="8">
        <f>Table3235678910111213234321011121372458[[#This Row],[International]]/Table3235678910111213234321011121372458[[#This Row],[Total]]</f>
        <v>0.55363321799307963</v>
      </c>
      <c r="Y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0.25605536332179929</v>
      </c>
      <c r="Z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8.3044982698961933E-2</v>
      </c>
      <c r="AB6" s="2" t="s">
        <v>42</v>
      </c>
    </row>
    <row r="7" spans="1:29" ht="20" customHeight="1">
      <c r="A7" s="12">
        <v>108232</v>
      </c>
      <c r="B7" s="12" t="s">
        <v>1287</v>
      </c>
      <c r="C7" s="16">
        <v>46500</v>
      </c>
      <c r="D7" s="12">
        <v>208</v>
      </c>
      <c r="E7" s="12">
        <v>95</v>
      </c>
      <c r="F7" s="14">
        <f>Table3235678910111213234321011121372458[[#This Row],[Men]]/Table3235678910111213234321011121372458[[#This Row],[Total]]</f>
        <v>0.45673076923076922</v>
      </c>
      <c r="G7" s="12">
        <v>113</v>
      </c>
      <c r="H7" s="14">
        <f>Table3235678910111213234321011121372458[[#This Row],[Women]]/Table3235678910111213234321011121372458[[#This Row],[Total]]</f>
        <v>0.54326923076923073</v>
      </c>
      <c r="I7" s="12">
        <v>0</v>
      </c>
      <c r="J7" s="14">
        <f>Table3235678910111213234321011121372458[[#This Row],[Alaskan Native or Native American]]/Table3235678910111213234321011121372458[[#This Row],[Total]]</f>
        <v>0</v>
      </c>
      <c r="K7" s="12">
        <v>35</v>
      </c>
      <c r="L7" s="14">
        <f>Table3235678910111213234321011121372458[[#This Row],[Asian American]]/Table3235678910111213234321011121372458[[#This Row],[Total]]</f>
        <v>0.16826923076923078</v>
      </c>
      <c r="M7" s="12">
        <v>2</v>
      </c>
      <c r="N7" s="14">
        <f>Table3235678910111213234321011121372458[[#This Row],[African American]]/Table3235678910111213234321011121372458[[#This Row],[Total]]</f>
        <v>9.6153846153846159E-3</v>
      </c>
      <c r="O7" s="12">
        <v>19</v>
      </c>
      <c r="P7" s="14">
        <f>Table3235678910111213234321011121372458[[#This Row],[Hispanic American]]/Table3235678910111213234321011121372458[[#This Row],[Total]]</f>
        <v>9.1346153846153841E-2</v>
      </c>
      <c r="Q7" s="12">
        <v>0</v>
      </c>
      <c r="R7" s="14">
        <f>Table3235678910111213234321011121372458[[#This Row],[Hawaiian or Pacific Islander]]/Table3235678910111213234321011121372458[[#This Row],[Total]]</f>
        <v>0</v>
      </c>
      <c r="S7" s="12">
        <v>32</v>
      </c>
      <c r="T7" s="14">
        <f>Table3235678910111213234321011121372458[[#This Row],[White]]/Table3235678910111213234321011121372458[[#This Row],[Total]]</f>
        <v>0.15384615384615385</v>
      </c>
      <c r="U7" s="12">
        <v>3</v>
      </c>
      <c r="V7" s="14">
        <f>Table3235678910111213234321011121372458[[#This Row],[Multi-racial]]/Table3235678910111213234321011121372458[[#This Row],[Total]]</f>
        <v>1.4423076923076924E-2</v>
      </c>
      <c r="W7" s="12">
        <v>89</v>
      </c>
      <c r="X7" s="14">
        <f>Table3235678910111213234321011121372458[[#This Row],[International]]/Table3235678910111213234321011121372458[[#This Row],[Total]]</f>
        <v>0.42788461538461536</v>
      </c>
      <c r="Y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0.28365384615384615</v>
      </c>
      <c r="Z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0.11538461538461539</v>
      </c>
      <c r="AB7" s="2" t="s">
        <v>43</v>
      </c>
    </row>
    <row r="8" spans="1:29" ht="20" customHeight="1">
      <c r="A8" s="1">
        <v>193654</v>
      </c>
      <c r="B8" s="1" t="s">
        <v>1395</v>
      </c>
      <c r="C8" s="15" t="s">
        <v>347</v>
      </c>
      <c r="D8" s="1">
        <v>126</v>
      </c>
      <c r="E8" s="1">
        <v>38</v>
      </c>
      <c r="F8" s="8">
        <f>Table3235678910111213234321011121372458[[#This Row],[Men]]/Table3235678910111213234321011121372458[[#This Row],[Total]]</f>
        <v>0.30158730158730157</v>
      </c>
      <c r="G8" s="1">
        <v>88</v>
      </c>
      <c r="H8" s="8">
        <f>Table3235678910111213234321011121372458[[#This Row],[Women]]/Table3235678910111213234321011121372458[[#This Row],[Total]]</f>
        <v>0.69841269841269837</v>
      </c>
      <c r="I8" s="1">
        <v>0</v>
      </c>
      <c r="J8" s="8">
        <f>Table3235678910111213234321011121372458[[#This Row],[Alaskan Native or Native American]]/Table3235678910111213234321011121372458[[#This Row],[Total]]</f>
        <v>0</v>
      </c>
      <c r="K8" s="1">
        <v>19</v>
      </c>
      <c r="L8" s="8">
        <f>Table3235678910111213234321011121372458[[#This Row],[Asian American]]/Table3235678910111213234321011121372458[[#This Row],[Total]]</f>
        <v>0.15079365079365079</v>
      </c>
      <c r="M8" s="1">
        <v>3</v>
      </c>
      <c r="N8" s="8">
        <f>Table3235678910111213234321011121372458[[#This Row],[African American]]/Table3235678910111213234321011121372458[[#This Row],[Total]]</f>
        <v>2.3809523809523808E-2</v>
      </c>
      <c r="O8" s="1">
        <v>15</v>
      </c>
      <c r="P8" s="8">
        <f>Table3235678910111213234321011121372458[[#This Row],[Hispanic American]]/Table3235678910111213234321011121372458[[#This Row],[Total]]</f>
        <v>0.11904761904761904</v>
      </c>
      <c r="Q8" s="1">
        <v>0</v>
      </c>
      <c r="R8" s="8">
        <f>Table3235678910111213234321011121372458[[#This Row],[Hawaiian or Pacific Islander]]/Table3235678910111213234321011121372458[[#This Row],[Total]]</f>
        <v>0</v>
      </c>
      <c r="S8" s="1">
        <v>33</v>
      </c>
      <c r="T8" s="8">
        <f>Table3235678910111213234321011121372458[[#This Row],[White]]/Table3235678910111213234321011121372458[[#This Row],[Total]]</f>
        <v>0.26190476190476192</v>
      </c>
      <c r="U8" s="1">
        <v>8</v>
      </c>
      <c r="V8" s="8">
        <f>Table3235678910111213234321011121372458[[#This Row],[Multi-racial]]/Table3235678910111213234321011121372458[[#This Row],[Total]]</f>
        <v>6.3492063492063489E-2</v>
      </c>
      <c r="W8" s="1">
        <v>44</v>
      </c>
      <c r="X8" s="8">
        <f>Table3235678910111213234321011121372458[[#This Row],[International]]/Table3235678910111213234321011121372458[[#This Row],[Total]]</f>
        <v>0.34920634920634919</v>
      </c>
      <c r="Y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0.35714285714285715</v>
      </c>
      <c r="Z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0.20634920634920634</v>
      </c>
    </row>
    <row r="9" spans="1:29" ht="20" customHeight="1">
      <c r="A9" s="12">
        <v>195003</v>
      </c>
      <c r="B9" s="12" t="s">
        <v>24</v>
      </c>
      <c r="C9" s="16">
        <v>62000</v>
      </c>
      <c r="D9" s="12">
        <v>124</v>
      </c>
      <c r="E9" s="12">
        <v>94</v>
      </c>
      <c r="F9" s="14">
        <f>Table3235678910111213234321011121372458[[#This Row],[Men]]/Table3235678910111213234321011121372458[[#This Row],[Total]]</f>
        <v>0.75806451612903225</v>
      </c>
      <c r="G9" s="12">
        <v>30</v>
      </c>
      <c r="H9" s="14">
        <f>Table3235678910111213234321011121372458[[#This Row],[Women]]/Table3235678910111213234321011121372458[[#This Row],[Total]]</f>
        <v>0.24193548387096775</v>
      </c>
      <c r="I9" s="12">
        <v>0</v>
      </c>
      <c r="J9" s="14">
        <f>Table3235678910111213234321011121372458[[#This Row],[Alaskan Native or Native American]]/Table3235678910111213234321011121372458[[#This Row],[Total]]</f>
        <v>0</v>
      </c>
      <c r="K9" s="12">
        <v>9</v>
      </c>
      <c r="L9" s="14">
        <f>Table3235678910111213234321011121372458[[#This Row],[Asian American]]/Table3235678910111213234321011121372458[[#This Row],[Total]]</f>
        <v>7.2580645161290328E-2</v>
      </c>
      <c r="M9" s="12">
        <v>5</v>
      </c>
      <c r="N9" s="14">
        <f>Table3235678910111213234321011121372458[[#This Row],[African American]]/Table3235678910111213234321011121372458[[#This Row],[Total]]</f>
        <v>4.0322580645161289E-2</v>
      </c>
      <c r="O9" s="12">
        <v>5</v>
      </c>
      <c r="P9" s="14">
        <f>Table3235678910111213234321011121372458[[#This Row],[Hispanic American]]/Table3235678910111213234321011121372458[[#This Row],[Total]]</f>
        <v>4.0322580645161289E-2</v>
      </c>
      <c r="Q9" s="12">
        <v>0</v>
      </c>
      <c r="R9" s="14">
        <f>Table3235678910111213234321011121372458[[#This Row],[Hawaiian or Pacific Islander]]/Table3235678910111213234321011121372458[[#This Row],[Total]]</f>
        <v>0</v>
      </c>
      <c r="S9" s="12">
        <v>92</v>
      </c>
      <c r="T9" s="14">
        <f>Table3235678910111213234321011121372458[[#This Row],[White]]/Table3235678910111213234321011121372458[[#This Row],[Total]]</f>
        <v>0.74193548387096775</v>
      </c>
      <c r="U9" s="12">
        <v>7</v>
      </c>
      <c r="V9" s="14">
        <f>Table3235678910111213234321011121372458[[#This Row],[Multi-racial]]/Table3235678910111213234321011121372458[[#This Row],[Total]]</f>
        <v>5.6451612903225805E-2</v>
      </c>
      <c r="W9" s="12">
        <v>2</v>
      </c>
      <c r="X9" s="14">
        <f>Table3235678910111213234321011121372458[[#This Row],[International]]/Table3235678910111213234321011121372458[[#This Row],[Total]]</f>
        <v>1.6129032258064516E-2</v>
      </c>
      <c r="Y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0.20967741935483872</v>
      </c>
      <c r="Z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0.13709677419354838</v>
      </c>
      <c r="AB9" s="2" t="s">
        <v>52</v>
      </c>
      <c r="AC9" s="1" t="s">
        <v>53</v>
      </c>
    </row>
    <row r="10" spans="1:29" ht="20" customHeight="1">
      <c r="A10" s="1">
        <v>243780</v>
      </c>
      <c r="B10" s="1" t="s">
        <v>8</v>
      </c>
      <c r="C10" s="15">
        <v>35000</v>
      </c>
      <c r="D10" s="1">
        <v>112</v>
      </c>
      <c r="E10" s="1">
        <v>77</v>
      </c>
      <c r="F10" s="8">
        <f>Table3235678910111213234321011121372458[[#This Row],[Men]]/Table3235678910111213234321011121372458[[#This Row],[Total]]</f>
        <v>0.6875</v>
      </c>
      <c r="G10" s="1">
        <v>35</v>
      </c>
      <c r="H10" s="8">
        <f>Table3235678910111213234321011121372458[[#This Row],[Women]]/Table3235678910111213234321011121372458[[#This Row],[Total]]</f>
        <v>0.3125</v>
      </c>
      <c r="I10" s="1">
        <v>0</v>
      </c>
      <c r="J10" s="8">
        <f>Table3235678910111213234321011121372458[[#This Row],[Alaskan Native or Native American]]/Table3235678910111213234321011121372458[[#This Row],[Total]]</f>
        <v>0</v>
      </c>
      <c r="K10" s="1">
        <v>7</v>
      </c>
      <c r="L10" s="8">
        <f>Table3235678910111213234321011121372458[[#This Row],[Asian American]]/Table3235678910111213234321011121372458[[#This Row],[Total]]</f>
        <v>6.25E-2</v>
      </c>
      <c r="M10" s="1">
        <v>4</v>
      </c>
      <c r="N10" s="8">
        <f>Table3235678910111213234321011121372458[[#This Row],[African American]]/Table3235678910111213234321011121372458[[#This Row],[Total]]</f>
        <v>3.5714285714285712E-2</v>
      </c>
      <c r="O10" s="1">
        <v>8</v>
      </c>
      <c r="P10" s="8">
        <f>Table3235678910111213234321011121372458[[#This Row],[Hispanic American]]/Table3235678910111213234321011121372458[[#This Row],[Total]]</f>
        <v>7.1428571428571425E-2</v>
      </c>
      <c r="Q10" s="1">
        <v>0</v>
      </c>
      <c r="R10" s="8">
        <f>Table3235678910111213234321011121372458[[#This Row],[Hawaiian or Pacific Islander]]/Table3235678910111213234321011121372458[[#This Row],[Total]]</f>
        <v>0</v>
      </c>
      <c r="S10" s="1">
        <v>65</v>
      </c>
      <c r="T10" s="8">
        <f>Table3235678910111213234321011121372458[[#This Row],[White]]/Table3235678910111213234321011121372458[[#This Row],[Total]]</f>
        <v>0.5803571428571429</v>
      </c>
      <c r="U10" s="1">
        <v>4</v>
      </c>
      <c r="V10" s="8">
        <f>Table3235678910111213234321011121372458[[#This Row],[Multi-racial]]/Table3235678910111213234321011121372458[[#This Row],[Total]]</f>
        <v>3.5714285714285712E-2</v>
      </c>
      <c r="W10" s="1">
        <v>23</v>
      </c>
      <c r="X10" s="8">
        <f>Table3235678910111213234321011121372458[[#This Row],[International]]/Table3235678910111213234321011121372458[[#This Row],[Total]]</f>
        <v>0.20535714285714285</v>
      </c>
      <c r="Y1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0.20535714285714285</v>
      </c>
      <c r="Z1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0.14285714285714285</v>
      </c>
    </row>
    <row r="11" spans="1:29" ht="20" customHeight="1">
      <c r="A11" s="12">
        <v>482477</v>
      </c>
      <c r="B11" s="12" t="s">
        <v>1371</v>
      </c>
      <c r="C11" s="19">
        <v>28800</v>
      </c>
      <c r="D11" s="12">
        <v>75</v>
      </c>
      <c r="E11" s="12">
        <v>36</v>
      </c>
      <c r="F11" s="14">
        <f>Table3235678910111213234321011121372458[[#This Row],[Men]]/Table3235678910111213234321011121372458[[#This Row],[Total]]</f>
        <v>0.48</v>
      </c>
      <c r="G11" s="12">
        <v>39</v>
      </c>
      <c r="H11" s="14">
        <f>Table3235678910111213234321011121372458[[#This Row],[Women]]/Table3235678910111213234321011121372458[[#This Row],[Total]]</f>
        <v>0.52</v>
      </c>
      <c r="I11" s="12">
        <v>0</v>
      </c>
      <c r="J11" s="14">
        <f>Table3235678910111213234321011121372458[[#This Row],[Alaskan Native or Native American]]/Table3235678910111213234321011121372458[[#This Row],[Total]]</f>
        <v>0</v>
      </c>
      <c r="K11" s="12">
        <v>7</v>
      </c>
      <c r="L11" s="14">
        <f>Table3235678910111213234321011121372458[[#This Row],[Asian American]]/Table3235678910111213234321011121372458[[#This Row],[Total]]</f>
        <v>9.3333333333333338E-2</v>
      </c>
      <c r="M11" s="12">
        <v>6</v>
      </c>
      <c r="N11" s="14">
        <f>Table3235678910111213234321011121372458[[#This Row],[African American]]/Table3235678910111213234321011121372458[[#This Row],[Total]]</f>
        <v>0.08</v>
      </c>
      <c r="O11" s="12">
        <v>15</v>
      </c>
      <c r="P11" s="14">
        <f>Table3235678910111213234321011121372458[[#This Row],[Hispanic American]]/Table3235678910111213234321011121372458[[#This Row],[Total]]</f>
        <v>0.2</v>
      </c>
      <c r="Q11" s="12">
        <v>0</v>
      </c>
      <c r="R11" s="14">
        <f>Table3235678910111213234321011121372458[[#This Row],[Hawaiian or Pacific Islander]]/Table3235678910111213234321011121372458[[#This Row],[Total]]</f>
        <v>0</v>
      </c>
      <c r="S11" s="12">
        <v>41</v>
      </c>
      <c r="T11" s="14">
        <f>Table3235678910111213234321011121372458[[#This Row],[White]]/Table3235678910111213234321011121372458[[#This Row],[Total]]</f>
        <v>0.54666666666666663</v>
      </c>
      <c r="U11" s="12">
        <v>2</v>
      </c>
      <c r="V11" s="14">
        <f>Table3235678910111213234321011121372458[[#This Row],[Multi-racial]]/Table3235678910111213234321011121372458[[#This Row],[Total]]</f>
        <v>2.6666666666666668E-2</v>
      </c>
      <c r="W11" s="12">
        <v>0</v>
      </c>
      <c r="X11" s="14">
        <f>Table3235678910111213234321011121372458[[#This Row],[International]]/Table3235678910111213234321011121372458[[#This Row],[Total]]</f>
        <v>0</v>
      </c>
      <c r="Y1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</v>
      </c>
      <c r="Z1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0.30666666666666664</v>
      </c>
      <c r="AB11" s="2" t="s">
        <v>51</v>
      </c>
      <c r="AC11" s="1" t="s">
        <v>71</v>
      </c>
    </row>
    <row r="12" spans="1:29" ht="20" customHeight="1">
      <c r="A12" s="1">
        <v>482936</v>
      </c>
      <c r="B12" s="1" t="s">
        <v>1422</v>
      </c>
      <c r="C12" s="18" t="s">
        <v>347</v>
      </c>
      <c r="D12" s="1">
        <v>74</v>
      </c>
      <c r="E12" s="1">
        <v>65</v>
      </c>
      <c r="F12" s="8">
        <f>Table3235678910111213234321011121372458[[#This Row],[Men]]/Table3235678910111213234321011121372458[[#This Row],[Total]]</f>
        <v>0.8783783783783784</v>
      </c>
      <c r="G12" s="1">
        <v>9</v>
      </c>
      <c r="H12" s="8">
        <f>Table3235678910111213234321011121372458[[#This Row],[Women]]/Table3235678910111213234321011121372458[[#This Row],[Total]]</f>
        <v>0.12162162162162163</v>
      </c>
      <c r="I12" s="1">
        <v>0</v>
      </c>
      <c r="J12" s="8">
        <f>Table3235678910111213234321011121372458[[#This Row],[Alaskan Native or Native American]]/Table3235678910111213234321011121372458[[#This Row],[Total]]</f>
        <v>0</v>
      </c>
      <c r="K12" s="1">
        <v>1</v>
      </c>
      <c r="L12" s="8">
        <f>Table3235678910111213234321011121372458[[#This Row],[Asian American]]/Table3235678910111213234321011121372458[[#This Row],[Total]]</f>
        <v>1.3513513513513514E-2</v>
      </c>
      <c r="M12" s="1">
        <v>4</v>
      </c>
      <c r="N12" s="8">
        <f>Table3235678910111213234321011121372458[[#This Row],[African American]]/Table3235678910111213234321011121372458[[#This Row],[Total]]</f>
        <v>5.4054054054054057E-2</v>
      </c>
      <c r="O12" s="1">
        <v>10</v>
      </c>
      <c r="P12" s="8">
        <f>Table3235678910111213234321011121372458[[#This Row],[Hispanic American]]/Table3235678910111213234321011121372458[[#This Row],[Total]]</f>
        <v>0.13513513513513514</v>
      </c>
      <c r="Q12" s="1">
        <v>0</v>
      </c>
      <c r="R12" s="8">
        <f>Table3235678910111213234321011121372458[[#This Row],[Hawaiian or Pacific Islander]]/Table3235678910111213234321011121372458[[#This Row],[Total]]</f>
        <v>0</v>
      </c>
      <c r="S12" s="1">
        <v>58</v>
      </c>
      <c r="T12" s="8">
        <f>Table3235678910111213234321011121372458[[#This Row],[White]]/Table3235678910111213234321011121372458[[#This Row],[Total]]</f>
        <v>0.78378378378378377</v>
      </c>
      <c r="U12" s="1">
        <v>1</v>
      </c>
      <c r="V12" s="8">
        <f>Table3235678910111213234321011121372458[[#This Row],[Multi-racial]]/Table3235678910111213234321011121372458[[#This Row],[Total]]</f>
        <v>1.3513513513513514E-2</v>
      </c>
      <c r="W12" s="1">
        <v>0</v>
      </c>
      <c r="X12" s="8">
        <f>Table3235678910111213234321011121372458[[#This Row],[International]]/Table3235678910111213234321011121372458[[#This Row],[Total]]</f>
        <v>0</v>
      </c>
      <c r="Y1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0.21621621621621623</v>
      </c>
      <c r="Z1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0.20270270270270271</v>
      </c>
      <c r="AC12" s="1" t="s">
        <v>73</v>
      </c>
    </row>
    <row r="13" spans="1:29" ht="20" customHeight="1">
      <c r="A13" s="12">
        <v>230737</v>
      </c>
      <c r="B13" s="12" t="s">
        <v>438</v>
      </c>
      <c r="C13" s="16">
        <v>36100</v>
      </c>
      <c r="D13" s="12">
        <v>73</v>
      </c>
      <c r="E13" s="12">
        <v>53</v>
      </c>
      <c r="F13" s="14">
        <f>Table3235678910111213234321011121372458[[#This Row],[Men]]/Table3235678910111213234321011121372458[[#This Row],[Total]]</f>
        <v>0.72602739726027399</v>
      </c>
      <c r="G13" s="12">
        <v>20</v>
      </c>
      <c r="H13" s="14">
        <f>Table3235678910111213234321011121372458[[#This Row],[Women]]/Table3235678910111213234321011121372458[[#This Row],[Total]]</f>
        <v>0.27397260273972601</v>
      </c>
      <c r="I13" s="12">
        <v>1</v>
      </c>
      <c r="J13" s="14">
        <f>Table3235678910111213234321011121372458[[#This Row],[Alaskan Native or Native American]]/Table3235678910111213234321011121372458[[#This Row],[Total]]</f>
        <v>1.3698630136986301E-2</v>
      </c>
      <c r="K13" s="12">
        <v>0</v>
      </c>
      <c r="L13" s="14">
        <f>Table3235678910111213234321011121372458[[#This Row],[Asian American]]/Table3235678910111213234321011121372458[[#This Row],[Total]]</f>
        <v>0</v>
      </c>
      <c r="M13" s="12">
        <v>0</v>
      </c>
      <c r="N13" s="14">
        <f>Table3235678910111213234321011121372458[[#This Row],[African American]]/Table3235678910111213234321011121372458[[#This Row],[Total]]</f>
        <v>0</v>
      </c>
      <c r="O13" s="12">
        <v>4</v>
      </c>
      <c r="P13" s="14">
        <f>Table3235678910111213234321011121372458[[#This Row],[Hispanic American]]/Table3235678910111213234321011121372458[[#This Row],[Total]]</f>
        <v>5.4794520547945202E-2</v>
      </c>
      <c r="Q13" s="12">
        <v>0</v>
      </c>
      <c r="R13" s="14">
        <f>Table3235678910111213234321011121372458[[#This Row],[Hawaiian or Pacific Islander]]/Table3235678910111213234321011121372458[[#This Row],[Total]]</f>
        <v>0</v>
      </c>
      <c r="S13" s="12">
        <v>63</v>
      </c>
      <c r="T13" s="14">
        <f>Table3235678910111213234321011121372458[[#This Row],[White]]/Table3235678910111213234321011121372458[[#This Row],[Total]]</f>
        <v>0.86301369863013699</v>
      </c>
      <c r="U13" s="12">
        <v>5</v>
      </c>
      <c r="V13" s="14">
        <f>Table3235678910111213234321011121372458[[#This Row],[Multi-racial]]/Table3235678910111213234321011121372458[[#This Row],[Total]]</f>
        <v>6.8493150684931503E-2</v>
      </c>
      <c r="W13" s="12">
        <v>0</v>
      </c>
      <c r="X13" s="14">
        <f>Table3235678910111213234321011121372458[[#This Row],[International]]/Table3235678910111213234321011121372458[[#This Row],[Total]]</f>
        <v>0</v>
      </c>
      <c r="Y1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0.13698630136986301</v>
      </c>
      <c r="Z1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0.13698630136986301</v>
      </c>
      <c r="AC13" s="1" t="s">
        <v>72</v>
      </c>
    </row>
    <row r="14" spans="1:29" ht="20" customHeight="1">
      <c r="A14" s="1">
        <v>235097</v>
      </c>
      <c r="B14" s="1" t="s">
        <v>473</v>
      </c>
      <c r="C14" s="15">
        <v>25900</v>
      </c>
      <c r="D14" s="1">
        <v>70</v>
      </c>
      <c r="E14" s="1">
        <v>32</v>
      </c>
      <c r="F14" s="8">
        <f>Table3235678910111213234321011121372458[[#This Row],[Men]]/Table3235678910111213234321011121372458[[#This Row],[Total]]</f>
        <v>0.45714285714285713</v>
      </c>
      <c r="G14" s="1">
        <v>38</v>
      </c>
      <c r="H14" s="8">
        <f>Table3235678910111213234321011121372458[[#This Row],[Women]]/Table3235678910111213234321011121372458[[#This Row],[Total]]</f>
        <v>0.54285714285714282</v>
      </c>
      <c r="I14" s="1">
        <v>0</v>
      </c>
      <c r="J14" s="8">
        <f>Table3235678910111213234321011121372458[[#This Row],[Alaskan Native or Native American]]/Table3235678910111213234321011121372458[[#This Row],[Total]]</f>
        <v>0</v>
      </c>
      <c r="K14" s="1">
        <v>1</v>
      </c>
      <c r="L14" s="8">
        <f>Table3235678910111213234321011121372458[[#This Row],[Asian American]]/Table3235678910111213234321011121372458[[#This Row],[Total]]</f>
        <v>1.4285714285714285E-2</v>
      </c>
      <c r="M14" s="1">
        <v>0</v>
      </c>
      <c r="N14" s="8">
        <f>Table3235678910111213234321011121372458[[#This Row],[African American]]/Table3235678910111213234321011121372458[[#This Row],[Total]]</f>
        <v>0</v>
      </c>
      <c r="O14" s="1">
        <v>11</v>
      </c>
      <c r="P14" s="8">
        <f>Table3235678910111213234321011121372458[[#This Row],[Hispanic American]]/Table3235678910111213234321011121372458[[#This Row],[Total]]</f>
        <v>0.15714285714285714</v>
      </c>
      <c r="Q14" s="1">
        <v>0</v>
      </c>
      <c r="R14" s="8">
        <f>Table3235678910111213234321011121372458[[#This Row],[Hawaiian or Pacific Islander]]/Table3235678910111213234321011121372458[[#This Row],[Total]]</f>
        <v>0</v>
      </c>
      <c r="S14" s="1">
        <v>53</v>
      </c>
      <c r="T14" s="8">
        <f>Table3235678910111213234321011121372458[[#This Row],[White]]/Table3235678910111213234321011121372458[[#This Row],[Total]]</f>
        <v>0.75714285714285712</v>
      </c>
      <c r="U14" s="1">
        <v>3</v>
      </c>
      <c r="V14" s="8">
        <f>Table3235678910111213234321011121372458[[#This Row],[Multi-racial]]/Table3235678910111213234321011121372458[[#This Row],[Total]]</f>
        <v>4.2857142857142858E-2</v>
      </c>
      <c r="W14" s="1">
        <v>2</v>
      </c>
      <c r="X14" s="8">
        <f>Table3235678910111213234321011121372458[[#This Row],[International]]/Table3235678910111213234321011121372458[[#This Row],[Total]]</f>
        <v>2.8571428571428571E-2</v>
      </c>
      <c r="Y1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0.21428571428571427</v>
      </c>
      <c r="Z1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  <c r="AC14" s="1" t="s">
        <v>54</v>
      </c>
    </row>
    <row r="15" spans="1:29" ht="20" customHeight="1">
      <c r="A15" s="12">
        <v>228723</v>
      </c>
      <c r="B15" s="12" t="s">
        <v>273</v>
      </c>
      <c r="C15" s="16">
        <v>37000</v>
      </c>
      <c r="D15" s="12">
        <v>61</v>
      </c>
      <c r="E15" s="12">
        <v>21</v>
      </c>
      <c r="F15" s="14">
        <f>Table3235678910111213234321011121372458[[#This Row],[Men]]/Table3235678910111213234321011121372458[[#This Row],[Total]]</f>
        <v>0.34426229508196721</v>
      </c>
      <c r="G15" s="12">
        <v>40</v>
      </c>
      <c r="H15" s="14">
        <f>Table3235678910111213234321011121372458[[#This Row],[Women]]/Table3235678910111213234321011121372458[[#This Row],[Total]]</f>
        <v>0.65573770491803274</v>
      </c>
      <c r="I15" s="12">
        <v>1</v>
      </c>
      <c r="J15" s="14">
        <f>Table3235678910111213234321011121372458[[#This Row],[Alaskan Native or Native American]]/Table3235678910111213234321011121372458[[#This Row],[Total]]</f>
        <v>1.6393442622950821E-2</v>
      </c>
      <c r="K15" s="12">
        <v>3</v>
      </c>
      <c r="L15" s="14">
        <f>Table3235678910111213234321011121372458[[#This Row],[Asian American]]/Table3235678910111213234321011121372458[[#This Row],[Total]]</f>
        <v>4.9180327868852458E-2</v>
      </c>
      <c r="M15" s="12">
        <v>1</v>
      </c>
      <c r="N15" s="14">
        <f>Table3235678910111213234321011121372458[[#This Row],[African American]]/Table3235678910111213234321011121372458[[#This Row],[Total]]</f>
        <v>1.6393442622950821E-2</v>
      </c>
      <c r="O15" s="12">
        <v>14</v>
      </c>
      <c r="P15" s="14">
        <f>Table3235678910111213234321011121372458[[#This Row],[Hispanic American]]/Table3235678910111213234321011121372458[[#This Row],[Total]]</f>
        <v>0.22950819672131148</v>
      </c>
      <c r="Q15" s="12">
        <v>0</v>
      </c>
      <c r="R15" s="14">
        <f>Table3235678910111213234321011121372458[[#This Row],[Hawaiian or Pacific Islander]]/Table3235678910111213234321011121372458[[#This Row],[Total]]</f>
        <v>0</v>
      </c>
      <c r="S15" s="12">
        <v>40</v>
      </c>
      <c r="T15" s="14">
        <f>Table3235678910111213234321011121372458[[#This Row],[White]]/Table3235678910111213234321011121372458[[#This Row],[Total]]</f>
        <v>0.65573770491803274</v>
      </c>
      <c r="U15" s="12">
        <v>1</v>
      </c>
      <c r="V15" s="14">
        <f>Table3235678910111213234321011121372458[[#This Row],[Multi-racial]]/Table3235678910111213234321011121372458[[#This Row],[Total]]</f>
        <v>1.6393442622950821E-2</v>
      </c>
      <c r="W15" s="12">
        <v>1</v>
      </c>
      <c r="X15" s="14">
        <f>Table3235678910111213234321011121372458[[#This Row],[International]]/Table3235678910111213234321011121372458[[#This Row],[Total]]</f>
        <v>1.6393442622950821E-2</v>
      </c>
      <c r="Y1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0.32786885245901637</v>
      </c>
      <c r="Z1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0.27868852459016391</v>
      </c>
    </row>
    <row r="16" spans="1:29" ht="20" customHeight="1">
      <c r="A16" s="1">
        <v>131113</v>
      </c>
      <c r="B16" s="1" t="s">
        <v>1228</v>
      </c>
      <c r="C16" s="15" t="s">
        <v>347</v>
      </c>
      <c r="D16" s="1">
        <v>58</v>
      </c>
      <c r="E16" s="1">
        <v>33</v>
      </c>
      <c r="F16" s="8">
        <f>Table3235678910111213234321011121372458[[#This Row],[Men]]/Table3235678910111213234321011121372458[[#This Row],[Total]]</f>
        <v>0.56896551724137934</v>
      </c>
      <c r="G16" s="1">
        <v>25</v>
      </c>
      <c r="H16" s="8">
        <f>Table3235678910111213234321011121372458[[#This Row],[Women]]/Table3235678910111213234321011121372458[[#This Row],[Total]]</f>
        <v>0.43103448275862066</v>
      </c>
      <c r="I16" s="1">
        <v>4</v>
      </c>
      <c r="J16" s="8">
        <f>Table3235678910111213234321011121372458[[#This Row],[Alaskan Native or Native American]]/Table3235678910111213234321011121372458[[#This Row],[Total]]</f>
        <v>6.8965517241379309E-2</v>
      </c>
      <c r="K16" s="1">
        <v>2</v>
      </c>
      <c r="L16" s="8">
        <f>Table3235678910111213234321011121372458[[#This Row],[Asian American]]/Table3235678910111213234321011121372458[[#This Row],[Total]]</f>
        <v>3.4482758620689655E-2</v>
      </c>
      <c r="M16" s="1">
        <v>4</v>
      </c>
      <c r="N16" s="8">
        <f>Table3235678910111213234321011121372458[[#This Row],[African American]]/Table3235678910111213234321011121372458[[#This Row],[Total]]</f>
        <v>6.8965517241379309E-2</v>
      </c>
      <c r="O16" s="1">
        <v>3</v>
      </c>
      <c r="P16" s="8">
        <f>Table3235678910111213234321011121372458[[#This Row],[Hispanic American]]/Table3235678910111213234321011121372458[[#This Row],[Total]]</f>
        <v>5.1724137931034482E-2</v>
      </c>
      <c r="Q16" s="1">
        <v>1</v>
      </c>
      <c r="R16" s="8">
        <f>Table3235678910111213234321011121372458[[#This Row],[Hawaiian or Pacific Islander]]/Table3235678910111213234321011121372458[[#This Row],[Total]]</f>
        <v>1.7241379310344827E-2</v>
      </c>
      <c r="S16" s="1">
        <v>35</v>
      </c>
      <c r="T16" s="8">
        <f>Table3235678910111213234321011121372458[[#This Row],[White]]/Table3235678910111213234321011121372458[[#This Row],[Total]]</f>
        <v>0.60344827586206895</v>
      </c>
      <c r="U16" s="1">
        <v>0</v>
      </c>
      <c r="V16" s="8">
        <f>Table3235678910111213234321011121372458[[#This Row],[Multi-racial]]/Table3235678910111213234321011121372458[[#This Row],[Total]]</f>
        <v>0</v>
      </c>
      <c r="W16" s="1">
        <v>6</v>
      </c>
      <c r="X16" s="8">
        <f>Table3235678910111213234321011121372458[[#This Row],[International]]/Table3235678910111213234321011121372458[[#This Row],[Total]]</f>
        <v>0.10344827586206896</v>
      </c>
      <c r="Y1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0.2413793103448276</v>
      </c>
      <c r="Z1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0.20689655172413793</v>
      </c>
    </row>
    <row r="17" spans="1:26" ht="20" customHeight="1">
      <c r="A17" s="12">
        <v>142522</v>
      </c>
      <c r="B17" s="12" t="s">
        <v>317</v>
      </c>
      <c r="C17" s="16">
        <v>49300</v>
      </c>
      <c r="D17" s="12">
        <v>57</v>
      </c>
      <c r="E17" s="12">
        <v>25</v>
      </c>
      <c r="F17" s="14">
        <f>Table3235678910111213234321011121372458[[#This Row],[Men]]/Table3235678910111213234321011121372458[[#This Row],[Total]]</f>
        <v>0.43859649122807015</v>
      </c>
      <c r="G17" s="12">
        <v>32</v>
      </c>
      <c r="H17" s="14">
        <f>Table3235678910111213234321011121372458[[#This Row],[Women]]/Table3235678910111213234321011121372458[[#This Row],[Total]]</f>
        <v>0.56140350877192979</v>
      </c>
      <c r="I17" s="12">
        <v>0</v>
      </c>
      <c r="J17" s="14">
        <f>Table3235678910111213234321011121372458[[#This Row],[Alaskan Native or Native American]]/Table3235678910111213234321011121372458[[#This Row],[Total]]</f>
        <v>0</v>
      </c>
      <c r="K17" s="12">
        <v>0</v>
      </c>
      <c r="L17" s="14">
        <f>Table3235678910111213234321011121372458[[#This Row],[Asian American]]/Table3235678910111213234321011121372458[[#This Row],[Total]]</f>
        <v>0</v>
      </c>
      <c r="M17" s="12">
        <v>0</v>
      </c>
      <c r="N17" s="14">
        <f>Table3235678910111213234321011121372458[[#This Row],[African American]]/Table3235678910111213234321011121372458[[#This Row],[Total]]</f>
        <v>0</v>
      </c>
      <c r="O17" s="12">
        <v>0</v>
      </c>
      <c r="P17" s="14">
        <f>Table3235678910111213234321011121372458[[#This Row],[Hispanic American]]/Table3235678910111213234321011121372458[[#This Row],[Total]]</f>
        <v>0</v>
      </c>
      <c r="Q17" s="12">
        <v>1</v>
      </c>
      <c r="R17" s="14">
        <f>Table3235678910111213234321011121372458[[#This Row],[Hawaiian or Pacific Islander]]/Table3235678910111213234321011121372458[[#This Row],[Total]]</f>
        <v>1.7543859649122806E-2</v>
      </c>
      <c r="S17" s="12">
        <v>45</v>
      </c>
      <c r="T17" s="14">
        <f>Table3235678910111213234321011121372458[[#This Row],[White]]/Table3235678910111213234321011121372458[[#This Row],[Total]]</f>
        <v>0.78947368421052633</v>
      </c>
      <c r="U17" s="12">
        <v>1</v>
      </c>
      <c r="V17" s="14">
        <f>Table3235678910111213234321011121372458[[#This Row],[Multi-racial]]/Table3235678910111213234321011121372458[[#This Row],[Total]]</f>
        <v>1.7543859649122806E-2</v>
      </c>
      <c r="W17" s="12">
        <v>3</v>
      </c>
      <c r="X17" s="14">
        <f>Table3235678910111213234321011121372458[[#This Row],[International]]/Table3235678910111213234321011121372458[[#This Row],[Total]]</f>
        <v>5.2631578947368418E-2</v>
      </c>
      <c r="Y1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3.5087719298245612E-2</v>
      </c>
      <c r="Z1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3.5087719298245612E-2</v>
      </c>
    </row>
    <row r="18" spans="1:26" ht="20" customHeight="1">
      <c r="A18" s="1">
        <v>104179</v>
      </c>
      <c r="B18" s="1" t="s">
        <v>23</v>
      </c>
      <c r="C18" s="15" t="s">
        <v>347</v>
      </c>
      <c r="D18" s="1">
        <v>52</v>
      </c>
      <c r="E18" s="1">
        <v>17</v>
      </c>
      <c r="F18" s="8">
        <f>Table3235678910111213234321011121372458[[#This Row],[Men]]/Table3235678910111213234321011121372458[[#This Row],[Total]]</f>
        <v>0.32692307692307693</v>
      </c>
      <c r="G18" s="1">
        <v>35</v>
      </c>
      <c r="H18" s="8">
        <f>Table3235678910111213234321011121372458[[#This Row],[Women]]/Table3235678910111213234321011121372458[[#This Row],[Total]]</f>
        <v>0.67307692307692313</v>
      </c>
      <c r="I18" s="1">
        <v>0</v>
      </c>
      <c r="J18" s="8">
        <f>Table3235678910111213234321011121372458[[#This Row],[Alaskan Native or Native American]]/Table3235678910111213234321011121372458[[#This Row],[Total]]</f>
        <v>0</v>
      </c>
      <c r="K18" s="1">
        <v>0</v>
      </c>
      <c r="L18" s="8">
        <f>Table3235678910111213234321011121372458[[#This Row],[Asian American]]/Table3235678910111213234321011121372458[[#This Row],[Total]]</f>
        <v>0</v>
      </c>
      <c r="M18" s="1">
        <v>1</v>
      </c>
      <c r="N18" s="8">
        <f>Table3235678910111213234321011121372458[[#This Row],[African American]]/Table3235678910111213234321011121372458[[#This Row],[Total]]</f>
        <v>1.9230769230769232E-2</v>
      </c>
      <c r="O18" s="1">
        <v>11</v>
      </c>
      <c r="P18" s="8">
        <f>Table3235678910111213234321011121372458[[#This Row],[Hispanic American]]/Table3235678910111213234321011121372458[[#This Row],[Total]]</f>
        <v>0.21153846153846154</v>
      </c>
      <c r="Q18" s="1">
        <v>0</v>
      </c>
      <c r="R18" s="8">
        <f>Table3235678910111213234321011121372458[[#This Row],[Hawaiian or Pacific Islander]]/Table3235678910111213234321011121372458[[#This Row],[Total]]</f>
        <v>0</v>
      </c>
      <c r="S18" s="1">
        <v>37</v>
      </c>
      <c r="T18" s="8">
        <f>Table3235678910111213234321011121372458[[#This Row],[White]]/Table3235678910111213234321011121372458[[#This Row],[Total]]</f>
        <v>0.71153846153846156</v>
      </c>
      <c r="U18" s="1">
        <v>2</v>
      </c>
      <c r="V18" s="8">
        <f>Table3235678910111213234321011121372458[[#This Row],[Multi-racial]]/Table3235678910111213234321011121372458[[#This Row],[Total]]</f>
        <v>3.8461538461538464E-2</v>
      </c>
      <c r="W18" s="1">
        <v>1</v>
      </c>
      <c r="X18" s="8">
        <f>Table3235678910111213234321011121372458[[#This Row],[International]]/Table3235678910111213234321011121372458[[#This Row],[Total]]</f>
        <v>1.9230769230769232E-2</v>
      </c>
      <c r="Y1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0.26923076923076922</v>
      </c>
      <c r="Z1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0.26923076923076922</v>
      </c>
    </row>
    <row r="19" spans="1:26" ht="20" customHeight="1">
      <c r="A19" s="12">
        <v>225511</v>
      </c>
      <c r="B19" s="12" t="s">
        <v>261</v>
      </c>
      <c r="C19" s="16">
        <v>33500</v>
      </c>
      <c r="D19" s="12">
        <v>49</v>
      </c>
      <c r="E19" s="12">
        <v>26</v>
      </c>
      <c r="F19" s="14">
        <f>Table3235678910111213234321011121372458[[#This Row],[Men]]/Table3235678910111213234321011121372458[[#This Row],[Total]]</f>
        <v>0.53061224489795922</v>
      </c>
      <c r="G19" s="12">
        <v>23</v>
      </c>
      <c r="H19" s="14">
        <f>Table3235678910111213234321011121372458[[#This Row],[Women]]/Table3235678910111213234321011121372458[[#This Row],[Total]]</f>
        <v>0.46938775510204084</v>
      </c>
      <c r="I19" s="12">
        <v>0</v>
      </c>
      <c r="J19" s="14">
        <f>Table3235678910111213234321011121372458[[#This Row],[Alaskan Native or Native American]]/Table3235678910111213234321011121372458[[#This Row],[Total]]</f>
        <v>0</v>
      </c>
      <c r="K19" s="12">
        <v>12</v>
      </c>
      <c r="L19" s="14">
        <f>Table3235678910111213234321011121372458[[#This Row],[Asian American]]/Table3235678910111213234321011121372458[[#This Row],[Total]]</f>
        <v>0.24489795918367346</v>
      </c>
      <c r="M19" s="12">
        <v>10</v>
      </c>
      <c r="N19" s="14">
        <f>Table3235678910111213234321011121372458[[#This Row],[African American]]/Table3235678910111213234321011121372458[[#This Row],[Total]]</f>
        <v>0.20408163265306123</v>
      </c>
      <c r="O19" s="12">
        <v>21</v>
      </c>
      <c r="P19" s="14">
        <f>Table3235678910111213234321011121372458[[#This Row],[Hispanic American]]/Table3235678910111213234321011121372458[[#This Row],[Total]]</f>
        <v>0.42857142857142855</v>
      </c>
      <c r="Q19" s="12">
        <v>0</v>
      </c>
      <c r="R19" s="14">
        <f>Table3235678910111213234321011121372458[[#This Row],[Hawaiian or Pacific Islander]]/Table3235678910111213234321011121372458[[#This Row],[Total]]</f>
        <v>0</v>
      </c>
      <c r="S19" s="12">
        <v>5</v>
      </c>
      <c r="T19" s="14">
        <f>Table3235678910111213234321011121372458[[#This Row],[White]]/Table3235678910111213234321011121372458[[#This Row],[Total]]</f>
        <v>0.10204081632653061</v>
      </c>
      <c r="U19" s="12">
        <v>1</v>
      </c>
      <c r="V19" s="14">
        <f>Table3235678910111213234321011121372458[[#This Row],[Multi-racial]]/Table3235678910111213234321011121372458[[#This Row],[Total]]</f>
        <v>2.0408163265306121E-2</v>
      </c>
      <c r="W19" s="12">
        <v>0</v>
      </c>
      <c r="X19" s="14">
        <f>Table3235678910111213234321011121372458[[#This Row],[International]]/Table3235678910111213234321011121372458[[#This Row],[Total]]</f>
        <v>0</v>
      </c>
      <c r="Y1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0.89795918367346939</v>
      </c>
      <c r="Z1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0.65306122448979587</v>
      </c>
    </row>
    <row r="20" spans="1:26" ht="20" customHeight="1">
      <c r="A20" s="1">
        <v>410502</v>
      </c>
      <c r="B20" s="1" t="s">
        <v>1303</v>
      </c>
      <c r="C20" s="15">
        <v>33300</v>
      </c>
      <c r="D20" s="1">
        <v>48</v>
      </c>
      <c r="E20" s="1">
        <v>29</v>
      </c>
      <c r="F20" s="8">
        <f>Table3235678910111213234321011121372458[[#This Row],[Men]]/Table3235678910111213234321011121372458[[#This Row],[Total]]</f>
        <v>0.60416666666666663</v>
      </c>
      <c r="G20" s="1">
        <v>19</v>
      </c>
      <c r="H20" s="8">
        <f>Table3235678910111213234321011121372458[[#This Row],[Women]]/Table3235678910111213234321011121372458[[#This Row],[Total]]</f>
        <v>0.39583333333333331</v>
      </c>
      <c r="I20" s="1">
        <v>0</v>
      </c>
      <c r="J20" s="8">
        <f>Table3235678910111213234321011121372458[[#This Row],[Alaskan Native or Native American]]/Table3235678910111213234321011121372458[[#This Row],[Total]]</f>
        <v>0</v>
      </c>
      <c r="K20" s="1">
        <v>5</v>
      </c>
      <c r="L20" s="8">
        <f>Table3235678910111213234321011121372458[[#This Row],[Asian American]]/Table3235678910111213234321011121372458[[#This Row],[Total]]</f>
        <v>0.10416666666666667</v>
      </c>
      <c r="M20" s="1">
        <v>3</v>
      </c>
      <c r="N20" s="8">
        <f>Table3235678910111213234321011121372458[[#This Row],[African American]]/Table3235678910111213234321011121372458[[#This Row],[Total]]</f>
        <v>6.25E-2</v>
      </c>
      <c r="O20" s="1">
        <v>17</v>
      </c>
      <c r="P20" s="8">
        <f>Table3235678910111213234321011121372458[[#This Row],[Hispanic American]]/Table3235678910111213234321011121372458[[#This Row],[Total]]</f>
        <v>0.35416666666666669</v>
      </c>
      <c r="Q20" s="1">
        <v>0</v>
      </c>
      <c r="R20" s="8">
        <f>Table3235678910111213234321011121372458[[#This Row],[Hawaiian or Pacific Islander]]/Table3235678910111213234321011121372458[[#This Row],[Total]]</f>
        <v>0</v>
      </c>
      <c r="S20" s="1">
        <v>14</v>
      </c>
      <c r="T20" s="8">
        <f>Table3235678910111213234321011121372458[[#This Row],[White]]/Table3235678910111213234321011121372458[[#This Row],[Total]]</f>
        <v>0.29166666666666669</v>
      </c>
      <c r="U20" s="1">
        <v>0</v>
      </c>
      <c r="V20" s="8">
        <f>Table3235678910111213234321011121372458[[#This Row],[Multi-racial]]/Table3235678910111213234321011121372458[[#This Row],[Total]]</f>
        <v>0</v>
      </c>
      <c r="W20" s="1">
        <v>3</v>
      </c>
      <c r="X20" s="8">
        <f>Table3235678910111213234321011121372458[[#This Row],[International]]/Table3235678910111213234321011121372458[[#This Row],[Total]]</f>
        <v>6.25E-2</v>
      </c>
      <c r="Y2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0.52083333333333337</v>
      </c>
      <c r="Z2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0.41666666666666669</v>
      </c>
    </row>
    <row r="21" spans="1:26" ht="20" customHeight="1">
      <c r="A21" s="12">
        <v>170976</v>
      </c>
      <c r="B21" s="12" t="s">
        <v>179</v>
      </c>
      <c r="C21" s="16" t="s">
        <v>347</v>
      </c>
      <c r="D21" s="12">
        <v>42</v>
      </c>
      <c r="E21" s="12">
        <v>28</v>
      </c>
      <c r="F21" s="14">
        <f>Table3235678910111213234321011121372458[[#This Row],[Men]]/Table3235678910111213234321011121372458[[#This Row],[Total]]</f>
        <v>0.66666666666666663</v>
      </c>
      <c r="G21" s="12">
        <v>14</v>
      </c>
      <c r="H21" s="14">
        <f>Table3235678910111213234321011121372458[[#This Row],[Women]]/Table3235678910111213234321011121372458[[#This Row],[Total]]</f>
        <v>0.33333333333333331</v>
      </c>
      <c r="I21" s="12">
        <v>1</v>
      </c>
      <c r="J21" s="14">
        <f>Table3235678910111213234321011121372458[[#This Row],[Alaskan Native or Native American]]/Table3235678910111213234321011121372458[[#This Row],[Total]]</f>
        <v>2.3809523809523808E-2</v>
      </c>
      <c r="K21" s="12">
        <v>10</v>
      </c>
      <c r="L21" s="14">
        <f>Table3235678910111213234321011121372458[[#This Row],[Asian American]]/Table3235678910111213234321011121372458[[#This Row],[Total]]</f>
        <v>0.23809523809523808</v>
      </c>
      <c r="M21" s="12">
        <v>0</v>
      </c>
      <c r="N21" s="14">
        <f>Table3235678910111213234321011121372458[[#This Row],[African American]]/Table3235678910111213234321011121372458[[#This Row],[Total]]</f>
        <v>0</v>
      </c>
      <c r="O21" s="12">
        <v>0</v>
      </c>
      <c r="P21" s="14">
        <f>Table3235678910111213234321011121372458[[#This Row],[Hispanic American]]/Table3235678910111213234321011121372458[[#This Row],[Total]]</f>
        <v>0</v>
      </c>
      <c r="Q21" s="12">
        <v>0</v>
      </c>
      <c r="R21" s="14">
        <f>Table3235678910111213234321011121372458[[#This Row],[Hawaiian or Pacific Islander]]/Table3235678910111213234321011121372458[[#This Row],[Total]]</f>
        <v>0</v>
      </c>
      <c r="S21" s="12">
        <v>18</v>
      </c>
      <c r="T21" s="14">
        <f>Table3235678910111213234321011121372458[[#This Row],[White]]/Table3235678910111213234321011121372458[[#This Row],[Total]]</f>
        <v>0.42857142857142855</v>
      </c>
      <c r="U21" s="12">
        <v>0</v>
      </c>
      <c r="V21" s="14">
        <f>Table3235678910111213234321011121372458[[#This Row],[Multi-racial]]/Table3235678910111213234321011121372458[[#This Row],[Total]]</f>
        <v>0</v>
      </c>
      <c r="W21" s="12">
        <v>11</v>
      </c>
      <c r="X21" s="14">
        <f>Table3235678910111213234321011121372458[[#This Row],[International]]/Table3235678910111213234321011121372458[[#This Row],[Total]]</f>
        <v>0.26190476190476192</v>
      </c>
      <c r="Y2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0.26190476190476192</v>
      </c>
      <c r="Z2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2.3809523809523808E-2</v>
      </c>
    </row>
    <row r="22" spans="1:26" ht="20" customHeight="1">
      <c r="A22" s="1">
        <v>127945</v>
      </c>
      <c r="B22" s="1" t="s">
        <v>1386</v>
      </c>
      <c r="C22" s="15" t="s">
        <v>347</v>
      </c>
      <c r="D22" s="1">
        <v>40</v>
      </c>
      <c r="E22" s="1">
        <v>16</v>
      </c>
      <c r="F22" s="8">
        <f>Table3235678910111213234321011121372458[[#This Row],[Men]]/Table3235678910111213234321011121372458[[#This Row],[Total]]</f>
        <v>0.4</v>
      </c>
      <c r="G22" s="1">
        <v>24</v>
      </c>
      <c r="H22" s="8">
        <f>Table3235678910111213234321011121372458[[#This Row],[Women]]/Table3235678910111213234321011121372458[[#This Row],[Total]]</f>
        <v>0.6</v>
      </c>
      <c r="I22" s="1">
        <v>1</v>
      </c>
      <c r="J22" s="8">
        <f>Table3235678910111213234321011121372458[[#This Row],[Alaskan Native or Native American]]/Table3235678910111213234321011121372458[[#This Row],[Total]]</f>
        <v>2.5000000000000001E-2</v>
      </c>
      <c r="K22" s="1">
        <v>0</v>
      </c>
      <c r="L22" s="8">
        <f>Table3235678910111213234321011121372458[[#This Row],[Asian American]]/Table3235678910111213234321011121372458[[#This Row],[Total]]</f>
        <v>0</v>
      </c>
      <c r="M22" s="1">
        <v>2</v>
      </c>
      <c r="N22" s="8">
        <f>Table3235678910111213234321011121372458[[#This Row],[African American]]/Table3235678910111213234321011121372458[[#This Row],[Total]]</f>
        <v>0.05</v>
      </c>
      <c r="O22" s="1">
        <v>1</v>
      </c>
      <c r="P22" s="8">
        <f>Table3235678910111213234321011121372458[[#This Row],[Hispanic American]]/Table3235678910111213234321011121372458[[#This Row],[Total]]</f>
        <v>2.5000000000000001E-2</v>
      </c>
      <c r="Q22" s="1">
        <v>0</v>
      </c>
      <c r="R22" s="8">
        <f>Table3235678910111213234321011121372458[[#This Row],[Hawaiian or Pacific Islander]]/Table3235678910111213234321011121372458[[#This Row],[Total]]</f>
        <v>0</v>
      </c>
      <c r="S22" s="1">
        <v>28</v>
      </c>
      <c r="T22" s="8">
        <f>Table3235678910111213234321011121372458[[#This Row],[White]]/Table3235678910111213234321011121372458[[#This Row],[Total]]</f>
        <v>0.7</v>
      </c>
      <c r="U22" s="1">
        <v>0</v>
      </c>
      <c r="V22" s="8">
        <f>Table3235678910111213234321011121372458[[#This Row],[Multi-racial]]/Table3235678910111213234321011121372458[[#This Row],[Total]]</f>
        <v>0</v>
      </c>
      <c r="W22" s="1">
        <v>1</v>
      </c>
      <c r="X22" s="8">
        <f>Table3235678910111213234321011121372458[[#This Row],[International]]/Table3235678910111213234321011121372458[[#This Row],[Total]]</f>
        <v>2.5000000000000001E-2</v>
      </c>
      <c r="Y2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</v>
      </c>
      <c r="Z2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</v>
      </c>
    </row>
    <row r="23" spans="1:26" ht="20" customHeight="1">
      <c r="A23" s="12">
        <v>183026</v>
      </c>
      <c r="B23" s="12" t="s">
        <v>194</v>
      </c>
      <c r="C23" s="16" t="s">
        <v>347</v>
      </c>
      <c r="D23" s="12">
        <v>40</v>
      </c>
      <c r="E23" s="12">
        <v>34</v>
      </c>
      <c r="F23" s="14">
        <f>Table3235678910111213234321011121372458[[#This Row],[Men]]/Table3235678910111213234321011121372458[[#This Row],[Total]]</f>
        <v>0.85</v>
      </c>
      <c r="G23" s="12">
        <v>6</v>
      </c>
      <c r="H23" s="14">
        <f>Table3235678910111213234321011121372458[[#This Row],[Women]]/Table3235678910111213234321011121372458[[#This Row],[Total]]</f>
        <v>0.15</v>
      </c>
      <c r="I23" s="12">
        <v>1</v>
      </c>
      <c r="J23" s="14">
        <f>Table3235678910111213234321011121372458[[#This Row],[Alaskan Native or Native American]]/Table3235678910111213234321011121372458[[#This Row],[Total]]</f>
        <v>2.5000000000000001E-2</v>
      </c>
      <c r="K23" s="12">
        <v>0</v>
      </c>
      <c r="L23" s="14">
        <f>Table3235678910111213234321011121372458[[#This Row],[Asian American]]/Table3235678910111213234321011121372458[[#This Row],[Total]]</f>
        <v>0</v>
      </c>
      <c r="M23" s="12">
        <v>1</v>
      </c>
      <c r="N23" s="14">
        <f>Table3235678910111213234321011121372458[[#This Row],[African American]]/Table3235678910111213234321011121372458[[#This Row],[Total]]</f>
        <v>2.5000000000000001E-2</v>
      </c>
      <c r="O23" s="12">
        <v>1</v>
      </c>
      <c r="P23" s="14">
        <f>Table3235678910111213234321011121372458[[#This Row],[Hispanic American]]/Table3235678910111213234321011121372458[[#This Row],[Total]]</f>
        <v>2.5000000000000001E-2</v>
      </c>
      <c r="Q23" s="12">
        <v>0</v>
      </c>
      <c r="R23" s="14">
        <f>Table3235678910111213234321011121372458[[#This Row],[Hawaiian or Pacific Islander]]/Table3235678910111213234321011121372458[[#This Row],[Total]]</f>
        <v>0</v>
      </c>
      <c r="S23" s="12">
        <v>31</v>
      </c>
      <c r="T23" s="14">
        <f>Table3235678910111213234321011121372458[[#This Row],[White]]/Table3235678910111213234321011121372458[[#This Row],[Total]]</f>
        <v>0.77500000000000002</v>
      </c>
      <c r="U23" s="12">
        <v>0</v>
      </c>
      <c r="V23" s="14">
        <f>Table3235678910111213234321011121372458[[#This Row],[Multi-racial]]/Table3235678910111213234321011121372458[[#This Row],[Total]]</f>
        <v>0</v>
      </c>
      <c r="W23" s="12">
        <v>0</v>
      </c>
      <c r="X23" s="14">
        <f>Table3235678910111213234321011121372458[[#This Row],[International]]/Table3235678910111213234321011121372458[[#This Row],[Total]]</f>
        <v>0</v>
      </c>
      <c r="Y2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7.4999999999999997E-2</v>
      </c>
      <c r="Z2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7.4999999999999997E-2</v>
      </c>
    </row>
    <row r="24" spans="1:26" ht="20" customHeight="1">
      <c r="A24" s="1">
        <v>110653</v>
      </c>
      <c r="B24" s="1" t="s">
        <v>94</v>
      </c>
      <c r="C24" s="15" t="s">
        <v>347</v>
      </c>
      <c r="D24" s="1">
        <v>39</v>
      </c>
      <c r="E24" s="1">
        <v>34</v>
      </c>
      <c r="F24" s="8">
        <f>Table3235678910111213234321011121372458[[#This Row],[Men]]/Table3235678910111213234321011121372458[[#This Row],[Total]]</f>
        <v>0.87179487179487181</v>
      </c>
      <c r="G24" s="1">
        <v>5</v>
      </c>
      <c r="H24" s="8">
        <f>Table3235678910111213234321011121372458[[#This Row],[Women]]/Table3235678910111213234321011121372458[[#This Row],[Total]]</f>
        <v>0.12820512820512819</v>
      </c>
      <c r="I24" s="1">
        <v>0</v>
      </c>
      <c r="J24" s="8">
        <f>Table3235678910111213234321011121372458[[#This Row],[Alaskan Native or Native American]]/Table3235678910111213234321011121372458[[#This Row],[Total]]</f>
        <v>0</v>
      </c>
      <c r="K24" s="1">
        <v>19</v>
      </c>
      <c r="L24" s="8">
        <f>Table3235678910111213234321011121372458[[#This Row],[Asian American]]/Table3235678910111213234321011121372458[[#This Row],[Total]]</f>
        <v>0.48717948717948717</v>
      </c>
      <c r="M24" s="1">
        <v>1</v>
      </c>
      <c r="N24" s="8">
        <f>Table3235678910111213234321011121372458[[#This Row],[African American]]/Table3235678910111213234321011121372458[[#This Row],[Total]]</f>
        <v>2.564102564102564E-2</v>
      </c>
      <c r="O24" s="1">
        <v>3</v>
      </c>
      <c r="P24" s="8">
        <f>Table3235678910111213234321011121372458[[#This Row],[Hispanic American]]/Table3235678910111213234321011121372458[[#This Row],[Total]]</f>
        <v>7.6923076923076927E-2</v>
      </c>
      <c r="Q24" s="1">
        <v>1</v>
      </c>
      <c r="R24" s="8">
        <f>Table3235678910111213234321011121372458[[#This Row],[Hawaiian or Pacific Islander]]/Table3235678910111213234321011121372458[[#This Row],[Total]]</f>
        <v>2.564102564102564E-2</v>
      </c>
      <c r="S24" s="1">
        <v>8</v>
      </c>
      <c r="T24" s="8">
        <f>Table3235678910111213234321011121372458[[#This Row],[White]]/Table3235678910111213234321011121372458[[#This Row],[Total]]</f>
        <v>0.20512820512820512</v>
      </c>
      <c r="U24" s="1">
        <v>3</v>
      </c>
      <c r="V24" s="8">
        <f>Table3235678910111213234321011121372458[[#This Row],[Multi-racial]]/Table3235678910111213234321011121372458[[#This Row],[Total]]</f>
        <v>7.6923076923076927E-2</v>
      </c>
      <c r="W24" s="1">
        <v>4</v>
      </c>
      <c r="X24" s="8">
        <f>Table3235678910111213234321011121372458[[#This Row],[International]]/Table3235678910111213234321011121372458[[#This Row],[Total]]</f>
        <v>0.10256410256410256</v>
      </c>
      <c r="Y2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0.69230769230769229</v>
      </c>
      <c r="Z2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0.20512820512820512</v>
      </c>
    </row>
    <row r="25" spans="1:26" ht="20" customHeight="1">
      <c r="A25" s="12">
        <v>134811</v>
      </c>
      <c r="B25" s="12" t="s">
        <v>1388</v>
      </c>
      <c r="C25" s="16">
        <v>38400</v>
      </c>
      <c r="D25" s="12">
        <v>38</v>
      </c>
      <c r="E25" s="12">
        <v>12</v>
      </c>
      <c r="F25" s="14">
        <f>Table3235678910111213234321011121372458[[#This Row],[Men]]/Table3235678910111213234321011121372458[[#This Row],[Total]]</f>
        <v>0.31578947368421051</v>
      </c>
      <c r="G25" s="12">
        <v>26</v>
      </c>
      <c r="H25" s="14">
        <f>Table3235678910111213234321011121372458[[#This Row],[Women]]/Table3235678910111213234321011121372458[[#This Row],[Total]]</f>
        <v>0.68421052631578949</v>
      </c>
      <c r="I25" s="12">
        <v>0</v>
      </c>
      <c r="J25" s="14">
        <f>Table3235678910111213234321011121372458[[#This Row],[Alaskan Native or Native American]]/Table3235678910111213234321011121372458[[#This Row],[Total]]</f>
        <v>0</v>
      </c>
      <c r="K25" s="12">
        <v>1</v>
      </c>
      <c r="L25" s="14">
        <f>Table3235678910111213234321011121372458[[#This Row],[Asian American]]/Table3235678910111213234321011121372458[[#This Row],[Total]]</f>
        <v>2.6315789473684209E-2</v>
      </c>
      <c r="M25" s="12">
        <v>0</v>
      </c>
      <c r="N25" s="14">
        <f>Table3235678910111213234321011121372458[[#This Row],[African American]]/Table3235678910111213234321011121372458[[#This Row],[Total]]</f>
        <v>0</v>
      </c>
      <c r="O25" s="12">
        <v>15</v>
      </c>
      <c r="P25" s="14">
        <f>Table3235678910111213234321011121372458[[#This Row],[Hispanic American]]/Table3235678910111213234321011121372458[[#This Row],[Total]]</f>
        <v>0.39473684210526316</v>
      </c>
      <c r="Q25" s="12">
        <v>0</v>
      </c>
      <c r="R25" s="14">
        <f>Table3235678910111213234321011121372458[[#This Row],[Hawaiian or Pacific Islander]]/Table3235678910111213234321011121372458[[#This Row],[Total]]</f>
        <v>0</v>
      </c>
      <c r="S25" s="12">
        <v>5</v>
      </c>
      <c r="T25" s="14">
        <f>Table3235678910111213234321011121372458[[#This Row],[White]]/Table3235678910111213234321011121372458[[#This Row],[Total]]</f>
        <v>0.13157894736842105</v>
      </c>
      <c r="U25" s="12">
        <v>0</v>
      </c>
      <c r="V25" s="14">
        <f>Table3235678910111213234321011121372458[[#This Row],[Multi-racial]]/Table3235678910111213234321011121372458[[#This Row],[Total]]</f>
        <v>0</v>
      </c>
      <c r="W25" s="12">
        <v>10</v>
      </c>
      <c r="X25" s="14">
        <f>Table3235678910111213234321011121372458[[#This Row],[International]]/Table3235678910111213234321011121372458[[#This Row],[Total]]</f>
        <v>0.26315789473684209</v>
      </c>
      <c r="Y2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0.42105263157894735</v>
      </c>
      <c r="Z2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0.39473684210526316</v>
      </c>
    </row>
    <row r="26" spans="1:26" ht="20" customHeight="1">
      <c r="A26" s="1">
        <v>123961</v>
      </c>
      <c r="B26" s="1" t="s">
        <v>102</v>
      </c>
      <c r="C26" s="15">
        <v>91500</v>
      </c>
      <c r="D26" s="1">
        <v>37</v>
      </c>
      <c r="E26" s="1">
        <v>30</v>
      </c>
      <c r="F26" s="8">
        <f>Table3235678910111213234321011121372458[[#This Row],[Men]]/Table3235678910111213234321011121372458[[#This Row],[Total]]</f>
        <v>0.81081081081081086</v>
      </c>
      <c r="G26" s="1">
        <v>7</v>
      </c>
      <c r="H26" s="8">
        <f>Table3235678910111213234321011121372458[[#This Row],[Women]]/Table3235678910111213234321011121372458[[#This Row],[Total]]</f>
        <v>0.1891891891891892</v>
      </c>
      <c r="I26" s="1">
        <v>0</v>
      </c>
      <c r="J26" s="8">
        <f>Table3235678910111213234321011121372458[[#This Row],[Alaskan Native or Native American]]/Table3235678910111213234321011121372458[[#This Row],[Total]]</f>
        <v>0</v>
      </c>
      <c r="K26" s="1">
        <v>11</v>
      </c>
      <c r="L26" s="8">
        <f>Table3235678910111213234321011121372458[[#This Row],[Asian American]]/Table3235678910111213234321011121372458[[#This Row],[Total]]</f>
        <v>0.29729729729729731</v>
      </c>
      <c r="M26" s="1">
        <v>0</v>
      </c>
      <c r="N26" s="8">
        <f>Table3235678910111213234321011121372458[[#This Row],[African American]]/Table3235678910111213234321011121372458[[#This Row],[Total]]</f>
        <v>0</v>
      </c>
      <c r="O26" s="1">
        <v>5</v>
      </c>
      <c r="P26" s="8">
        <f>Table3235678910111213234321011121372458[[#This Row],[Hispanic American]]/Table3235678910111213234321011121372458[[#This Row],[Total]]</f>
        <v>0.13513513513513514</v>
      </c>
      <c r="Q26" s="1">
        <v>0</v>
      </c>
      <c r="R26" s="8">
        <f>Table3235678910111213234321011121372458[[#This Row],[Hawaiian or Pacific Islander]]/Table3235678910111213234321011121372458[[#This Row],[Total]]</f>
        <v>0</v>
      </c>
      <c r="S26" s="1">
        <v>9</v>
      </c>
      <c r="T26" s="8">
        <f>Table3235678910111213234321011121372458[[#This Row],[White]]/Table3235678910111213234321011121372458[[#This Row],[Total]]</f>
        <v>0.24324324324324326</v>
      </c>
      <c r="U26" s="1">
        <v>2</v>
      </c>
      <c r="V26" s="8">
        <f>Table3235678910111213234321011121372458[[#This Row],[Multi-racial]]/Table3235678910111213234321011121372458[[#This Row],[Total]]</f>
        <v>5.4054054054054057E-2</v>
      </c>
      <c r="W26" s="1">
        <v>9</v>
      </c>
      <c r="X26" s="8">
        <f>Table3235678910111213234321011121372458[[#This Row],[International]]/Table3235678910111213234321011121372458[[#This Row],[Total]]</f>
        <v>0.24324324324324326</v>
      </c>
      <c r="Y2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0.48648648648648651</v>
      </c>
      <c r="Z2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0.1891891891891892</v>
      </c>
    </row>
    <row r="27" spans="1:26" ht="20" customHeight="1">
      <c r="A27" s="12">
        <v>484613</v>
      </c>
      <c r="B27" s="12" t="s">
        <v>1214</v>
      </c>
      <c r="C27" s="19">
        <v>47200</v>
      </c>
      <c r="D27" s="12">
        <v>36</v>
      </c>
      <c r="E27" s="12">
        <v>29</v>
      </c>
      <c r="F27" s="14">
        <f>Table3235678910111213234321011121372458[[#This Row],[Men]]/Table3235678910111213234321011121372458[[#This Row],[Total]]</f>
        <v>0.80555555555555558</v>
      </c>
      <c r="G27" s="12">
        <v>7</v>
      </c>
      <c r="H27" s="14">
        <f>Table3235678910111213234321011121372458[[#This Row],[Women]]/Table3235678910111213234321011121372458[[#This Row],[Total]]</f>
        <v>0.19444444444444445</v>
      </c>
      <c r="I27" s="12">
        <v>0</v>
      </c>
      <c r="J27" s="14">
        <f>Table3235678910111213234321011121372458[[#This Row],[Alaskan Native or Native American]]/Table3235678910111213234321011121372458[[#This Row],[Total]]</f>
        <v>0</v>
      </c>
      <c r="K27" s="12">
        <v>3</v>
      </c>
      <c r="L27" s="14">
        <f>Table3235678910111213234321011121372458[[#This Row],[Asian American]]/Table3235678910111213234321011121372458[[#This Row],[Total]]</f>
        <v>8.3333333333333329E-2</v>
      </c>
      <c r="M27" s="12">
        <v>6</v>
      </c>
      <c r="N27" s="14">
        <f>Table3235678910111213234321011121372458[[#This Row],[African American]]/Table3235678910111213234321011121372458[[#This Row],[Total]]</f>
        <v>0.16666666666666666</v>
      </c>
      <c r="O27" s="12">
        <v>2</v>
      </c>
      <c r="P27" s="14">
        <f>Table3235678910111213234321011121372458[[#This Row],[Hispanic American]]/Table3235678910111213234321011121372458[[#This Row],[Total]]</f>
        <v>5.5555555555555552E-2</v>
      </c>
      <c r="Q27" s="12">
        <v>0</v>
      </c>
      <c r="R27" s="14">
        <f>Table3235678910111213234321011121372458[[#This Row],[Hawaiian or Pacific Islander]]/Table3235678910111213234321011121372458[[#This Row],[Total]]</f>
        <v>0</v>
      </c>
      <c r="S27" s="12">
        <v>9</v>
      </c>
      <c r="T27" s="14">
        <f>Table3235678910111213234321011121372458[[#This Row],[White]]/Table3235678910111213234321011121372458[[#This Row],[Total]]</f>
        <v>0.25</v>
      </c>
      <c r="U27" s="12">
        <v>1</v>
      </c>
      <c r="V27" s="14">
        <f>Table3235678910111213234321011121372458[[#This Row],[Multi-racial]]/Table3235678910111213234321011121372458[[#This Row],[Total]]</f>
        <v>2.7777777777777776E-2</v>
      </c>
      <c r="W27" s="12">
        <v>2</v>
      </c>
      <c r="X27" s="14">
        <f>Table3235678910111213234321011121372458[[#This Row],[International]]/Table3235678910111213234321011121372458[[#This Row],[Total]]</f>
        <v>5.5555555555555552E-2</v>
      </c>
      <c r="Y2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  <c r="Z2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</row>
    <row r="28" spans="1:26" ht="20" customHeight="1">
      <c r="A28" s="1">
        <v>224776</v>
      </c>
      <c r="B28" s="1" t="s">
        <v>1403</v>
      </c>
      <c r="C28" s="15" t="s">
        <v>347</v>
      </c>
      <c r="D28" s="1">
        <v>35</v>
      </c>
      <c r="E28" s="1">
        <v>16</v>
      </c>
      <c r="F28" s="8">
        <f>Table3235678910111213234321011121372458[[#This Row],[Men]]/Table3235678910111213234321011121372458[[#This Row],[Total]]</f>
        <v>0.45714285714285713</v>
      </c>
      <c r="G28" s="1">
        <v>19</v>
      </c>
      <c r="H28" s="8">
        <f>Table3235678910111213234321011121372458[[#This Row],[Women]]/Table3235678910111213234321011121372458[[#This Row],[Total]]</f>
        <v>0.54285714285714282</v>
      </c>
      <c r="I28" s="1">
        <v>0</v>
      </c>
      <c r="J28" s="8">
        <f>Table3235678910111213234321011121372458[[#This Row],[Alaskan Native or Native American]]/Table3235678910111213234321011121372458[[#This Row],[Total]]</f>
        <v>0</v>
      </c>
      <c r="K28" s="1">
        <v>2</v>
      </c>
      <c r="L28" s="8">
        <f>Table3235678910111213234321011121372458[[#This Row],[Asian American]]/Table3235678910111213234321011121372458[[#This Row],[Total]]</f>
        <v>5.7142857142857141E-2</v>
      </c>
      <c r="M28" s="1">
        <v>1</v>
      </c>
      <c r="N28" s="8">
        <f>Table3235678910111213234321011121372458[[#This Row],[African American]]/Table3235678910111213234321011121372458[[#This Row],[Total]]</f>
        <v>2.8571428571428571E-2</v>
      </c>
      <c r="O28" s="1">
        <v>8</v>
      </c>
      <c r="P28" s="8">
        <f>Table3235678910111213234321011121372458[[#This Row],[Hispanic American]]/Table3235678910111213234321011121372458[[#This Row],[Total]]</f>
        <v>0.22857142857142856</v>
      </c>
      <c r="Q28" s="1">
        <v>1</v>
      </c>
      <c r="R28" s="8">
        <f>Table3235678910111213234321011121372458[[#This Row],[Hawaiian or Pacific Islander]]/Table3235678910111213234321011121372458[[#This Row],[Total]]</f>
        <v>2.8571428571428571E-2</v>
      </c>
      <c r="S28" s="1">
        <v>12</v>
      </c>
      <c r="T28" s="8">
        <f>Table3235678910111213234321011121372458[[#This Row],[White]]/Table3235678910111213234321011121372458[[#This Row],[Total]]</f>
        <v>0.34285714285714286</v>
      </c>
      <c r="U28" s="1">
        <v>0</v>
      </c>
      <c r="V28" s="8">
        <f>Table3235678910111213234321011121372458[[#This Row],[Multi-racial]]/Table3235678910111213234321011121372458[[#This Row],[Total]]</f>
        <v>0</v>
      </c>
      <c r="W28" s="1">
        <v>0</v>
      </c>
      <c r="X28" s="8">
        <f>Table3235678910111213234321011121372458[[#This Row],[International]]/Table3235678910111213234321011121372458[[#This Row],[Total]]</f>
        <v>0</v>
      </c>
      <c r="Y2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0.34285714285714286</v>
      </c>
      <c r="Z2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0.2857142857142857</v>
      </c>
    </row>
    <row r="29" spans="1:26" ht="20" customHeight="1">
      <c r="A29" s="12">
        <v>219082</v>
      </c>
      <c r="B29" s="12" t="s">
        <v>1100</v>
      </c>
      <c r="C29" s="16">
        <v>26000</v>
      </c>
      <c r="D29" s="12">
        <v>33</v>
      </c>
      <c r="E29" s="12">
        <v>18</v>
      </c>
      <c r="F29" s="14">
        <f>Table3235678910111213234321011121372458[[#This Row],[Men]]/Table3235678910111213234321011121372458[[#This Row],[Total]]</f>
        <v>0.54545454545454541</v>
      </c>
      <c r="G29" s="12">
        <v>15</v>
      </c>
      <c r="H29" s="14">
        <f>Table3235678910111213234321011121372458[[#This Row],[Women]]/Table3235678910111213234321011121372458[[#This Row],[Total]]</f>
        <v>0.45454545454545453</v>
      </c>
      <c r="I29" s="12">
        <v>0</v>
      </c>
      <c r="J29" s="14">
        <f>Table3235678910111213234321011121372458[[#This Row],[Alaskan Native or Native American]]/Table3235678910111213234321011121372458[[#This Row],[Total]]</f>
        <v>0</v>
      </c>
      <c r="K29" s="12">
        <v>0</v>
      </c>
      <c r="L29" s="14">
        <f>Table3235678910111213234321011121372458[[#This Row],[Asian American]]/Table3235678910111213234321011121372458[[#This Row],[Total]]</f>
        <v>0</v>
      </c>
      <c r="M29" s="12">
        <v>1</v>
      </c>
      <c r="N29" s="14">
        <f>Table3235678910111213234321011121372458[[#This Row],[African American]]/Table3235678910111213234321011121372458[[#This Row],[Total]]</f>
        <v>3.0303030303030304E-2</v>
      </c>
      <c r="O29" s="12">
        <v>1</v>
      </c>
      <c r="P29" s="14">
        <f>Table3235678910111213234321011121372458[[#This Row],[Hispanic American]]/Table3235678910111213234321011121372458[[#This Row],[Total]]</f>
        <v>3.0303030303030304E-2</v>
      </c>
      <c r="Q29" s="12">
        <v>0</v>
      </c>
      <c r="R29" s="14">
        <f>Table3235678910111213234321011121372458[[#This Row],[Hawaiian or Pacific Islander]]/Table3235678910111213234321011121372458[[#This Row],[Total]]</f>
        <v>0</v>
      </c>
      <c r="S29" s="12">
        <v>28</v>
      </c>
      <c r="T29" s="14">
        <f>Table3235678910111213234321011121372458[[#This Row],[White]]/Table3235678910111213234321011121372458[[#This Row],[Total]]</f>
        <v>0.84848484848484851</v>
      </c>
      <c r="U29" s="12">
        <v>1</v>
      </c>
      <c r="V29" s="14">
        <f>Table3235678910111213234321011121372458[[#This Row],[Multi-racial]]/Table3235678910111213234321011121372458[[#This Row],[Total]]</f>
        <v>3.0303030303030304E-2</v>
      </c>
      <c r="W29" s="12">
        <v>2</v>
      </c>
      <c r="X29" s="14">
        <f>Table3235678910111213234321011121372458[[#This Row],[International]]/Table3235678910111213234321011121372458[[#This Row],[Total]]</f>
        <v>6.0606060606060608E-2</v>
      </c>
      <c r="Y2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9.0909090909090912E-2</v>
      </c>
      <c r="Z2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9.0909090909090912E-2</v>
      </c>
    </row>
    <row r="30" spans="1:26" ht="20" customHeight="1">
      <c r="A30" s="1">
        <v>217235</v>
      </c>
      <c r="B30" s="1" t="s">
        <v>1298</v>
      </c>
      <c r="C30" s="15">
        <v>28800</v>
      </c>
      <c r="D30" s="1">
        <v>32</v>
      </c>
      <c r="E30" s="1">
        <v>12</v>
      </c>
      <c r="F30" s="8">
        <f>Table3235678910111213234321011121372458[[#This Row],[Men]]/Table3235678910111213234321011121372458[[#This Row],[Total]]</f>
        <v>0.375</v>
      </c>
      <c r="G30" s="1">
        <v>20</v>
      </c>
      <c r="H30" s="8">
        <f>Table3235678910111213234321011121372458[[#This Row],[Women]]/Table3235678910111213234321011121372458[[#This Row],[Total]]</f>
        <v>0.625</v>
      </c>
      <c r="I30" s="1">
        <v>0</v>
      </c>
      <c r="J30" s="8">
        <f>Table3235678910111213234321011121372458[[#This Row],[Alaskan Native or Native American]]/Table3235678910111213234321011121372458[[#This Row],[Total]]</f>
        <v>0</v>
      </c>
      <c r="K30" s="1">
        <v>0</v>
      </c>
      <c r="L30" s="8">
        <f>Table3235678910111213234321011121372458[[#This Row],[Asian American]]/Table3235678910111213234321011121372458[[#This Row],[Total]]</f>
        <v>0</v>
      </c>
      <c r="M30" s="1">
        <v>2</v>
      </c>
      <c r="N30" s="8">
        <f>Table3235678910111213234321011121372458[[#This Row],[African American]]/Table3235678910111213234321011121372458[[#This Row],[Total]]</f>
        <v>6.25E-2</v>
      </c>
      <c r="O30" s="1">
        <v>1</v>
      </c>
      <c r="P30" s="8">
        <f>Table3235678910111213234321011121372458[[#This Row],[Hispanic American]]/Table3235678910111213234321011121372458[[#This Row],[Total]]</f>
        <v>3.125E-2</v>
      </c>
      <c r="Q30" s="1">
        <v>0</v>
      </c>
      <c r="R30" s="8">
        <f>Table3235678910111213234321011121372458[[#This Row],[Hawaiian or Pacific Islander]]/Table3235678910111213234321011121372458[[#This Row],[Total]]</f>
        <v>0</v>
      </c>
      <c r="S30" s="1">
        <v>22</v>
      </c>
      <c r="T30" s="8">
        <f>Table3235678910111213234321011121372458[[#This Row],[White]]/Table3235678910111213234321011121372458[[#This Row],[Total]]</f>
        <v>0.6875</v>
      </c>
      <c r="U30" s="1">
        <v>3</v>
      </c>
      <c r="V30" s="8">
        <f>Table3235678910111213234321011121372458[[#This Row],[Multi-racial]]/Table3235678910111213234321011121372458[[#This Row],[Total]]</f>
        <v>9.375E-2</v>
      </c>
      <c r="W30" s="1">
        <v>3</v>
      </c>
      <c r="X30" s="8">
        <f>Table3235678910111213234321011121372458[[#This Row],[International]]/Table3235678910111213234321011121372458[[#This Row],[Total]]</f>
        <v>9.375E-2</v>
      </c>
      <c r="Y3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0.1875</v>
      </c>
      <c r="Z3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0.1875</v>
      </c>
    </row>
    <row r="31" spans="1:26" ht="20" customHeight="1">
      <c r="A31" s="12">
        <v>208239</v>
      </c>
      <c r="B31" s="12" t="s">
        <v>1399</v>
      </c>
      <c r="C31" s="16">
        <v>33500</v>
      </c>
      <c r="D31" s="12">
        <v>31</v>
      </c>
      <c r="E31" s="12">
        <v>19</v>
      </c>
      <c r="F31" s="14">
        <f>Table3235678910111213234321011121372458[[#This Row],[Men]]/Table3235678910111213234321011121372458[[#This Row],[Total]]</f>
        <v>0.61290322580645162</v>
      </c>
      <c r="G31" s="12">
        <v>12</v>
      </c>
      <c r="H31" s="14">
        <f>Table3235678910111213234321011121372458[[#This Row],[Women]]/Table3235678910111213234321011121372458[[#This Row],[Total]]</f>
        <v>0.38709677419354838</v>
      </c>
      <c r="I31" s="12">
        <v>0</v>
      </c>
      <c r="J31" s="14">
        <f>Table3235678910111213234321011121372458[[#This Row],[Alaskan Native or Native American]]/Table3235678910111213234321011121372458[[#This Row],[Total]]</f>
        <v>0</v>
      </c>
      <c r="K31" s="12">
        <v>1</v>
      </c>
      <c r="L31" s="14">
        <f>Table3235678910111213234321011121372458[[#This Row],[Asian American]]/Table3235678910111213234321011121372458[[#This Row],[Total]]</f>
        <v>3.2258064516129031E-2</v>
      </c>
      <c r="M31" s="12">
        <v>0</v>
      </c>
      <c r="N31" s="14">
        <f>Table3235678910111213234321011121372458[[#This Row],[African American]]/Table3235678910111213234321011121372458[[#This Row],[Total]]</f>
        <v>0</v>
      </c>
      <c r="O31" s="12">
        <v>2</v>
      </c>
      <c r="P31" s="14">
        <f>Table3235678910111213234321011121372458[[#This Row],[Hispanic American]]/Table3235678910111213234321011121372458[[#This Row],[Total]]</f>
        <v>6.4516129032258063E-2</v>
      </c>
      <c r="Q31" s="12">
        <v>0</v>
      </c>
      <c r="R31" s="14">
        <f>Table3235678910111213234321011121372458[[#This Row],[Hawaiian or Pacific Islander]]/Table3235678910111213234321011121372458[[#This Row],[Total]]</f>
        <v>0</v>
      </c>
      <c r="S31" s="12">
        <v>8</v>
      </c>
      <c r="T31" s="14">
        <f>Table3235678910111213234321011121372458[[#This Row],[White]]/Table3235678910111213234321011121372458[[#This Row],[Total]]</f>
        <v>0.25806451612903225</v>
      </c>
      <c r="U31" s="12">
        <v>0</v>
      </c>
      <c r="V31" s="14">
        <f>Table3235678910111213234321011121372458[[#This Row],[Multi-racial]]/Table3235678910111213234321011121372458[[#This Row],[Total]]</f>
        <v>0</v>
      </c>
      <c r="W31" s="12">
        <v>1</v>
      </c>
      <c r="X31" s="14">
        <f>Table3235678910111213234321011121372458[[#This Row],[International]]/Table3235678910111213234321011121372458[[#This Row],[Total]]</f>
        <v>3.2258064516129031E-2</v>
      </c>
      <c r="Y3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9.6774193548387094E-2</v>
      </c>
      <c r="Z3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6.4516129032258063E-2</v>
      </c>
    </row>
    <row r="32" spans="1:26" ht="20" customHeight="1">
      <c r="A32" s="1">
        <v>366252</v>
      </c>
      <c r="B32" s="1" t="s">
        <v>1262</v>
      </c>
      <c r="C32" s="15" t="s">
        <v>347</v>
      </c>
      <c r="D32" s="1">
        <v>31</v>
      </c>
      <c r="E32" s="1">
        <v>28</v>
      </c>
      <c r="F32" s="8">
        <f>Table3235678910111213234321011121372458[[#This Row],[Men]]/Table3235678910111213234321011121372458[[#This Row],[Total]]</f>
        <v>0.90322580645161288</v>
      </c>
      <c r="G32" s="1">
        <v>3</v>
      </c>
      <c r="H32" s="8">
        <f>Table3235678910111213234321011121372458[[#This Row],[Women]]/Table3235678910111213234321011121372458[[#This Row],[Total]]</f>
        <v>9.6774193548387094E-2</v>
      </c>
      <c r="I32" s="1">
        <v>0</v>
      </c>
      <c r="J32" s="8">
        <f>Table3235678910111213234321011121372458[[#This Row],[Alaskan Native or Native American]]/Table3235678910111213234321011121372458[[#This Row],[Total]]</f>
        <v>0</v>
      </c>
      <c r="K32" s="1">
        <v>2</v>
      </c>
      <c r="L32" s="8">
        <f>Table3235678910111213234321011121372458[[#This Row],[Asian American]]/Table3235678910111213234321011121372458[[#This Row],[Total]]</f>
        <v>6.4516129032258063E-2</v>
      </c>
      <c r="M32" s="1">
        <v>1</v>
      </c>
      <c r="N32" s="8">
        <f>Table3235678910111213234321011121372458[[#This Row],[African American]]/Table3235678910111213234321011121372458[[#This Row],[Total]]</f>
        <v>3.2258064516129031E-2</v>
      </c>
      <c r="O32" s="1">
        <v>1</v>
      </c>
      <c r="P32" s="8">
        <f>Table3235678910111213234321011121372458[[#This Row],[Hispanic American]]/Table3235678910111213234321011121372458[[#This Row],[Total]]</f>
        <v>3.2258064516129031E-2</v>
      </c>
      <c r="Q32" s="1">
        <v>0</v>
      </c>
      <c r="R32" s="8">
        <f>Table3235678910111213234321011121372458[[#This Row],[Hawaiian or Pacific Islander]]/Table3235678910111213234321011121372458[[#This Row],[Total]]</f>
        <v>0</v>
      </c>
      <c r="S32" s="1">
        <v>27</v>
      </c>
      <c r="T32" s="8">
        <f>Table3235678910111213234321011121372458[[#This Row],[White]]/Table3235678910111213234321011121372458[[#This Row],[Total]]</f>
        <v>0.87096774193548387</v>
      </c>
      <c r="U32" s="1">
        <v>0</v>
      </c>
      <c r="V32" s="8">
        <f>Table3235678910111213234321011121372458[[#This Row],[Multi-racial]]/Table3235678910111213234321011121372458[[#This Row],[Total]]</f>
        <v>0</v>
      </c>
      <c r="W32" s="1">
        <v>0</v>
      </c>
      <c r="X32" s="8">
        <f>Table3235678910111213234321011121372458[[#This Row],[International]]/Table3235678910111213234321011121372458[[#This Row],[Total]]</f>
        <v>0</v>
      </c>
      <c r="Y3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0.12903225806451613</v>
      </c>
      <c r="Z3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6.4516129032258063E-2</v>
      </c>
    </row>
    <row r="33" spans="1:26" ht="20" customHeight="1">
      <c r="A33" s="12">
        <v>230852</v>
      </c>
      <c r="B33" s="12" t="s">
        <v>439</v>
      </c>
      <c r="C33" s="16">
        <v>56300</v>
      </c>
      <c r="D33" s="12">
        <v>30</v>
      </c>
      <c r="E33" s="12">
        <v>25</v>
      </c>
      <c r="F33" s="14">
        <f>Table3235678910111213234321011121372458[[#This Row],[Men]]/Table3235678910111213234321011121372458[[#This Row],[Total]]</f>
        <v>0.83333333333333337</v>
      </c>
      <c r="G33" s="12">
        <v>5</v>
      </c>
      <c r="H33" s="14">
        <f>Table3235678910111213234321011121372458[[#This Row],[Women]]/Table3235678910111213234321011121372458[[#This Row],[Total]]</f>
        <v>0.16666666666666666</v>
      </c>
      <c r="I33" s="12">
        <v>0</v>
      </c>
      <c r="J33" s="14">
        <f>Table3235678910111213234321011121372458[[#This Row],[Alaskan Native or Native American]]/Table3235678910111213234321011121372458[[#This Row],[Total]]</f>
        <v>0</v>
      </c>
      <c r="K33" s="12">
        <v>1</v>
      </c>
      <c r="L33" s="14">
        <f>Table3235678910111213234321011121372458[[#This Row],[Asian American]]/Table3235678910111213234321011121372458[[#This Row],[Total]]</f>
        <v>3.3333333333333333E-2</v>
      </c>
      <c r="M33" s="12">
        <v>1</v>
      </c>
      <c r="N33" s="14">
        <f>Table3235678910111213234321011121372458[[#This Row],[African American]]/Table3235678910111213234321011121372458[[#This Row],[Total]]</f>
        <v>3.3333333333333333E-2</v>
      </c>
      <c r="O33" s="12">
        <v>1</v>
      </c>
      <c r="P33" s="14">
        <f>Table3235678910111213234321011121372458[[#This Row],[Hispanic American]]/Table3235678910111213234321011121372458[[#This Row],[Total]]</f>
        <v>3.3333333333333333E-2</v>
      </c>
      <c r="Q33" s="12">
        <v>0</v>
      </c>
      <c r="R33" s="14">
        <f>Table3235678910111213234321011121372458[[#This Row],[Hawaiian or Pacific Islander]]/Table3235678910111213234321011121372458[[#This Row],[Total]]</f>
        <v>0</v>
      </c>
      <c r="S33" s="12">
        <v>23</v>
      </c>
      <c r="T33" s="14">
        <f>Table3235678910111213234321011121372458[[#This Row],[White]]/Table3235678910111213234321011121372458[[#This Row],[Total]]</f>
        <v>0.76666666666666672</v>
      </c>
      <c r="U33" s="12">
        <v>0</v>
      </c>
      <c r="V33" s="14">
        <f>Table3235678910111213234321011121372458[[#This Row],[Multi-racial]]/Table3235678910111213234321011121372458[[#This Row],[Total]]</f>
        <v>0</v>
      </c>
      <c r="W33" s="12">
        <v>1</v>
      </c>
      <c r="X33" s="14">
        <f>Table3235678910111213234321011121372458[[#This Row],[International]]/Table3235678910111213234321011121372458[[#This Row],[Total]]</f>
        <v>3.3333333333333333E-2</v>
      </c>
      <c r="Y3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</v>
      </c>
      <c r="Z3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6.6666666666666666E-2</v>
      </c>
    </row>
    <row r="34" spans="1:26" ht="20" customHeight="1">
      <c r="A34" s="1">
        <v>441973</v>
      </c>
      <c r="B34" s="1" t="s">
        <v>1409</v>
      </c>
      <c r="C34" s="15">
        <v>33300</v>
      </c>
      <c r="D34" s="1">
        <v>30</v>
      </c>
      <c r="E34" s="1">
        <v>18</v>
      </c>
      <c r="F34" s="8">
        <f>Table3235678910111213234321011121372458[[#This Row],[Men]]/Table3235678910111213234321011121372458[[#This Row],[Total]]</f>
        <v>0.6</v>
      </c>
      <c r="G34" s="1">
        <v>12</v>
      </c>
      <c r="H34" s="8">
        <f>Table3235678910111213234321011121372458[[#This Row],[Women]]/Table3235678910111213234321011121372458[[#This Row],[Total]]</f>
        <v>0.4</v>
      </c>
      <c r="I34" s="1">
        <v>0</v>
      </c>
      <c r="J34" s="8">
        <f>Table3235678910111213234321011121372458[[#This Row],[Alaskan Native or Native American]]/Table3235678910111213234321011121372458[[#This Row],[Total]]</f>
        <v>0</v>
      </c>
      <c r="K34" s="1">
        <v>3</v>
      </c>
      <c r="L34" s="8">
        <f>Table3235678910111213234321011121372458[[#This Row],[Asian American]]/Table3235678910111213234321011121372458[[#This Row],[Total]]</f>
        <v>0.1</v>
      </c>
      <c r="M34" s="1">
        <v>2</v>
      </c>
      <c r="N34" s="8">
        <f>Table3235678910111213234321011121372458[[#This Row],[African American]]/Table3235678910111213234321011121372458[[#This Row],[Total]]</f>
        <v>6.6666666666666666E-2</v>
      </c>
      <c r="O34" s="1">
        <v>9</v>
      </c>
      <c r="P34" s="8">
        <f>Table3235678910111213234321011121372458[[#This Row],[Hispanic American]]/Table3235678910111213234321011121372458[[#This Row],[Total]]</f>
        <v>0.3</v>
      </c>
      <c r="Q34" s="1">
        <v>1</v>
      </c>
      <c r="R34" s="8">
        <f>Table3235678910111213234321011121372458[[#This Row],[Hawaiian or Pacific Islander]]/Table3235678910111213234321011121372458[[#This Row],[Total]]</f>
        <v>3.3333333333333333E-2</v>
      </c>
      <c r="S34" s="1">
        <v>4</v>
      </c>
      <c r="T34" s="8">
        <f>Table3235678910111213234321011121372458[[#This Row],[White]]/Table3235678910111213234321011121372458[[#This Row],[Total]]</f>
        <v>0.13333333333333333</v>
      </c>
      <c r="U34" s="1">
        <v>0</v>
      </c>
      <c r="V34" s="8">
        <f>Table3235678910111213234321011121372458[[#This Row],[Multi-racial]]/Table3235678910111213234321011121372458[[#This Row],[Total]]</f>
        <v>0</v>
      </c>
      <c r="W34" s="1">
        <v>1</v>
      </c>
      <c r="X34" s="8">
        <f>Table3235678910111213234321011121372458[[#This Row],[International]]/Table3235678910111213234321011121372458[[#This Row],[Total]]</f>
        <v>3.3333333333333333E-2</v>
      </c>
      <c r="Y3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3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</v>
      </c>
    </row>
    <row r="35" spans="1:26" ht="20" customHeight="1">
      <c r="A35" s="12">
        <v>138813</v>
      </c>
      <c r="B35" s="12" t="s">
        <v>1389</v>
      </c>
      <c r="C35" s="16">
        <v>31600</v>
      </c>
      <c r="D35" s="12">
        <v>29</v>
      </c>
      <c r="E35" s="12">
        <v>17</v>
      </c>
      <c r="F35" s="14">
        <f>Table3235678910111213234321011121372458[[#This Row],[Men]]/Table3235678910111213234321011121372458[[#This Row],[Total]]</f>
        <v>0.58620689655172409</v>
      </c>
      <c r="G35" s="12">
        <v>12</v>
      </c>
      <c r="H35" s="14">
        <f>Table3235678910111213234321011121372458[[#This Row],[Women]]/Table3235678910111213234321011121372458[[#This Row],[Total]]</f>
        <v>0.41379310344827586</v>
      </c>
      <c r="I35" s="12">
        <v>0</v>
      </c>
      <c r="J35" s="14">
        <f>Table3235678910111213234321011121372458[[#This Row],[Alaskan Native or Native American]]/Table3235678910111213234321011121372458[[#This Row],[Total]]</f>
        <v>0</v>
      </c>
      <c r="K35" s="12">
        <v>1</v>
      </c>
      <c r="L35" s="14">
        <f>Table3235678910111213234321011121372458[[#This Row],[Asian American]]/Table3235678910111213234321011121372458[[#This Row],[Total]]</f>
        <v>3.4482758620689655E-2</v>
      </c>
      <c r="M35" s="12">
        <v>4</v>
      </c>
      <c r="N35" s="14">
        <f>Table3235678910111213234321011121372458[[#This Row],[African American]]/Table3235678910111213234321011121372458[[#This Row],[Total]]</f>
        <v>0.13793103448275862</v>
      </c>
      <c r="O35" s="12">
        <v>3</v>
      </c>
      <c r="P35" s="14">
        <f>Table3235678910111213234321011121372458[[#This Row],[Hispanic American]]/Table3235678910111213234321011121372458[[#This Row],[Total]]</f>
        <v>0.10344827586206896</v>
      </c>
      <c r="Q35" s="12">
        <v>0</v>
      </c>
      <c r="R35" s="14">
        <f>Table3235678910111213234321011121372458[[#This Row],[Hawaiian or Pacific Islander]]/Table3235678910111213234321011121372458[[#This Row],[Total]]</f>
        <v>0</v>
      </c>
      <c r="S35" s="12">
        <v>0</v>
      </c>
      <c r="T35" s="14">
        <f>Table3235678910111213234321011121372458[[#This Row],[White]]/Table3235678910111213234321011121372458[[#This Row],[Total]]</f>
        <v>0</v>
      </c>
      <c r="U35" s="12">
        <v>0</v>
      </c>
      <c r="V35" s="14">
        <f>Table3235678910111213234321011121372458[[#This Row],[Multi-racial]]/Table3235678910111213234321011121372458[[#This Row],[Total]]</f>
        <v>0</v>
      </c>
      <c r="W35" s="12">
        <v>1</v>
      </c>
      <c r="X35" s="14">
        <f>Table3235678910111213234321011121372458[[#This Row],[International]]/Table3235678910111213234321011121372458[[#This Row],[Total]]</f>
        <v>3.4482758620689655E-2</v>
      </c>
      <c r="Y3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0.27586206896551724</v>
      </c>
      <c r="Z3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0.2413793103448276</v>
      </c>
    </row>
    <row r="36" spans="1:26" ht="20" customHeight="1">
      <c r="A36" s="1">
        <v>177968</v>
      </c>
      <c r="B36" s="1" t="s">
        <v>955</v>
      </c>
      <c r="C36" s="15">
        <v>28400</v>
      </c>
      <c r="D36" s="1">
        <v>27</v>
      </c>
      <c r="E36" s="1">
        <v>15</v>
      </c>
      <c r="F36" s="8">
        <f>Table3235678910111213234321011121372458[[#This Row],[Men]]/Table3235678910111213234321011121372458[[#This Row],[Total]]</f>
        <v>0.55555555555555558</v>
      </c>
      <c r="G36" s="1">
        <v>12</v>
      </c>
      <c r="H36" s="8">
        <f>Table3235678910111213234321011121372458[[#This Row],[Women]]/Table3235678910111213234321011121372458[[#This Row],[Total]]</f>
        <v>0.44444444444444442</v>
      </c>
      <c r="I36" s="1">
        <v>0</v>
      </c>
      <c r="J36" s="8">
        <f>Table3235678910111213234321011121372458[[#This Row],[Alaskan Native or Native American]]/Table3235678910111213234321011121372458[[#This Row],[Total]]</f>
        <v>0</v>
      </c>
      <c r="K36" s="1">
        <v>0</v>
      </c>
      <c r="L36" s="8">
        <f>Table3235678910111213234321011121372458[[#This Row],[Asian American]]/Table3235678910111213234321011121372458[[#This Row],[Total]]</f>
        <v>0</v>
      </c>
      <c r="M36" s="1">
        <v>1</v>
      </c>
      <c r="N36" s="8">
        <f>Table3235678910111213234321011121372458[[#This Row],[African American]]/Table3235678910111213234321011121372458[[#This Row],[Total]]</f>
        <v>3.7037037037037035E-2</v>
      </c>
      <c r="O36" s="1">
        <v>2</v>
      </c>
      <c r="P36" s="8">
        <f>Table3235678910111213234321011121372458[[#This Row],[Hispanic American]]/Table3235678910111213234321011121372458[[#This Row],[Total]]</f>
        <v>7.407407407407407E-2</v>
      </c>
      <c r="Q36" s="1">
        <v>0</v>
      </c>
      <c r="R36" s="8">
        <f>Table3235678910111213234321011121372458[[#This Row],[Hawaiian or Pacific Islander]]/Table3235678910111213234321011121372458[[#This Row],[Total]]</f>
        <v>0</v>
      </c>
      <c r="S36" s="1">
        <v>11</v>
      </c>
      <c r="T36" s="8">
        <f>Table3235678910111213234321011121372458[[#This Row],[White]]/Table3235678910111213234321011121372458[[#This Row],[Total]]</f>
        <v>0.40740740740740738</v>
      </c>
      <c r="U36" s="1">
        <v>0</v>
      </c>
      <c r="V36" s="8">
        <f>Table3235678910111213234321011121372458[[#This Row],[Multi-racial]]/Table3235678910111213234321011121372458[[#This Row],[Total]]</f>
        <v>0</v>
      </c>
      <c r="W36" s="1">
        <v>9</v>
      </c>
      <c r="X36" s="8">
        <f>Table3235678910111213234321011121372458[[#This Row],[International]]/Table3235678910111213234321011121372458[[#This Row],[Total]]</f>
        <v>0.33333333333333331</v>
      </c>
      <c r="Y3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0.1111111111111111</v>
      </c>
      <c r="Z3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0.1111111111111111</v>
      </c>
    </row>
    <row r="37" spans="1:26" ht="20" customHeight="1">
      <c r="A37" s="12">
        <v>117113</v>
      </c>
      <c r="B37" s="12" t="s">
        <v>1289</v>
      </c>
      <c r="C37" s="16">
        <v>33300</v>
      </c>
      <c r="D37" s="12">
        <v>26</v>
      </c>
      <c r="E37" s="12">
        <v>14</v>
      </c>
      <c r="F37" s="14">
        <f>Table3235678910111213234321011121372458[[#This Row],[Men]]/Table3235678910111213234321011121372458[[#This Row],[Total]]</f>
        <v>0.53846153846153844</v>
      </c>
      <c r="G37" s="12">
        <v>12</v>
      </c>
      <c r="H37" s="14">
        <f>Table3235678910111213234321011121372458[[#This Row],[Women]]/Table3235678910111213234321011121372458[[#This Row],[Total]]</f>
        <v>0.46153846153846156</v>
      </c>
      <c r="I37" s="12">
        <v>0</v>
      </c>
      <c r="J37" s="14">
        <f>Table3235678910111213234321011121372458[[#This Row],[Alaskan Native or Native American]]/Table3235678910111213234321011121372458[[#This Row],[Total]]</f>
        <v>0</v>
      </c>
      <c r="K37" s="12">
        <v>2</v>
      </c>
      <c r="L37" s="14">
        <f>Table3235678910111213234321011121372458[[#This Row],[Asian American]]/Table3235678910111213234321011121372458[[#This Row],[Total]]</f>
        <v>7.6923076923076927E-2</v>
      </c>
      <c r="M37" s="12">
        <v>4</v>
      </c>
      <c r="N37" s="14">
        <f>Table3235678910111213234321011121372458[[#This Row],[African American]]/Table3235678910111213234321011121372458[[#This Row],[Total]]</f>
        <v>0.15384615384615385</v>
      </c>
      <c r="O37" s="12">
        <v>8</v>
      </c>
      <c r="P37" s="14">
        <f>Table3235678910111213234321011121372458[[#This Row],[Hispanic American]]/Table3235678910111213234321011121372458[[#This Row],[Total]]</f>
        <v>0.30769230769230771</v>
      </c>
      <c r="Q37" s="12">
        <v>0</v>
      </c>
      <c r="R37" s="14">
        <f>Table3235678910111213234321011121372458[[#This Row],[Hawaiian or Pacific Islander]]/Table3235678910111213234321011121372458[[#This Row],[Total]]</f>
        <v>0</v>
      </c>
      <c r="S37" s="12">
        <v>8</v>
      </c>
      <c r="T37" s="14">
        <f>Table3235678910111213234321011121372458[[#This Row],[White]]/Table3235678910111213234321011121372458[[#This Row],[Total]]</f>
        <v>0.30769230769230771</v>
      </c>
      <c r="U37" s="12">
        <v>0</v>
      </c>
      <c r="V37" s="14">
        <f>Table3235678910111213234321011121372458[[#This Row],[Multi-racial]]/Table3235678910111213234321011121372458[[#This Row],[Total]]</f>
        <v>0</v>
      </c>
      <c r="W37" s="12">
        <v>0</v>
      </c>
      <c r="X37" s="14">
        <f>Table3235678910111213234321011121372458[[#This Row],[International]]/Table3235678910111213234321011121372458[[#This Row],[Total]]</f>
        <v>0</v>
      </c>
      <c r="Y3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0.53846153846153844</v>
      </c>
      <c r="Z3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0.46153846153846156</v>
      </c>
    </row>
    <row r="38" spans="1:26" ht="20" customHeight="1">
      <c r="A38" s="1">
        <v>377555</v>
      </c>
      <c r="B38" s="1" t="s">
        <v>448</v>
      </c>
      <c r="C38" s="15">
        <v>29500</v>
      </c>
      <c r="D38" s="1">
        <v>26</v>
      </c>
      <c r="E38" s="1">
        <v>11</v>
      </c>
      <c r="F38" s="8">
        <f>Table3235678910111213234321011121372458[[#This Row],[Men]]/Table3235678910111213234321011121372458[[#This Row],[Total]]</f>
        <v>0.42307692307692307</v>
      </c>
      <c r="G38" s="1">
        <v>15</v>
      </c>
      <c r="H38" s="8">
        <f>Table3235678910111213234321011121372458[[#This Row],[Women]]/Table3235678910111213234321011121372458[[#This Row],[Total]]</f>
        <v>0.57692307692307687</v>
      </c>
      <c r="I38" s="1">
        <v>0</v>
      </c>
      <c r="J38" s="8">
        <f>Table3235678910111213234321011121372458[[#This Row],[Alaskan Native or Native American]]/Table3235678910111213234321011121372458[[#This Row],[Total]]</f>
        <v>0</v>
      </c>
      <c r="K38" s="1">
        <v>8</v>
      </c>
      <c r="L38" s="8">
        <f>Table3235678910111213234321011121372458[[#This Row],[Asian American]]/Table3235678910111213234321011121372458[[#This Row],[Total]]</f>
        <v>0.30769230769230771</v>
      </c>
      <c r="M38" s="1">
        <v>0</v>
      </c>
      <c r="N38" s="8">
        <f>Table3235678910111213234321011121372458[[#This Row],[African American]]/Table3235678910111213234321011121372458[[#This Row],[Total]]</f>
        <v>0</v>
      </c>
      <c r="O38" s="1">
        <v>3</v>
      </c>
      <c r="P38" s="8">
        <f>Table3235678910111213234321011121372458[[#This Row],[Hispanic American]]/Table3235678910111213234321011121372458[[#This Row],[Total]]</f>
        <v>0.11538461538461539</v>
      </c>
      <c r="Q38" s="1">
        <v>0</v>
      </c>
      <c r="R38" s="8">
        <f>Table3235678910111213234321011121372458[[#This Row],[Hawaiian or Pacific Islander]]/Table3235678910111213234321011121372458[[#This Row],[Total]]</f>
        <v>0</v>
      </c>
      <c r="S38" s="1">
        <v>9</v>
      </c>
      <c r="T38" s="8">
        <f>Table3235678910111213234321011121372458[[#This Row],[White]]/Table3235678910111213234321011121372458[[#This Row],[Total]]</f>
        <v>0.34615384615384615</v>
      </c>
      <c r="U38" s="1">
        <v>5</v>
      </c>
      <c r="V38" s="8">
        <f>Table3235678910111213234321011121372458[[#This Row],[Multi-racial]]/Table3235678910111213234321011121372458[[#This Row],[Total]]</f>
        <v>0.19230769230769232</v>
      </c>
      <c r="W38" s="1">
        <v>1</v>
      </c>
      <c r="X38" s="8">
        <f>Table3235678910111213234321011121372458[[#This Row],[International]]/Table3235678910111213234321011121372458[[#This Row],[Total]]</f>
        <v>3.8461538461538464E-2</v>
      </c>
      <c r="Y3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0.61538461538461542</v>
      </c>
      <c r="Z3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0.30769230769230771</v>
      </c>
    </row>
    <row r="39" spans="1:26" ht="20" customHeight="1">
      <c r="A39" s="12">
        <v>428444</v>
      </c>
      <c r="B39" s="12" t="s">
        <v>1407</v>
      </c>
      <c r="C39" s="16">
        <v>31800</v>
      </c>
      <c r="D39" s="12">
        <v>26</v>
      </c>
      <c r="E39" s="12">
        <v>17</v>
      </c>
      <c r="F39" s="14">
        <f>Table3235678910111213234321011121372458[[#This Row],[Men]]/Table3235678910111213234321011121372458[[#This Row],[Total]]</f>
        <v>0.65384615384615385</v>
      </c>
      <c r="G39" s="12">
        <v>9</v>
      </c>
      <c r="H39" s="14">
        <f>Table3235678910111213234321011121372458[[#This Row],[Women]]/Table3235678910111213234321011121372458[[#This Row],[Total]]</f>
        <v>0.34615384615384615</v>
      </c>
      <c r="I39" s="12">
        <v>0</v>
      </c>
      <c r="J39" s="14">
        <f>Table3235678910111213234321011121372458[[#This Row],[Alaskan Native or Native American]]/Table3235678910111213234321011121372458[[#This Row],[Total]]</f>
        <v>0</v>
      </c>
      <c r="K39" s="12">
        <v>0</v>
      </c>
      <c r="L39" s="14">
        <f>Table3235678910111213234321011121372458[[#This Row],[Asian American]]/Table3235678910111213234321011121372458[[#This Row],[Total]]</f>
        <v>0</v>
      </c>
      <c r="M39" s="12">
        <v>3</v>
      </c>
      <c r="N39" s="14">
        <f>Table3235678910111213234321011121372458[[#This Row],[African American]]/Table3235678910111213234321011121372458[[#This Row],[Total]]</f>
        <v>0.11538461538461539</v>
      </c>
      <c r="O39" s="12">
        <v>6</v>
      </c>
      <c r="P39" s="14">
        <f>Table3235678910111213234321011121372458[[#This Row],[Hispanic American]]/Table3235678910111213234321011121372458[[#This Row],[Total]]</f>
        <v>0.23076923076923078</v>
      </c>
      <c r="Q39" s="12">
        <v>0</v>
      </c>
      <c r="R39" s="14">
        <f>Table3235678910111213234321011121372458[[#This Row],[Hawaiian or Pacific Islander]]/Table3235678910111213234321011121372458[[#This Row],[Total]]</f>
        <v>0</v>
      </c>
      <c r="S39" s="12">
        <v>9</v>
      </c>
      <c r="T39" s="14">
        <f>Table3235678910111213234321011121372458[[#This Row],[White]]/Table3235678910111213234321011121372458[[#This Row],[Total]]</f>
        <v>0.34615384615384615</v>
      </c>
      <c r="U39" s="12">
        <v>0</v>
      </c>
      <c r="V39" s="14">
        <f>Table3235678910111213234321011121372458[[#This Row],[Multi-racial]]/Table3235678910111213234321011121372458[[#This Row],[Total]]</f>
        <v>0</v>
      </c>
      <c r="W39" s="12">
        <v>0</v>
      </c>
      <c r="X39" s="14">
        <f>Table3235678910111213234321011121372458[[#This Row],[International]]/Table3235678910111213234321011121372458[[#This Row],[Total]]</f>
        <v>0</v>
      </c>
      <c r="Y3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0.34615384615384615</v>
      </c>
      <c r="Z3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0.34615384615384615</v>
      </c>
    </row>
    <row r="40" spans="1:26" ht="20" customHeight="1">
      <c r="A40" s="1">
        <v>134237</v>
      </c>
      <c r="B40" s="1" t="s">
        <v>403</v>
      </c>
      <c r="C40" s="15">
        <v>32900</v>
      </c>
      <c r="D40" s="1">
        <v>25</v>
      </c>
      <c r="E40" s="1">
        <v>18</v>
      </c>
      <c r="F40" s="8">
        <f>Table3235678910111213234321011121372458[[#This Row],[Men]]/Table3235678910111213234321011121372458[[#This Row],[Total]]</f>
        <v>0.72</v>
      </c>
      <c r="G40" s="1">
        <v>7</v>
      </c>
      <c r="H40" s="8">
        <f>Table3235678910111213234321011121372458[[#This Row],[Women]]/Table3235678910111213234321011121372458[[#This Row],[Total]]</f>
        <v>0.28000000000000003</v>
      </c>
      <c r="I40" s="1">
        <v>0</v>
      </c>
      <c r="J40" s="8">
        <f>Table3235678910111213234321011121372458[[#This Row],[Alaskan Native or Native American]]/Table3235678910111213234321011121372458[[#This Row],[Total]]</f>
        <v>0</v>
      </c>
      <c r="K40" s="1">
        <v>1</v>
      </c>
      <c r="L40" s="8">
        <f>Table3235678910111213234321011121372458[[#This Row],[Asian American]]/Table3235678910111213234321011121372458[[#This Row],[Total]]</f>
        <v>0.04</v>
      </c>
      <c r="M40" s="1">
        <v>3</v>
      </c>
      <c r="N40" s="8">
        <f>Table3235678910111213234321011121372458[[#This Row],[African American]]/Table3235678910111213234321011121372458[[#This Row],[Total]]</f>
        <v>0.12</v>
      </c>
      <c r="O40" s="1">
        <v>5</v>
      </c>
      <c r="P40" s="8">
        <f>Table3235678910111213234321011121372458[[#This Row],[Hispanic American]]/Table3235678910111213234321011121372458[[#This Row],[Total]]</f>
        <v>0.2</v>
      </c>
      <c r="Q40" s="1">
        <v>0</v>
      </c>
      <c r="R40" s="8">
        <f>Table3235678910111213234321011121372458[[#This Row],[Hawaiian or Pacific Islander]]/Table3235678910111213234321011121372458[[#This Row],[Total]]</f>
        <v>0</v>
      </c>
      <c r="S40" s="1">
        <v>9</v>
      </c>
      <c r="T40" s="8">
        <f>Table3235678910111213234321011121372458[[#This Row],[White]]/Table3235678910111213234321011121372458[[#This Row],[Total]]</f>
        <v>0.36</v>
      </c>
      <c r="U40" s="1">
        <v>4</v>
      </c>
      <c r="V40" s="8">
        <f>Table3235678910111213234321011121372458[[#This Row],[Multi-racial]]/Table3235678910111213234321011121372458[[#This Row],[Total]]</f>
        <v>0.16</v>
      </c>
      <c r="W40" s="1">
        <v>1</v>
      </c>
      <c r="X40" s="8">
        <f>Table3235678910111213234321011121372458[[#This Row],[International]]/Table3235678910111213234321011121372458[[#This Row],[Total]]</f>
        <v>0.04</v>
      </c>
      <c r="Y4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0.52</v>
      </c>
      <c r="Z4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0.48</v>
      </c>
    </row>
    <row r="41" spans="1:26" ht="20" customHeight="1">
      <c r="A41" s="12">
        <v>240417</v>
      </c>
      <c r="B41" s="12" t="s">
        <v>447</v>
      </c>
      <c r="C41" s="16">
        <v>42100</v>
      </c>
      <c r="D41" s="12">
        <v>23</v>
      </c>
      <c r="E41" s="12">
        <v>22</v>
      </c>
      <c r="F41" s="14">
        <f>Table3235678910111213234321011121372458[[#This Row],[Men]]/Table3235678910111213234321011121372458[[#This Row],[Total]]</f>
        <v>0.95652173913043481</v>
      </c>
      <c r="G41" s="12">
        <v>1</v>
      </c>
      <c r="H41" s="14">
        <f>Table3235678910111213234321011121372458[[#This Row],[Women]]/Table3235678910111213234321011121372458[[#This Row],[Total]]</f>
        <v>4.3478260869565216E-2</v>
      </c>
      <c r="I41" s="12">
        <v>0</v>
      </c>
      <c r="J41" s="14">
        <f>Table3235678910111213234321011121372458[[#This Row],[Alaskan Native or Native American]]/Table3235678910111213234321011121372458[[#This Row],[Total]]</f>
        <v>0</v>
      </c>
      <c r="K41" s="12">
        <v>1</v>
      </c>
      <c r="L41" s="14">
        <f>Table3235678910111213234321011121372458[[#This Row],[Asian American]]/Table3235678910111213234321011121372458[[#This Row],[Total]]</f>
        <v>4.3478260869565216E-2</v>
      </c>
      <c r="M41" s="12">
        <v>0</v>
      </c>
      <c r="N41" s="14">
        <f>Table3235678910111213234321011121372458[[#This Row],[African American]]/Table3235678910111213234321011121372458[[#This Row],[Total]]</f>
        <v>0</v>
      </c>
      <c r="O41" s="12">
        <v>0</v>
      </c>
      <c r="P41" s="14">
        <f>Table3235678910111213234321011121372458[[#This Row],[Hispanic American]]/Table3235678910111213234321011121372458[[#This Row],[Total]]</f>
        <v>0</v>
      </c>
      <c r="Q41" s="12">
        <v>0</v>
      </c>
      <c r="R41" s="14">
        <f>Table3235678910111213234321011121372458[[#This Row],[Hawaiian or Pacific Islander]]/Table3235678910111213234321011121372458[[#This Row],[Total]]</f>
        <v>0</v>
      </c>
      <c r="S41" s="12">
        <v>21</v>
      </c>
      <c r="T41" s="14">
        <f>Table3235678910111213234321011121372458[[#This Row],[White]]/Table3235678910111213234321011121372458[[#This Row],[Total]]</f>
        <v>0.91304347826086951</v>
      </c>
      <c r="U41" s="12">
        <v>1</v>
      </c>
      <c r="V41" s="14">
        <f>Table3235678910111213234321011121372458[[#This Row],[Multi-racial]]/Table3235678910111213234321011121372458[[#This Row],[Total]]</f>
        <v>4.3478260869565216E-2</v>
      </c>
      <c r="W41" s="12">
        <v>0</v>
      </c>
      <c r="X41" s="14">
        <f>Table3235678910111213234321011121372458[[#This Row],[International]]/Table3235678910111213234321011121372458[[#This Row],[Total]]</f>
        <v>0</v>
      </c>
      <c r="Y4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8.6956521739130432E-2</v>
      </c>
      <c r="Z4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4.3478260869565216E-2</v>
      </c>
    </row>
    <row r="42" spans="1:26" ht="20" customHeight="1">
      <c r="A42" s="1">
        <v>168218</v>
      </c>
      <c r="B42" s="1" t="s">
        <v>933</v>
      </c>
      <c r="C42" s="15" t="s">
        <v>347</v>
      </c>
      <c r="D42" s="1">
        <v>22</v>
      </c>
      <c r="E42" s="1">
        <v>0</v>
      </c>
      <c r="F42" s="8">
        <f>Table3235678910111213234321011121372458[[#This Row],[Men]]/Table3235678910111213234321011121372458[[#This Row],[Total]]</f>
        <v>0</v>
      </c>
      <c r="G42" s="1">
        <v>22</v>
      </c>
      <c r="H42" s="8">
        <f>Table3235678910111213234321011121372458[[#This Row],[Women]]/Table3235678910111213234321011121372458[[#This Row],[Total]]</f>
        <v>1</v>
      </c>
      <c r="I42" s="1">
        <v>0</v>
      </c>
      <c r="J42" s="8">
        <f>Table3235678910111213234321011121372458[[#This Row],[Alaskan Native or Native American]]/Table3235678910111213234321011121372458[[#This Row],[Total]]</f>
        <v>0</v>
      </c>
      <c r="K42" s="1">
        <v>10</v>
      </c>
      <c r="L42" s="8">
        <f>Table3235678910111213234321011121372458[[#This Row],[Asian American]]/Table3235678910111213234321011121372458[[#This Row],[Total]]</f>
        <v>0.45454545454545453</v>
      </c>
      <c r="M42" s="1">
        <v>1</v>
      </c>
      <c r="N42" s="8">
        <f>Table3235678910111213234321011121372458[[#This Row],[African American]]/Table3235678910111213234321011121372458[[#This Row],[Total]]</f>
        <v>4.5454545454545456E-2</v>
      </c>
      <c r="O42" s="1">
        <v>0</v>
      </c>
      <c r="P42" s="8">
        <f>Table3235678910111213234321011121372458[[#This Row],[Hispanic American]]/Table3235678910111213234321011121372458[[#This Row],[Total]]</f>
        <v>0</v>
      </c>
      <c r="Q42" s="1">
        <v>0</v>
      </c>
      <c r="R42" s="8">
        <f>Table3235678910111213234321011121372458[[#This Row],[Hawaiian or Pacific Islander]]/Table3235678910111213234321011121372458[[#This Row],[Total]]</f>
        <v>0</v>
      </c>
      <c r="S42" s="1">
        <v>8</v>
      </c>
      <c r="T42" s="8">
        <f>Table3235678910111213234321011121372458[[#This Row],[White]]/Table3235678910111213234321011121372458[[#This Row],[Total]]</f>
        <v>0.36363636363636365</v>
      </c>
      <c r="U42" s="1">
        <v>2</v>
      </c>
      <c r="V42" s="8">
        <f>Table3235678910111213234321011121372458[[#This Row],[Multi-racial]]/Table3235678910111213234321011121372458[[#This Row],[Total]]</f>
        <v>9.0909090909090912E-2</v>
      </c>
      <c r="W42" s="1">
        <v>1</v>
      </c>
      <c r="X42" s="8">
        <f>Table3235678910111213234321011121372458[[#This Row],[International]]/Table3235678910111213234321011121372458[[#This Row],[Total]]</f>
        <v>4.5454545454545456E-2</v>
      </c>
      <c r="Y4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0.59090909090909094</v>
      </c>
      <c r="Z4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0.13636363636363635</v>
      </c>
    </row>
    <row r="43" spans="1:26" ht="20" customHeight="1">
      <c r="A43" s="12">
        <v>443410</v>
      </c>
      <c r="B43" s="12" t="s">
        <v>1304</v>
      </c>
      <c r="C43" s="16" t="s">
        <v>347</v>
      </c>
      <c r="D43" s="12">
        <v>21</v>
      </c>
      <c r="E43" s="12">
        <v>20</v>
      </c>
      <c r="F43" s="14">
        <f>Table3235678910111213234321011121372458[[#This Row],[Men]]/Table3235678910111213234321011121372458[[#This Row],[Total]]</f>
        <v>0.95238095238095233</v>
      </c>
      <c r="G43" s="12">
        <v>1</v>
      </c>
      <c r="H43" s="14">
        <f>Table3235678910111213234321011121372458[[#This Row],[Women]]/Table3235678910111213234321011121372458[[#This Row],[Total]]</f>
        <v>4.7619047619047616E-2</v>
      </c>
      <c r="I43" s="12">
        <v>0</v>
      </c>
      <c r="J43" s="14">
        <f>Table3235678910111213234321011121372458[[#This Row],[Alaskan Native or Native American]]/Table3235678910111213234321011121372458[[#This Row],[Total]]</f>
        <v>0</v>
      </c>
      <c r="K43" s="12">
        <v>0</v>
      </c>
      <c r="L43" s="14">
        <f>Table3235678910111213234321011121372458[[#This Row],[Asian American]]/Table3235678910111213234321011121372458[[#This Row],[Total]]</f>
        <v>0</v>
      </c>
      <c r="M43" s="12">
        <v>0</v>
      </c>
      <c r="N43" s="14">
        <f>Table3235678910111213234321011121372458[[#This Row],[African American]]/Table3235678910111213234321011121372458[[#This Row],[Total]]</f>
        <v>0</v>
      </c>
      <c r="O43" s="12">
        <v>3</v>
      </c>
      <c r="P43" s="14">
        <f>Table3235678910111213234321011121372458[[#This Row],[Hispanic American]]/Table3235678910111213234321011121372458[[#This Row],[Total]]</f>
        <v>0.14285714285714285</v>
      </c>
      <c r="Q43" s="12">
        <v>0</v>
      </c>
      <c r="R43" s="14">
        <f>Table3235678910111213234321011121372458[[#This Row],[Hawaiian or Pacific Islander]]/Table3235678910111213234321011121372458[[#This Row],[Total]]</f>
        <v>0</v>
      </c>
      <c r="S43" s="12">
        <v>9</v>
      </c>
      <c r="T43" s="14">
        <f>Table3235678910111213234321011121372458[[#This Row],[White]]/Table3235678910111213234321011121372458[[#This Row],[Total]]</f>
        <v>0.42857142857142855</v>
      </c>
      <c r="U43" s="12">
        <v>1</v>
      </c>
      <c r="V43" s="14">
        <f>Table3235678910111213234321011121372458[[#This Row],[Multi-racial]]/Table3235678910111213234321011121372458[[#This Row],[Total]]</f>
        <v>4.7619047619047616E-2</v>
      </c>
      <c r="W43" s="12">
        <v>4</v>
      </c>
      <c r="X43" s="14">
        <f>Table3235678910111213234321011121372458[[#This Row],[International]]/Table3235678910111213234321011121372458[[#This Row],[Total]]</f>
        <v>0.19047619047619047</v>
      </c>
      <c r="Y4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0.19047619047619047</v>
      </c>
      <c r="Z4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0.19047619047619047</v>
      </c>
    </row>
    <row r="44" spans="1:26" ht="20" customHeight="1">
      <c r="A44" s="1">
        <v>212054</v>
      </c>
      <c r="B44" s="1" t="s">
        <v>232</v>
      </c>
      <c r="C44" s="15" t="s">
        <v>347</v>
      </c>
      <c r="D44" s="1">
        <v>20</v>
      </c>
      <c r="E44" s="1">
        <v>11</v>
      </c>
      <c r="F44" s="8">
        <f>Table3235678910111213234321011121372458[[#This Row],[Men]]/Table3235678910111213234321011121372458[[#This Row],[Total]]</f>
        <v>0.55000000000000004</v>
      </c>
      <c r="G44" s="1">
        <v>9</v>
      </c>
      <c r="H44" s="8">
        <f>Table3235678910111213234321011121372458[[#This Row],[Women]]/Table3235678910111213234321011121372458[[#This Row],[Total]]</f>
        <v>0.45</v>
      </c>
      <c r="I44" s="1">
        <v>0</v>
      </c>
      <c r="J44" s="8">
        <f>Table3235678910111213234321011121372458[[#This Row],[Alaskan Native or Native American]]/Table3235678910111213234321011121372458[[#This Row],[Total]]</f>
        <v>0</v>
      </c>
      <c r="K44" s="1">
        <v>1</v>
      </c>
      <c r="L44" s="8">
        <f>Table3235678910111213234321011121372458[[#This Row],[Asian American]]/Table3235678910111213234321011121372458[[#This Row],[Total]]</f>
        <v>0.05</v>
      </c>
      <c r="M44" s="1">
        <v>0</v>
      </c>
      <c r="N44" s="8">
        <f>Table3235678910111213234321011121372458[[#This Row],[African American]]/Table3235678910111213234321011121372458[[#This Row],[Total]]</f>
        <v>0</v>
      </c>
      <c r="O44" s="1">
        <v>1</v>
      </c>
      <c r="P44" s="8">
        <f>Table3235678910111213234321011121372458[[#This Row],[Hispanic American]]/Table3235678910111213234321011121372458[[#This Row],[Total]]</f>
        <v>0.05</v>
      </c>
      <c r="Q44" s="1">
        <v>0</v>
      </c>
      <c r="R44" s="8">
        <f>Table3235678910111213234321011121372458[[#This Row],[Hawaiian or Pacific Islander]]/Table3235678910111213234321011121372458[[#This Row],[Total]]</f>
        <v>0</v>
      </c>
      <c r="S44" s="1">
        <v>13</v>
      </c>
      <c r="T44" s="8">
        <f>Table3235678910111213234321011121372458[[#This Row],[White]]/Table3235678910111213234321011121372458[[#This Row],[Total]]</f>
        <v>0.65</v>
      </c>
      <c r="U44" s="1">
        <v>2</v>
      </c>
      <c r="V44" s="8">
        <f>Table3235678910111213234321011121372458[[#This Row],[Multi-racial]]/Table3235678910111213234321011121372458[[#This Row],[Total]]</f>
        <v>0.1</v>
      </c>
      <c r="W44" s="1">
        <v>3</v>
      </c>
      <c r="X44" s="8">
        <f>Table3235678910111213234321011121372458[[#This Row],[International]]/Table3235678910111213234321011121372458[[#This Row],[Total]]</f>
        <v>0.15</v>
      </c>
      <c r="Y4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  <c r="Z4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0.15</v>
      </c>
    </row>
    <row r="45" spans="1:26" ht="20" customHeight="1">
      <c r="A45" s="12">
        <v>240480</v>
      </c>
      <c r="B45" s="12" t="s">
        <v>375</v>
      </c>
      <c r="C45" s="16">
        <v>43200</v>
      </c>
      <c r="D45" s="12">
        <v>20</v>
      </c>
      <c r="E45" s="12">
        <v>13</v>
      </c>
      <c r="F45" s="14">
        <f>Table3235678910111213234321011121372458[[#This Row],[Men]]/Table3235678910111213234321011121372458[[#This Row],[Total]]</f>
        <v>0.65</v>
      </c>
      <c r="G45" s="12">
        <v>7</v>
      </c>
      <c r="H45" s="14">
        <f>Table3235678910111213234321011121372458[[#This Row],[Women]]/Table3235678910111213234321011121372458[[#This Row],[Total]]</f>
        <v>0.35</v>
      </c>
      <c r="I45" s="12">
        <v>0</v>
      </c>
      <c r="J45" s="14">
        <f>Table3235678910111213234321011121372458[[#This Row],[Alaskan Native or Native American]]/Table3235678910111213234321011121372458[[#This Row],[Total]]</f>
        <v>0</v>
      </c>
      <c r="K45" s="12">
        <v>2</v>
      </c>
      <c r="L45" s="14">
        <f>Table3235678910111213234321011121372458[[#This Row],[Asian American]]/Table3235678910111213234321011121372458[[#This Row],[Total]]</f>
        <v>0.1</v>
      </c>
      <c r="M45" s="12">
        <v>0</v>
      </c>
      <c r="N45" s="14">
        <f>Table3235678910111213234321011121372458[[#This Row],[African American]]/Table3235678910111213234321011121372458[[#This Row],[Total]]</f>
        <v>0</v>
      </c>
      <c r="O45" s="12">
        <v>0</v>
      </c>
      <c r="P45" s="14">
        <f>Table3235678910111213234321011121372458[[#This Row],[Hispanic American]]/Table3235678910111213234321011121372458[[#This Row],[Total]]</f>
        <v>0</v>
      </c>
      <c r="Q45" s="12">
        <v>0</v>
      </c>
      <c r="R45" s="14">
        <f>Table3235678910111213234321011121372458[[#This Row],[Hawaiian or Pacific Islander]]/Table3235678910111213234321011121372458[[#This Row],[Total]]</f>
        <v>0</v>
      </c>
      <c r="S45" s="12">
        <v>16</v>
      </c>
      <c r="T45" s="14">
        <f>Table3235678910111213234321011121372458[[#This Row],[White]]/Table3235678910111213234321011121372458[[#This Row],[Total]]</f>
        <v>0.8</v>
      </c>
      <c r="U45" s="12">
        <v>2</v>
      </c>
      <c r="V45" s="14">
        <f>Table3235678910111213234321011121372458[[#This Row],[Multi-racial]]/Table3235678910111213234321011121372458[[#This Row],[Total]]</f>
        <v>0.1</v>
      </c>
      <c r="W45" s="12">
        <v>0</v>
      </c>
      <c r="X45" s="14">
        <f>Table3235678910111213234321011121372458[[#This Row],[International]]/Table3235678910111213234321011121372458[[#This Row],[Total]]</f>
        <v>0</v>
      </c>
      <c r="Y4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  <c r="Z4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</v>
      </c>
    </row>
    <row r="46" spans="1:26" ht="20" customHeight="1">
      <c r="A46" s="1">
        <v>117928</v>
      </c>
      <c r="B46" s="1" t="s">
        <v>1383</v>
      </c>
      <c r="C46" s="15">
        <v>33300</v>
      </c>
      <c r="D46" s="1">
        <v>19</v>
      </c>
      <c r="E46" s="1">
        <v>9</v>
      </c>
      <c r="F46" s="8">
        <f>Table3235678910111213234321011121372458[[#This Row],[Men]]/Table3235678910111213234321011121372458[[#This Row],[Total]]</f>
        <v>0.47368421052631576</v>
      </c>
      <c r="G46" s="1">
        <v>10</v>
      </c>
      <c r="H46" s="8">
        <f>Table3235678910111213234321011121372458[[#This Row],[Women]]/Table3235678910111213234321011121372458[[#This Row],[Total]]</f>
        <v>0.52631578947368418</v>
      </c>
      <c r="I46" s="1">
        <v>0</v>
      </c>
      <c r="J46" s="8">
        <f>Table3235678910111213234321011121372458[[#This Row],[Alaskan Native or Native American]]/Table3235678910111213234321011121372458[[#This Row],[Total]]</f>
        <v>0</v>
      </c>
      <c r="K46" s="1">
        <v>3</v>
      </c>
      <c r="L46" s="8">
        <f>Table3235678910111213234321011121372458[[#This Row],[Asian American]]/Table3235678910111213234321011121372458[[#This Row],[Total]]</f>
        <v>0.15789473684210525</v>
      </c>
      <c r="M46" s="1">
        <v>1</v>
      </c>
      <c r="N46" s="8">
        <f>Table3235678910111213234321011121372458[[#This Row],[African American]]/Table3235678910111213234321011121372458[[#This Row],[Total]]</f>
        <v>5.2631578947368418E-2</v>
      </c>
      <c r="O46" s="1">
        <v>4</v>
      </c>
      <c r="P46" s="8">
        <f>Table3235678910111213234321011121372458[[#This Row],[Hispanic American]]/Table3235678910111213234321011121372458[[#This Row],[Total]]</f>
        <v>0.21052631578947367</v>
      </c>
      <c r="Q46" s="1">
        <v>0</v>
      </c>
      <c r="R46" s="8">
        <f>Table3235678910111213234321011121372458[[#This Row],[Hawaiian or Pacific Islander]]/Table3235678910111213234321011121372458[[#This Row],[Total]]</f>
        <v>0</v>
      </c>
      <c r="S46" s="1">
        <v>1</v>
      </c>
      <c r="T46" s="8">
        <f>Table3235678910111213234321011121372458[[#This Row],[White]]/Table3235678910111213234321011121372458[[#This Row],[Total]]</f>
        <v>5.2631578947368418E-2</v>
      </c>
      <c r="U46" s="1">
        <v>0</v>
      </c>
      <c r="V46" s="8">
        <f>Table3235678910111213234321011121372458[[#This Row],[Multi-racial]]/Table3235678910111213234321011121372458[[#This Row],[Total]]</f>
        <v>0</v>
      </c>
      <c r="W46" s="1">
        <v>0</v>
      </c>
      <c r="X46" s="8">
        <f>Table3235678910111213234321011121372458[[#This Row],[International]]/Table3235678910111213234321011121372458[[#This Row],[Total]]</f>
        <v>0</v>
      </c>
      <c r="Y4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0.42105263157894735</v>
      </c>
      <c r="Z4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0.26315789473684209</v>
      </c>
    </row>
    <row r="47" spans="1:26" ht="20" customHeight="1">
      <c r="A47" s="12">
        <v>153278</v>
      </c>
      <c r="B47" s="12" t="s">
        <v>885</v>
      </c>
      <c r="C47" s="16" t="s">
        <v>347</v>
      </c>
      <c r="D47" s="12">
        <v>19</v>
      </c>
      <c r="E47" s="12">
        <v>13</v>
      </c>
      <c r="F47" s="14">
        <f>Table3235678910111213234321011121372458[[#This Row],[Men]]/Table3235678910111213234321011121372458[[#This Row],[Total]]</f>
        <v>0.68421052631578949</v>
      </c>
      <c r="G47" s="12">
        <v>6</v>
      </c>
      <c r="H47" s="14">
        <f>Table3235678910111213234321011121372458[[#This Row],[Women]]/Table3235678910111213234321011121372458[[#This Row],[Total]]</f>
        <v>0.31578947368421051</v>
      </c>
      <c r="I47" s="12">
        <v>0</v>
      </c>
      <c r="J47" s="14">
        <f>Table3235678910111213234321011121372458[[#This Row],[Alaskan Native or Native American]]/Table3235678910111213234321011121372458[[#This Row],[Total]]</f>
        <v>0</v>
      </c>
      <c r="K47" s="12">
        <v>0</v>
      </c>
      <c r="L47" s="14">
        <f>Table3235678910111213234321011121372458[[#This Row],[Asian American]]/Table3235678910111213234321011121372458[[#This Row],[Total]]</f>
        <v>0</v>
      </c>
      <c r="M47" s="12">
        <v>1</v>
      </c>
      <c r="N47" s="14">
        <f>Table3235678910111213234321011121372458[[#This Row],[African American]]/Table3235678910111213234321011121372458[[#This Row],[Total]]</f>
        <v>5.2631578947368418E-2</v>
      </c>
      <c r="O47" s="12">
        <v>1</v>
      </c>
      <c r="P47" s="14">
        <f>Table3235678910111213234321011121372458[[#This Row],[Hispanic American]]/Table3235678910111213234321011121372458[[#This Row],[Total]]</f>
        <v>5.2631578947368418E-2</v>
      </c>
      <c r="Q47" s="12">
        <v>0</v>
      </c>
      <c r="R47" s="14">
        <f>Table3235678910111213234321011121372458[[#This Row],[Hawaiian or Pacific Islander]]/Table3235678910111213234321011121372458[[#This Row],[Total]]</f>
        <v>0</v>
      </c>
      <c r="S47" s="12">
        <v>15</v>
      </c>
      <c r="T47" s="14">
        <f>Table3235678910111213234321011121372458[[#This Row],[White]]/Table3235678910111213234321011121372458[[#This Row],[Total]]</f>
        <v>0.78947368421052633</v>
      </c>
      <c r="U47" s="12">
        <v>1</v>
      </c>
      <c r="V47" s="14">
        <f>Table3235678910111213234321011121372458[[#This Row],[Multi-racial]]/Table3235678910111213234321011121372458[[#This Row],[Total]]</f>
        <v>5.2631578947368418E-2</v>
      </c>
      <c r="W47" s="12">
        <v>1</v>
      </c>
      <c r="X47" s="14">
        <f>Table3235678910111213234321011121372458[[#This Row],[International]]/Table3235678910111213234321011121372458[[#This Row],[Total]]</f>
        <v>5.2631578947368418E-2</v>
      </c>
      <c r="Y4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0.15789473684210525</v>
      </c>
      <c r="Z4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0.15789473684210525</v>
      </c>
    </row>
    <row r="48" spans="1:26" ht="20" customHeight="1">
      <c r="A48" s="1">
        <v>217819</v>
      </c>
      <c r="B48" s="1" t="s">
        <v>1091</v>
      </c>
      <c r="C48" s="15" t="s">
        <v>347</v>
      </c>
      <c r="D48" s="1">
        <v>19</v>
      </c>
      <c r="E48" s="1">
        <v>10</v>
      </c>
      <c r="F48" s="8">
        <f>Table3235678910111213234321011121372458[[#This Row],[Men]]/Table3235678910111213234321011121372458[[#This Row],[Total]]</f>
        <v>0.52631578947368418</v>
      </c>
      <c r="G48" s="1">
        <v>9</v>
      </c>
      <c r="H48" s="8">
        <f>Table3235678910111213234321011121372458[[#This Row],[Women]]/Table3235678910111213234321011121372458[[#This Row],[Total]]</f>
        <v>0.47368421052631576</v>
      </c>
      <c r="I48" s="1">
        <v>0</v>
      </c>
      <c r="J48" s="8">
        <f>Table3235678910111213234321011121372458[[#This Row],[Alaskan Native or Native American]]/Table3235678910111213234321011121372458[[#This Row],[Total]]</f>
        <v>0</v>
      </c>
      <c r="K48" s="1">
        <v>2</v>
      </c>
      <c r="L48" s="8">
        <f>Table3235678910111213234321011121372458[[#This Row],[Asian American]]/Table3235678910111213234321011121372458[[#This Row],[Total]]</f>
        <v>0.10526315789473684</v>
      </c>
      <c r="M48" s="1">
        <v>2</v>
      </c>
      <c r="N48" s="8">
        <f>Table3235678910111213234321011121372458[[#This Row],[African American]]/Table3235678910111213234321011121372458[[#This Row],[Total]]</f>
        <v>0.10526315789473684</v>
      </c>
      <c r="O48" s="1">
        <v>1</v>
      </c>
      <c r="P48" s="8">
        <f>Table3235678910111213234321011121372458[[#This Row],[Hispanic American]]/Table3235678910111213234321011121372458[[#This Row],[Total]]</f>
        <v>5.2631578947368418E-2</v>
      </c>
      <c r="Q48" s="1">
        <v>0</v>
      </c>
      <c r="R48" s="8">
        <f>Table3235678910111213234321011121372458[[#This Row],[Hawaiian or Pacific Islander]]/Table3235678910111213234321011121372458[[#This Row],[Total]]</f>
        <v>0</v>
      </c>
      <c r="S48" s="1">
        <v>14</v>
      </c>
      <c r="T48" s="8">
        <f>Table3235678910111213234321011121372458[[#This Row],[White]]/Table3235678910111213234321011121372458[[#This Row],[Total]]</f>
        <v>0.73684210526315785</v>
      </c>
      <c r="U48" s="1">
        <v>0</v>
      </c>
      <c r="V48" s="8">
        <f>Table3235678910111213234321011121372458[[#This Row],[Multi-racial]]/Table3235678910111213234321011121372458[[#This Row],[Total]]</f>
        <v>0</v>
      </c>
      <c r="W48" s="1">
        <v>0</v>
      </c>
      <c r="X48" s="8">
        <f>Table3235678910111213234321011121372458[[#This Row],[International]]/Table3235678910111213234321011121372458[[#This Row],[Total]]</f>
        <v>0</v>
      </c>
      <c r="Y4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0.26315789473684209</v>
      </c>
      <c r="Z4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0.15789473684210525</v>
      </c>
    </row>
    <row r="49" spans="1:26" ht="20" customHeight="1">
      <c r="A49" s="12">
        <v>222938</v>
      </c>
      <c r="B49" s="12" t="s">
        <v>1402</v>
      </c>
      <c r="C49" s="16">
        <v>35500</v>
      </c>
      <c r="D49" s="12">
        <v>19</v>
      </c>
      <c r="E49" s="12">
        <v>10</v>
      </c>
      <c r="F49" s="14">
        <f>Table3235678910111213234321011121372458[[#This Row],[Men]]/Table3235678910111213234321011121372458[[#This Row],[Total]]</f>
        <v>0.52631578947368418</v>
      </c>
      <c r="G49" s="12">
        <v>9</v>
      </c>
      <c r="H49" s="14">
        <f>Table3235678910111213234321011121372458[[#This Row],[Women]]/Table3235678910111213234321011121372458[[#This Row],[Total]]</f>
        <v>0.47368421052631576</v>
      </c>
      <c r="I49" s="12">
        <v>0</v>
      </c>
      <c r="J49" s="14">
        <f>Table3235678910111213234321011121372458[[#This Row],[Alaskan Native or Native American]]/Table3235678910111213234321011121372458[[#This Row],[Total]]</f>
        <v>0</v>
      </c>
      <c r="K49" s="12">
        <v>1</v>
      </c>
      <c r="L49" s="14">
        <f>Table3235678910111213234321011121372458[[#This Row],[Asian American]]/Table3235678910111213234321011121372458[[#This Row],[Total]]</f>
        <v>5.2631578947368418E-2</v>
      </c>
      <c r="M49" s="12">
        <v>6</v>
      </c>
      <c r="N49" s="14">
        <f>Table3235678910111213234321011121372458[[#This Row],[African American]]/Table3235678910111213234321011121372458[[#This Row],[Total]]</f>
        <v>0.31578947368421051</v>
      </c>
      <c r="O49" s="12">
        <v>9</v>
      </c>
      <c r="P49" s="14">
        <f>Table3235678910111213234321011121372458[[#This Row],[Hispanic American]]/Table3235678910111213234321011121372458[[#This Row],[Total]]</f>
        <v>0.47368421052631576</v>
      </c>
      <c r="Q49" s="12">
        <v>0</v>
      </c>
      <c r="R49" s="14">
        <f>Table3235678910111213234321011121372458[[#This Row],[Hawaiian or Pacific Islander]]/Table3235678910111213234321011121372458[[#This Row],[Total]]</f>
        <v>0</v>
      </c>
      <c r="S49" s="12">
        <v>1</v>
      </c>
      <c r="T49" s="14">
        <f>Table3235678910111213234321011121372458[[#This Row],[White]]/Table3235678910111213234321011121372458[[#This Row],[Total]]</f>
        <v>5.2631578947368418E-2</v>
      </c>
      <c r="U49" s="12">
        <v>0</v>
      </c>
      <c r="V49" s="14">
        <f>Table3235678910111213234321011121372458[[#This Row],[Multi-racial]]/Table3235678910111213234321011121372458[[#This Row],[Total]]</f>
        <v>0</v>
      </c>
      <c r="W49" s="12">
        <v>2</v>
      </c>
      <c r="X49" s="14">
        <f>Table3235678910111213234321011121372458[[#This Row],[International]]/Table3235678910111213234321011121372458[[#This Row],[Total]]</f>
        <v>0.10526315789473684</v>
      </c>
      <c r="Y4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0.84210526315789469</v>
      </c>
      <c r="Z4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0.78947368421052633</v>
      </c>
    </row>
    <row r="50" spans="1:26" ht="20" customHeight="1">
      <c r="A50" s="1">
        <v>126702</v>
      </c>
      <c r="B50" s="1" t="s">
        <v>1385</v>
      </c>
      <c r="C50" s="15" t="s">
        <v>347</v>
      </c>
      <c r="D50" s="1">
        <v>18</v>
      </c>
      <c r="E50" s="1">
        <v>9</v>
      </c>
      <c r="F50" s="8">
        <f>Table3235678910111213234321011121372458[[#This Row],[Men]]/Table3235678910111213234321011121372458[[#This Row],[Total]]</f>
        <v>0.5</v>
      </c>
      <c r="G50" s="1">
        <v>9</v>
      </c>
      <c r="H50" s="8">
        <f>Table3235678910111213234321011121372458[[#This Row],[Women]]/Table3235678910111213234321011121372458[[#This Row],[Total]]</f>
        <v>0.5</v>
      </c>
      <c r="I50" s="1">
        <v>0</v>
      </c>
      <c r="J50" s="8">
        <f>Table3235678910111213234321011121372458[[#This Row],[Alaskan Native or Native American]]/Table3235678910111213234321011121372458[[#This Row],[Total]]</f>
        <v>0</v>
      </c>
      <c r="K50" s="1">
        <v>1</v>
      </c>
      <c r="L50" s="8">
        <f>Table3235678910111213234321011121372458[[#This Row],[Asian American]]/Table3235678910111213234321011121372458[[#This Row],[Total]]</f>
        <v>5.5555555555555552E-2</v>
      </c>
      <c r="M50" s="1">
        <v>0</v>
      </c>
      <c r="N50" s="8">
        <f>Table3235678910111213234321011121372458[[#This Row],[African American]]/Table3235678910111213234321011121372458[[#This Row],[Total]]</f>
        <v>0</v>
      </c>
      <c r="O50" s="1">
        <v>2</v>
      </c>
      <c r="P50" s="8">
        <f>Table3235678910111213234321011121372458[[#This Row],[Hispanic American]]/Table3235678910111213234321011121372458[[#This Row],[Total]]</f>
        <v>0.1111111111111111</v>
      </c>
      <c r="Q50" s="1">
        <v>0</v>
      </c>
      <c r="R50" s="8">
        <f>Table3235678910111213234321011121372458[[#This Row],[Hawaiian or Pacific Islander]]/Table3235678910111213234321011121372458[[#This Row],[Total]]</f>
        <v>0</v>
      </c>
      <c r="S50" s="1">
        <v>6</v>
      </c>
      <c r="T50" s="8">
        <f>Table3235678910111213234321011121372458[[#This Row],[White]]/Table3235678910111213234321011121372458[[#This Row],[Total]]</f>
        <v>0.33333333333333331</v>
      </c>
      <c r="U50" s="1">
        <v>0</v>
      </c>
      <c r="V50" s="8">
        <f>Table3235678910111213234321011121372458[[#This Row],[Multi-racial]]/Table3235678910111213234321011121372458[[#This Row],[Total]]</f>
        <v>0</v>
      </c>
      <c r="W50" s="1">
        <v>1</v>
      </c>
      <c r="X50" s="8">
        <f>Table3235678910111213234321011121372458[[#This Row],[International]]/Table3235678910111213234321011121372458[[#This Row],[Total]]</f>
        <v>5.5555555555555552E-2</v>
      </c>
      <c r="Y5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0.16666666666666666</v>
      </c>
      <c r="Z5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0.1111111111111111</v>
      </c>
    </row>
    <row r="51" spans="1:26" ht="20" customHeight="1">
      <c r="A51" s="12">
        <v>212106</v>
      </c>
      <c r="B51" s="12" t="s">
        <v>233</v>
      </c>
      <c r="C51" s="16">
        <v>39800</v>
      </c>
      <c r="D51" s="12">
        <v>18</v>
      </c>
      <c r="E51" s="12">
        <v>11</v>
      </c>
      <c r="F51" s="14">
        <f>Table3235678910111213234321011121372458[[#This Row],[Men]]/Table3235678910111213234321011121372458[[#This Row],[Total]]</f>
        <v>0.61111111111111116</v>
      </c>
      <c r="G51" s="12">
        <v>7</v>
      </c>
      <c r="H51" s="14">
        <f>Table3235678910111213234321011121372458[[#This Row],[Women]]/Table3235678910111213234321011121372458[[#This Row],[Total]]</f>
        <v>0.3888888888888889</v>
      </c>
      <c r="I51" s="12">
        <v>0</v>
      </c>
      <c r="J51" s="14">
        <f>Table3235678910111213234321011121372458[[#This Row],[Alaskan Native or Native American]]/Table3235678910111213234321011121372458[[#This Row],[Total]]</f>
        <v>0</v>
      </c>
      <c r="K51" s="12">
        <v>0</v>
      </c>
      <c r="L51" s="14">
        <f>Table3235678910111213234321011121372458[[#This Row],[Asian American]]/Table3235678910111213234321011121372458[[#This Row],[Total]]</f>
        <v>0</v>
      </c>
      <c r="M51" s="12">
        <v>1</v>
      </c>
      <c r="N51" s="14">
        <f>Table3235678910111213234321011121372458[[#This Row],[African American]]/Table3235678910111213234321011121372458[[#This Row],[Total]]</f>
        <v>5.5555555555555552E-2</v>
      </c>
      <c r="O51" s="12">
        <v>2</v>
      </c>
      <c r="P51" s="14">
        <f>Table3235678910111213234321011121372458[[#This Row],[Hispanic American]]/Table3235678910111213234321011121372458[[#This Row],[Total]]</f>
        <v>0.1111111111111111</v>
      </c>
      <c r="Q51" s="12">
        <v>0</v>
      </c>
      <c r="R51" s="14">
        <f>Table3235678910111213234321011121372458[[#This Row],[Hawaiian or Pacific Islander]]/Table3235678910111213234321011121372458[[#This Row],[Total]]</f>
        <v>0</v>
      </c>
      <c r="S51" s="12">
        <v>13</v>
      </c>
      <c r="T51" s="14">
        <f>Table3235678910111213234321011121372458[[#This Row],[White]]/Table3235678910111213234321011121372458[[#This Row],[Total]]</f>
        <v>0.72222222222222221</v>
      </c>
      <c r="U51" s="12">
        <v>0</v>
      </c>
      <c r="V51" s="14">
        <f>Table3235678910111213234321011121372458[[#This Row],[Multi-racial]]/Table3235678910111213234321011121372458[[#This Row],[Total]]</f>
        <v>0</v>
      </c>
      <c r="W51" s="12">
        <v>1</v>
      </c>
      <c r="X51" s="14">
        <f>Table3235678910111213234321011121372458[[#This Row],[International]]/Table3235678910111213234321011121372458[[#This Row],[Total]]</f>
        <v>5.5555555555555552E-2</v>
      </c>
      <c r="Y5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0.16666666666666666</v>
      </c>
      <c r="Z5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0.16666666666666666</v>
      </c>
    </row>
    <row r="52" spans="1:26" ht="20" customHeight="1">
      <c r="A52" s="1">
        <v>440341</v>
      </c>
      <c r="B52" s="1" t="s">
        <v>1408</v>
      </c>
      <c r="C52" s="15">
        <v>31600</v>
      </c>
      <c r="D52" s="1">
        <v>18</v>
      </c>
      <c r="E52" s="1">
        <v>13</v>
      </c>
      <c r="F52" s="8">
        <f>Table3235678910111213234321011121372458[[#This Row],[Men]]/Table3235678910111213234321011121372458[[#This Row],[Total]]</f>
        <v>0.72222222222222221</v>
      </c>
      <c r="G52" s="1">
        <v>5</v>
      </c>
      <c r="H52" s="8">
        <f>Table3235678910111213234321011121372458[[#This Row],[Women]]/Table3235678910111213234321011121372458[[#This Row],[Total]]</f>
        <v>0.27777777777777779</v>
      </c>
      <c r="I52" s="1">
        <v>0</v>
      </c>
      <c r="J52" s="8">
        <f>Table3235678910111213234321011121372458[[#This Row],[Alaskan Native or Native American]]/Table3235678910111213234321011121372458[[#This Row],[Total]]</f>
        <v>0</v>
      </c>
      <c r="K52" s="1">
        <v>3</v>
      </c>
      <c r="L52" s="8">
        <f>Table3235678910111213234321011121372458[[#This Row],[Asian American]]/Table3235678910111213234321011121372458[[#This Row],[Total]]</f>
        <v>0.16666666666666666</v>
      </c>
      <c r="M52" s="1">
        <v>6</v>
      </c>
      <c r="N52" s="8">
        <f>Table3235678910111213234321011121372458[[#This Row],[African American]]/Table3235678910111213234321011121372458[[#This Row],[Total]]</f>
        <v>0.33333333333333331</v>
      </c>
      <c r="O52" s="1">
        <v>4</v>
      </c>
      <c r="P52" s="8">
        <f>Table3235678910111213234321011121372458[[#This Row],[Hispanic American]]/Table3235678910111213234321011121372458[[#This Row],[Total]]</f>
        <v>0.22222222222222221</v>
      </c>
      <c r="Q52" s="1">
        <v>0</v>
      </c>
      <c r="R52" s="8">
        <f>Table3235678910111213234321011121372458[[#This Row],[Hawaiian or Pacific Islander]]/Table3235678910111213234321011121372458[[#This Row],[Total]]</f>
        <v>0</v>
      </c>
      <c r="S52" s="1">
        <v>3</v>
      </c>
      <c r="T52" s="8">
        <f>Table3235678910111213234321011121372458[[#This Row],[White]]/Table3235678910111213234321011121372458[[#This Row],[Total]]</f>
        <v>0.16666666666666666</v>
      </c>
      <c r="U52" s="1">
        <v>0</v>
      </c>
      <c r="V52" s="8">
        <f>Table3235678910111213234321011121372458[[#This Row],[Multi-racial]]/Table3235678910111213234321011121372458[[#This Row],[Total]]</f>
        <v>0</v>
      </c>
      <c r="W52" s="1">
        <v>0</v>
      </c>
      <c r="X52" s="8">
        <f>Table3235678910111213234321011121372458[[#This Row],[International]]/Table3235678910111213234321011121372458[[#This Row],[Total]]</f>
        <v>0</v>
      </c>
      <c r="Y5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0.72222222222222221</v>
      </c>
      <c r="Z5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0.55555555555555558</v>
      </c>
    </row>
    <row r="53" spans="1:26" ht="20" customHeight="1">
      <c r="A53" s="12">
        <v>451662</v>
      </c>
      <c r="B53" s="12" t="s">
        <v>1416</v>
      </c>
      <c r="C53" s="16">
        <v>35700</v>
      </c>
      <c r="D53" s="12">
        <v>18</v>
      </c>
      <c r="E53" s="12">
        <v>8</v>
      </c>
      <c r="F53" s="14">
        <f>Table3235678910111213234321011121372458[[#This Row],[Men]]/Table3235678910111213234321011121372458[[#This Row],[Total]]</f>
        <v>0.44444444444444442</v>
      </c>
      <c r="G53" s="12">
        <v>10</v>
      </c>
      <c r="H53" s="14">
        <f>Table3235678910111213234321011121372458[[#This Row],[Women]]/Table3235678910111213234321011121372458[[#This Row],[Total]]</f>
        <v>0.55555555555555558</v>
      </c>
      <c r="I53" s="12">
        <v>0</v>
      </c>
      <c r="J53" s="14">
        <f>Table3235678910111213234321011121372458[[#This Row],[Alaskan Native or Native American]]/Table3235678910111213234321011121372458[[#This Row],[Total]]</f>
        <v>0</v>
      </c>
      <c r="K53" s="12">
        <v>0</v>
      </c>
      <c r="L53" s="14">
        <f>Table3235678910111213234321011121372458[[#This Row],[Asian American]]/Table3235678910111213234321011121372458[[#This Row],[Total]]</f>
        <v>0</v>
      </c>
      <c r="M53" s="12">
        <v>3</v>
      </c>
      <c r="N53" s="14">
        <f>Table3235678910111213234321011121372458[[#This Row],[African American]]/Table3235678910111213234321011121372458[[#This Row],[Total]]</f>
        <v>0.16666666666666666</v>
      </c>
      <c r="O53" s="12">
        <v>2</v>
      </c>
      <c r="P53" s="14">
        <f>Table3235678910111213234321011121372458[[#This Row],[Hispanic American]]/Table3235678910111213234321011121372458[[#This Row],[Total]]</f>
        <v>0.1111111111111111</v>
      </c>
      <c r="Q53" s="12">
        <v>0</v>
      </c>
      <c r="R53" s="14">
        <f>Table3235678910111213234321011121372458[[#This Row],[Hawaiian or Pacific Islander]]/Table3235678910111213234321011121372458[[#This Row],[Total]]</f>
        <v>0</v>
      </c>
      <c r="S53" s="12">
        <v>11</v>
      </c>
      <c r="T53" s="14">
        <f>Table3235678910111213234321011121372458[[#This Row],[White]]/Table3235678910111213234321011121372458[[#This Row],[Total]]</f>
        <v>0.61111111111111116</v>
      </c>
      <c r="U53" s="12">
        <v>0</v>
      </c>
      <c r="V53" s="14">
        <f>Table3235678910111213234321011121372458[[#This Row],[Multi-racial]]/Table3235678910111213234321011121372458[[#This Row],[Total]]</f>
        <v>0</v>
      </c>
      <c r="W53" s="12">
        <v>0</v>
      </c>
      <c r="X53" s="14">
        <f>Table3235678910111213234321011121372458[[#This Row],[International]]/Table3235678910111213234321011121372458[[#This Row],[Total]]</f>
        <v>0</v>
      </c>
      <c r="Y5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0.27777777777777779</v>
      </c>
      <c r="Z5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0.27777777777777779</v>
      </c>
    </row>
    <row r="54" spans="1:26" ht="20" customHeight="1">
      <c r="A54" s="1">
        <v>112394</v>
      </c>
      <c r="B54" s="1" t="s">
        <v>1288</v>
      </c>
      <c r="C54" s="15" t="s">
        <v>347</v>
      </c>
      <c r="D54" s="1">
        <v>17</v>
      </c>
      <c r="E54" s="1">
        <v>16</v>
      </c>
      <c r="F54" s="8">
        <f>Table3235678910111213234321011121372458[[#This Row],[Men]]/Table3235678910111213234321011121372458[[#This Row],[Total]]</f>
        <v>0.94117647058823528</v>
      </c>
      <c r="G54" s="1">
        <v>1</v>
      </c>
      <c r="H54" s="8">
        <f>Table3235678910111213234321011121372458[[#This Row],[Women]]/Table3235678910111213234321011121372458[[#This Row],[Total]]</f>
        <v>5.8823529411764705E-2</v>
      </c>
      <c r="I54" s="1">
        <v>0</v>
      </c>
      <c r="J54" s="8">
        <f>Table3235678910111213234321011121372458[[#This Row],[Alaskan Native or Native American]]/Table3235678910111213234321011121372458[[#This Row],[Total]]</f>
        <v>0</v>
      </c>
      <c r="K54" s="1">
        <v>2</v>
      </c>
      <c r="L54" s="8">
        <f>Table3235678910111213234321011121372458[[#This Row],[Asian American]]/Table3235678910111213234321011121372458[[#This Row],[Total]]</f>
        <v>0.11764705882352941</v>
      </c>
      <c r="M54" s="1">
        <v>1</v>
      </c>
      <c r="N54" s="8">
        <f>Table3235678910111213234321011121372458[[#This Row],[African American]]/Table3235678910111213234321011121372458[[#This Row],[Total]]</f>
        <v>5.8823529411764705E-2</v>
      </c>
      <c r="O54" s="1">
        <v>1</v>
      </c>
      <c r="P54" s="8">
        <f>Table3235678910111213234321011121372458[[#This Row],[Hispanic American]]/Table3235678910111213234321011121372458[[#This Row],[Total]]</f>
        <v>5.8823529411764705E-2</v>
      </c>
      <c r="Q54" s="1">
        <v>0</v>
      </c>
      <c r="R54" s="8">
        <f>Table3235678910111213234321011121372458[[#This Row],[Hawaiian or Pacific Islander]]/Table3235678910111213234321011121372458[[#This Row],[Total]]</f>
        <v>0</v>
      </c>
      <c r="S54" s="1">
        <v>10</v>
      </c>
      <c r="T54" s="8">
        <f>Table3235678910111213234321011121372458[[#This Row],[White]]/Table3235678910111213234321011121372458[[#This Row],[Total]]</f>
        <v>0.58823529411764708</v>
      </c>
      <c r="U54" s="1">
        <v>2</v>
      </c>
      <c r="V54" s="8">
        <f>Table3235678910111213234321011121372458[[#This Row],[Multi-racial]]/Table3235678910111213234321011121372458[[#This Row],[Total]]</f>
        <v>0.11764705882352941</v>
      </c>
      <c r="W54" s="1">
        <v>0</v>
      </c>
      <c r="X54" s="8">
        <f>Table3235678910111213234321011121372458[[#This Row],[International]]/Table3235678910111213234321011121372458[[#This Row],[Total]]</f>
        <v>0</v>
      </c>
      <c r="Y5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0.35294117647058826</v>
      </c>
      <c r="Z5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0.23529411764705882</v>
      </c>
    </row>
    <row r="55" spans="1:26" ht="20" customHeight="1">
      <c r="A55" s="12">
        <v>217305</v>
      </c>
      <c r="B55" s="12" t="s">
        <v>1250</v>
      </c>
      <c r="C55" s="16">
        <v>39900</v>
      </c>
      <c r="D55" s="12">
        <v>17</v>
      </c>
      <c r="E55" s="12">
        <v>17</v>
      </c>
      <c r="F55" s="14">
        <f>Table3235678910111213234321011121372458[[#This Row],[Men]]/Table3235678910111213234321011121372458[[#This Row],[Total]]</f>
        <v>1</v>
      </c>
      <c r="G55" s="12">
        <v>0</v>
      </c>
      <c r="H55" s="14">
        <f>Table3235678910111213234321011121372458[[#This Row],[Women]]/Table3235678910111213234321011121372458[[#This Row],[Total]]</f>
        <v>0</v>
      </c>
      <c r="I55" s="12">
        <v>0</v>
      </c>
      <c r="J55" s="14">
        <f>Table3235678910111213234321011121372458[[#This Row],[Alaskan Native or Native American]]/Table3235678910111213234321011121372458[[#This Row],[Total]]</f>
        <v>0</v>
      </c>
      <c r="K55" s="12">
        <v>0</v>
      </c>
      <c r="L55" s="14">
        <f>Table3235678910111213234321011121372458[[#This Row],[Asian American]]/Table3235678910111213234321011121372458[[#This Row],[Total]]</f>
        <v>0</v>
      </c>
      <c r="M55" s="12">
        <v>0</v>
      </c>
      <c r="N55" s="14">
        <f>Table3235678910111213234321011121372458[[#This Row],[African American]]/Table3235678910111213234321011121372458[[#This Row],[Total]]</f>
        <v>0</v>
      </c>
      <c r="O55" s="12">
        <v>1</v>
      </c>
      <c r="P55" s="14">
        <f>Table3235678910111213234321011121372458[[#This Row],[Hispanic American]]/Table3235678910111213234321011121372458[[#This Row],[Total]]</f>
        <v>5.8823529411764705E-2</v>
      </c>
      <c r="Q55" s="12">
        <v>0</v>
      </c>
      <c r="R55" s="14">
        <f>Table3235678910111213234321011121372458[[#This Row],[Hawaiian or Pacific Islander]]/Table3235678910111213234321011121372458[[#This Row],[Total]]</f>
        <v>0</v>
      </c>
      <c r="S55" s="12">
        <v>14</v>
      </c>
      <c r="T55" s="14">
        <f>Table3235678910111213234321011121372458[[#This Row],[White]]/Table3235678910111213234321011121372458[[#This Row],[Total]]</f>
        <v>0.82352941176470584</v>
      </c>
      <c r="U55" s="12">
        <v>0</v>
      </c>
      <c r="V55" s="14">
        <f>Table3235678910111213234321011121372458[[#This Row],[Multi-racial]]/Table3235678910111213234321011121372458[[#This Row],[Total]]</f>
        <v>0</v>
      </c>
      <c r="W55" s="12">
        <v>0</v>
      </c>
      <c r="X55" s="14">
        <f>Table3235678910111213234321011121372458[[#This Row],[International]]/Table3235678910111213234321011121372458[[#This Row],[Total]]</f>
        <v>0</v>
      </c>
      <c r="Y5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5.8823529411764705E-2</v>
      </c>
      <c r="Z5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5.8823529411764705E-2</v>
      </c>
    </row>
    <row r="56" spans="1:26" ht="20" customHeight="1">
      <c r="A56" s="1">
        <v>234669</v>
      </c>
      <c r="B56" s="1" t="s">
        <v>1404</v>
      </c>
      <c r="C56" s="15" t="s">
        <v>347</v>
      </c>
      <c r="D56" s="1">
        <v>17</v>
      </c>
      <c r="E56" s="1">
        <v>8</v>
      </c>
      <c r="F56" s="8">
        <f>Table3235678910111213234321011121372458[[#This Row],[Men]]/Table3235678910111213234321011121372458[[#This Row],[Total]]</f>
        <v>0.47058823529411764</v>
      </c>
      <c r="G56" s="1">
        <v>9</v>
      </c>
      <c r="H56" s="8">
        <f>Table3235678910111213234321011121372458[[#This Row],[Women]]/Table3235678910111213234321011121372458[[#This Row],[Total]]</f>
        <v>0.52941176470588236</v>
      </c>
      <c r="I56" s="1">
        <v>0</v>
      </c>
      <c r="J56" s="8">
        <f>Table3235678910111213234321011121372458[[#This Row],[Alaskan Native or Native American]]/Table3235678910111213234321011121372458[[#This Row],[Total]]</f>
        <v>0</v>
      </c>
      <c r="K56" s="1">
        <v>8</v>
      </c>
      <c r="L56" s="8">
        <f>Table3235678910111213234321011121372458[[#This Row],[Asian American]]/Table3235678910111213234321011121372458[[#This Row],[Total]]</f>
        <v>0.47058823529411764</v>
      </c>
      <c r="M56" s="1">
        <v>0</v>
      </c>
      <c r="N56" s="8">
        <f>Table3235678910111213234321011121372458[[#This Row],[African American]]/Table3235678910111213234321011121372458[[#This Row],[Total]]</f>
        <v>0</v>
      </c>
      <c r="O56" s="1">
        <v>1</v>
      </c>
      <c r="P56" s="8">
        <f>Table3235678910111213234321011121372458[[#This Row],[Hispanic American]]/Table3235678910111213234321011121372458[[#This Row],[Total]]</f>
        <v>5.8823529411764705E-2</v>
      </c>
      <c r="Q56" s="1">
        <v>0</v>
      </c>
      <c r="R56" s="8">
        <f>Table3235678910111213234321011121372458[[#This Row],[Hawaiian or Pacific Islander]]/Table3235678910111213234321011121372458[[#This Row],[Total]]</f>
        <v>0</v>
      </c>
      <c r="S56" s="1">
        <v>7</v>
      </c>
      <c r="T56" s="8">
        <f>Table3235678910111213234321011121372458[[#This Row],[White]]/Table3235678910111213234321011121372458[[#This Row],[Total]]</f>
        <v>0.41176470588235292</v>
      </c>
      <c r="U56" s="1">
        <v>1</v>
      </c>
      <c r="V56" s="8">
        <f>Table3235678910111213234321011121372458[[#This Row],[Multi-racial]]/Table3235678910111213234321011121372458[[#This Row],[Total]]</f>
        <v>5.8823529411764705E-2</v>
      </c>
      <c r="W56" s="1">
        <v>0</v>
      </c>
      <c r="X56" s="8">
        <f>Table3235678910111213234321011121372458[[#This Row],[International]]/Table3235678910111213234321011121372458[[#This Row],[Total]]</f>
        <v>0</v>
      </c>
      <c r="Y5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0.58823529411764708</v>
      </c>
      <c r="Z5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0.11764705882352941</v>
      </c>
    </row>
    <row r="57" spans="1:26" ht="20" customHeight="1">
      <c r="A57" s="12">
        <v>144740</v>
      </c>
      <c r="B57" s="12" t="s">
        <v>495</v>
      </c>
      <c r="C57" s="16" t="s">
        <v>347</v>
      </c>
      <c r="D57" s="12">
        <v>16</v>
      </c>
      <c r="E57" s="12">
        <v>8</v>
      </c>
      <c r="F57" s="14">
        <f>Table3235678910111213234321011121372458[[#This Row],[Men]]/Table3235678910111213234321011121372458[[#This Row],[Total]]</f>
        <v>0.5</v>
      </c>
      <c r="G57" s="12">
        <v>8</v>
      </c>
      <c r="H57" s="14">
        <f>Table3235678910111213234321011121372458[[#This Row],[Women]]/Table3235678910111213234321011121372458[[#This Row],[Total]]</f>
        <v>0.5</v>
      </c>
      <c r="I57" s="12">
        <v>0</v>
      </c>
      <c r="J57" s="14">
        <f>Table3235678910111213234321011121372458[[#This Row],[Alaskan Native or Native American]]/Table3235678910111213234321011121372458[[#This Row],[Total]]</f>
        <v>0</v>
      </c>
      <c r="K57" s="12">
        <v>2</v>
      </c>
      <c r="L57" s="14">
        <f>Table3235678910111213234321011121372458[[#This Row],[Asian American]]/Table3235678910111213234321011121372458[[#This Row],[Total]]</f>
        <v>0.125</v>
      </c>
      <c r="M57" s="12">
        <v>0</v>
      </c>
      <c r="N57" s="14">
        <f>Table3235678910111213234321011121372458[[#This Row],[African American]]/Table3235678910111213234321011121372458[[#This Row],[Total]]</f>
        <v>0</v>
      </c>
      <c r="O57" s="12">
        <v>1</v>
      </c>
      <c r="P57" s="14">
        <f>Table3235678910111213234321011121372458[[#This Row],[Hispanic American]]/Table3235678910111213234321011121372458[[#This Row],[Total]]</f>
        <v>6.25E-2</v>
      </c>
      <c r="Q57" s="12">
        <v>0</v>
      </c>
      <c r="R57" s="14">
        <f>Table3235678910111213234321011121372458[[#This Row],[Hawaiian or Pacific Islander]]/Table3235678910111213234321011121372458[[#This Row],[Total]]</f>
        <v>0</v>
      </c>
      <c r="S57" s="12">
        <v>11</v>
      </c>
      <c r="T57" s="14">
        <f>Table3235678910111213234321011121372458[[#This Row],[White]]/Table3235678910111213234321011121372458[[#This Row],[Total]]</f>
        <v>0.6875</v>
      </c>
      <c r="U57" s="12">
        <v>1</v>
      </c>
      <c r="V57" s="14">
        <f>Table3235678910111213234321011121372458[[#This Row],[Multi-racial]]/Table3235678910111213234321011121372458[[#This Row],[Total]]</f>
        <v>6.25E-2</v>
      </c>
      <c r="W57" s="12">
        <v>1</v>
      </c>
      <c r="X57" s="14">
        <f>Table3235678910111213234321011121372458[[#This Row],[International]]/Table3235678910111213234321011121372458[[#This Row],[Total]]</f>
        <v>6.25E-2</v>
      </c>
      <c r="Y5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  <c r="Z5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0.125</v>
      </c>
    </row>
    <row r="58" spans="1:26" ht="20" customHeight="1">
      <c r="A58" s="1">
        <v>178624</v>
      </c>
      <c r="B58" s="1" t="s">
        <v>959</v>
      </c>
      <c r="C58" s="15">
        <v>38700</v>
      </c>
      <c r="D58" s="1">
        <v>16</v>
      </c>
      <c r="E58" s="1">
        <v>7</v>
      </c>
      <c r="F58" s="8">
        <f>Table3235678910111213234321011121372458[[#This Row],[Men]]/Table3235678910111213234321011121372458[[#This Row],[Total]]</f>
        <v>0.4375</v>
      </c>
      <c r="G58" s="1">
        <v>9</v>
      </c>
      <c r="H58" s="8">
        <f>Table3235678910111213234321011121372458[[#This Row],[Women]]/Table3235678910111213234321011121372458[[#This Row],[Total]]</f>
        <v>0.5625</v>
      </c>
      <c r="I58" s="1">
        <v>0</v>
      </c>
      <c r="J58" s="8">
        <f>Table3235678910111213234321011121372458[[#This Row],[Alaskan Native or Native American]]/Table3235678910111213234321011121372458[[#This Row],[Total]]</f>
        <v>0</v>
      </c>
      <c r="K58" s="1">
        <v>0</v>
      </c>
      <c r="L58" s="8">
        <f>Table3235678910111213234321011121372458[[#This Row],[Asian American]]/Table3235678910111213234321011121372458[[#This Row],[Total]]</f>
        <v>0</v>
      </c>
      <c r="M58" s="1">
        <v>3</v>
      </c>
      <c r="N58" s="8">
        <f>Table3235678910111213234321011121372458[[#This Row],[African American]]/Table3235678910111213234321011121372458[[#This Row],[Total]]</f>
        <v>0.1875</v>
      </c>
      <c r="O58" s="1">
        <v>2</v>
      </c>
      <c r="P58" s="8">
        <f>Table3235678910111213234321011121372458[[#This Row],[Hispanic American]]/Table3235678910111213234321011121372458[[#This Row],[Total]]</f>
        <v>0.125</v>
      </c>
      <c r="Q58" s="1">
        <v>0</v>
      </c>
      <c r="R58" s="8">
        <f>Table3235678910111213234321011121372458[[#This Row],[Hawaiian or Pacific Islander]]/Table3235678910111213234321011121372458[[#This Row],[Total]]</f>
        <v>0</v>
      </c>
      <c r="S58" s="1">
        <v>9</v>
      </c>
      <c r="T58" s="8">
        <f>Table3235678910111213234321011121372458[[#This Row],[White]]/Table3235678910111213234321011121372458[[#This Row],[Total]]</f>
        <v>0.5625</v>
      </c>
      <c r="U58" s="1">
        <v>0</v>
      </c>
      <c r="V58" s="8">
        <f>Table3235678910111213234321011121372458[[#This Row],[Multi-racial]]/Table3235678910111213234321011121372458[[#This Row],[Total]]</f>
        <v>0</v>
      </c>
      <c r="W58" s="1">
        <v>2</v>
      </c>
      <c r="X58" s="8">
        <f>Table3235678910111213234321011121372458[[#This Row],[International]]/Table3235678910111213234321011121372458[[#This Row],[Total]]</f>
        <v>0.125</v>
      </c>
      <c r="Y5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0.3125</v>
      </c>
      <c r="Z5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0.3125</v>
      </c>
    </row>
    <row r="59" spans="1:26" ht="20" customHeight="1">
      <c r="A59" s="12">
        <v>193900</v>
      </c>
      <c r="B59" s="12" t="s">
        <v>66</v>
      </c>
      <c r="C59" s="16" t="s">
        <v>347</v>
      </c>
      <c r="D59" s="12">
        <v>16</v>
      </c>
      <c r="E59" s="12">
        <v>12</v>
      </c>
      <c r="F59" s="14">
        <f>Table3235678910111213234321011121372458[[#This Row],[Men]]/Table3235678910111213234321011121372458[[#This Row],[Total]]</f>
        <v>0.75</v>
      </c>
      <c r="G59" s="12">
        <v>4</v>
      </c>
      <c r="H59" s="14">
        <f>Table3235678910111213234321011121372458[[#This Row],[Women]]/Table3235678910111213234321011121372458[[#This Row],[Total]]</f>
        <v>0.25</v>
      </c>
      <c r="I59" s="12">
        <v>0</v>
      </c>
      <c r="J59" s="14">
        <f>Table3235678910111213234321011121372458[[#This Row],[Alaskan Native or Native American]]/Table3235678910111213234321011121372458[[#This Row],[Total]]</f>
        <v>0</v>
      </c>
      <c r="K59" s="12">
        <v>5</v>
      </c>
      <c r="L59" s="14">
        <f>Table3235678910111213234321011121372458[[#This Row],[Asian American]]/Table3235678910111213234321011121372458[[#This Row],[Total]]</f>
        <v>0.3125</v>
      </c>
      <c r="M59" s="12">
        <v>1</v>
      </c>
      <c r="N59" s="14">
        <f>Table3235678910111213234321011121372458[[#This Row],[African American]]/Table3235678910111213234321011121372458[[#This Row],[Total]]</f>
        <v>6.25E-2</v>
      </c>
      <c r="O59" s="12">
        <v>2</v>
      </c>
      <c r="P59" s="14">
        <f>Table3235678910111213234321011121372458[[#This Row],[Hispanic American]]/Table3235678910111213234321011121372458[[#This Row],[Total]]</f>
        <v>0.125</v>
      </c>
      <c r="Q59" s="12">
        <v>0</v>
      </c>
      <c r="R59" s="14">
        <f>Table3235678910111213234321011121372458[[#This Row],[Hawaiian or Pacific Islander]]/Table3235678910111213234321011121372458[[#This Row],[Total]]</f>
        <v>0</v>
      </c>
      <c r="S59" s="12">
        <v>8</v>
      </c>
      <c r="T59" s="14">
        <f>Table3235678910111213234321011121372458[[#This Row],[White]]/Table3235678910111213234321011121372458[[#This Row],[Total]]</f>
        <v>0.5</v>
      </c>
      <c r="U59" s="12">
        <v>0</v>
      </c>
      <c r="V59" s="14">
        <f>Table3235678910111213234321011121372458[[#This Row],[Multi-racial]]/Table3235678910111213234321011121372458[[#This Row],[Total]]</f>
        <v>0</v>
      </c>
      <c r="W59" s="12">
        <v>0</v>
      </c>
      <c r="X59" s="14">
        <f>Table3235678910111213234321011121372458[[#This Row],[International]]/Table3235678910111213234321011121372458[[#This Row],[Total]]</f>
        <v>0</v>
      </c>
      <c r="Y5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5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0.1875</v>
      </c>
    </row>
    <row r="60" spans="1:26" ht="20" customHeight="1">
      <c r="A60" s="1">
        <v>445692</v>
      </c>
      <c r="B60" s="1" t="s">
        <v>1273</v>
      </c>
      <c r="C60" s="15">
        <v>71900</v>
      </c>
      <c r="D60" s="1">
        <v>16</v>
      </c>
      <c r="E60" s="1">
        <v>16</v>
      </c>
      <c r="F60" s="8">
        <f>Table3235678910111213234321011121372458[[#This Row],[Men]]/Table3235678910111213234321011121372458[[#This Row],[Total]]</f>
        <v>1</v>
      </c>
      <c r="G60" s="1">
        <v>0</v>
      </c>
      <c r="H60" s="8">
        <f>Table3235678910111213234321011121372458[[#This Row],[Women]]/Table3235678910111213234321011121372458[[#This Row],[Total]]</f>
        <v>0</v>
      </c>
      <c r="I60" s="1">
        <v>0</v>
      </c>
      <c r="J60" s="8">
        <f>Table3235678910111213234321011121372458[[#This Row],[Alaskan Native or Native American]]/Table3235678910111213234321011121372458[[#This Row],[Total]]</f>
        <v>0</v>
      </c>
      <c r="K60" s="1">
        <v>0</v>
      </c>
      <c r="L60" s="8">
        <f>Table3235678910111213234321011121372458[[#This Row],[Asian American]]/Table3235678910111213234321011121372458[[#This Row],[Total]]</f>
        <v>0</v>
      </c>
      <c r="M60" s="1">
        <v>1</v>
      </c>
      <c r="N60" s="8">
        <f>Table3235678910111213234321011121372458[[#This Row],[African American]]/Table3235678910111213234321011121372458[[#This Row],[Total]]</f>
        <v>6.25E-2</v>
      </c>
      <c r="O60" s="1">
        <v>3</v>
      </c>
      <c r="P60" s="8">
        <f>Table3235678910111213234321011121372458[[#This Row],[Hispanic American]]/Table3235678910111213234321011121372458[[#This Row],[Total]]</f>
        <v>0.1875</v>
      </c>
      <c r="Q60" s="1">
        <v>0</v>
      </c>
      <c r="R60" s="8">
        <f>Table3235678910111213234321011121372458[[#This Row],[Hawaiian or Pacific Islander]]/Table3235678910111213234321011121372458[[#This Row],[Total]]</f>
        <v>0</v>
      </c>
      <c r="S60" s="1">
        <v>12</v>
      </c>
      <c r="T60" s="8">
        <f>Table3235678910111213234321011121372458[[#This Row],[White]]/Table3235678910111213234321011121372458[[#This Row],[Total]]</f>
        <v>0.75</v>
      </c>
      <c r="U60" s="1">
        <v>0</v>
      </c>
      <c r="V60" s="8">
        <f>Table3235678910111213234321011121372458[[#This Row],[Multi-racial]]/Table3235678910111213234321011121372458[[#This Row],[Total]]</f>
        <v>0</v>
      </c>
      <c r="W60" s="1">
        <v>0</v>
      </c>
      <c r="X60" s="8">
        <f>Table3235678910111213234321011121372458[[#This Row],[International]]/Table3235678910111213234321011121372458[[#This Row],[Total]]</f>
        <v>0</v>
      </c>
      <c r="Y6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  <c r="Z6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</row>
    <row r="61" spans="1:26" ht="20" customHeight="1">
      <c r="A61" s="12">
        <v>482431</v>
      </c>
      <c r="B61" s="12" t="s">
        <v>1367</v>
      </c>
      <c r="C61" s="16">
        <v>28800</v>
      </c>
      <c r="D61" s="12">
        <v>16</v>
      </c>
      <c r="E61" s="12">
        <v>5</v>
      </c>
      <c r="F61" s="14">
        <f>Table3235678910111213234321011121372458[[#This Row],[Men]]/Table3235678910111213234321011121372458[[#This Row],[Total]]</f>
        <v>0.3125</v>
      </c>
      <c r="G61" s="12">
        <v>11</v>
      </c>
      <c r="H61" s="14">
        <f>Table3235678910111213234321011121372458[[#This Row],[Women]]/Table3235678910111213234321011121372458[[#This Row],[Total]]</f>
        <v>0.6875</v>
      </c>
      <c r="I61" s="12">
        <v>0</v>
      </c>
      <c r="J61" s="14">
        <f>Table3235678910111213234321011121372458[[#This Row],[Alaskan Native or Native American]]/Table3235678910111213234321011121372458[[#This Row],[Total]]</f>
        <v>0</v>
      </c>
      <c r="K61" s="12">
        <v>3</v>
      </c>
      <c r="L61" s="14">
        <f>Table3235678910111213234321011121372458[[#This Row],[Asian American]]/Table3235678910111213234321011121372458[[#This Row],[Total]]</f>
        <v>0.1875</v>
      </c>
      <c r="M61" s="12">
        <v>3</v>
      </c>
      <c r="N61" s="14">
        <f>Table3235678910111213234321011121372458[[#This Row],[African American]]/Table3235678910111213234321011121372458[[#This Row],[Total]]</f>
        <v>0.1875</v>
      </c>
      <c r="O61" s="12">
        <v>3</v>
      </c>
      <c r="P61" s="14">
        <f>Table3235678910111213234321011121372458[[#This Row],[Hispanic American]]/Table3235678910111213234321011121372458[[#This Row],[Total]]</f>
        <v>0.1875</v>
      </c>
      <c r="Q61" s="12">
        <v>0</v>
      </c>
      <c r="R61" s="14">
        <f>Table3235678910111213234321011121372458[[#This Row],[Hawaiian or Pacific Islander]]/Table3235678910111213234321011121372458[[#This Row],[Total]]</f>
        <v>0</v>
      </c>
      <c r="S61" s="12">
        <v>5</v>
      </c>
      <c r="T61" s="14">
        <f>Table3235678910111213234321011121372458[[#This Row],[White]]/Table3235678910111213234321011121372458[[#This Row],[Total]]</f>
        <v>0.3125</v>
      </c>
      <c r="U61" s="12">
        <v>1</v>
      </c>
      <c r="V61" s="14">
        <f>Table3235678910111213234321011121372458[[#This Row],[Multi-racial]]/Table3235678910111213234321011121372458[[#This Row],[Total]]</f>
        <v>6.25E-2</v>
      </c>
      <c r="W61" s="12">
        <v>0</v>
      </c>
      <c r="X61" s="14">
        <f>Table3235678910111213234321011121372458[[#This Row],[International]]/Table3235678910111213234321011121372458[[#This Row],[Total]]</f>
        <v>0</v>
      </c>
      <c r="Y6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0.625</v>
      </c>
      <c r="Z6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0.4375</v>
      </c>
    </row>
    <row r="62" spans="1:26" ht="20" customHeight="1">
      <c r="A62" s="1">
        <v>108092</v>
      </c>
      <c r="B62" s="1" t="s">
        <v>826</v>
      </c>
      <c r="C62" s="15"/>
      <c r="D62" s="1">
        <v>15</v>
      </c>
      <c r="E62" s="1">
        <v>11</v>
      </c>
      <c r="F62" s="8">
        <f>Table3235678910111213234321011121372458[[#This Row],[Men]]/Table3235678910111213234321011121372458[[#This Row],[Total]]</f>
        <v>0.73333333333333328</v>
      </c>
      <c r="G62" s="1">
        <v>4</v>
      </c>
      <c r="H62" s="8">
        <f>Table3235678910111213234321011121372458[[#This Row],[Women]]/Table3235678910111213234321011121372458[[#This Row],[Total]]</f>
        <v>0.26666666666666666</v>
      </c>
      <c r="I62" s="1">
        <v>1</v>
      </c>
      <c r="J62" s="8">
        <f>Table3235678910111213234321011121372458[[#This Row],[Alaskan Native or Native American]]/Table3235678910111213234321011121372458[[#This Row],[Total]]</f>
        <v>6.6666666666666666E-2</v>
      </c>
      <c r="K62" s="1">
        <v>0</v>
      </c>
      <c r="L62" s="8">
        <f>Table3235678910111213234321011121372458[[#This Row],[Asian American]]/Table3235678910111213234321011121372458[[#This Row],[Total]]</f>
        <v>0</v>
      </c>
      <c r="M62" s="1">
        <v>0</v>
      </c>
      <c r="N62" s="8">
        <f>Table3235678910111213234321011121372458[[#This Row],[African American]]/Table3235678910111213234321011121372458[[#This Row],[Total]]</f>
        <v>0</v>
      </c>
      <c r="O62" s="1">
        <v>2</v>
      </c>
      <c r="P62" s="8">
        <f>Table3235678910111213234321011121372458[[#This Row],[Hispanic American]]/Table3235678910111213234321011121372458[[#This Row],[Total]]</f>
        <v>0.13333333333333333</v>
      </c>
      <c r="Q62" s="1">
        <v>0</v>
      </c>
      <c r="R62" s="8">
        <f>Table3235678910111213234321011121372458[[#This Row],[Hawaiian or Pacific Islander]]/Table3235678910111213234321011121372458[[#This Row],[Total]]</f>
        <v>0</v>
      </c>
      <c r="S62" s="1">
        <v>10</v>
      </c>
      <c r="T62" s="8">
        <f>Table3235678910111213234321011121372458[[#This Row],[White]]/Table3235678910111213234321011121372458[[#This Row],[Total]]</f>
        <v>0.66666666666666663</v>
      </c>
      <c r="U62" s="1">
        <v>2</v>
      </c>
      <c r="V62" s="8">
        <f>Table3235678910111213234321011121372458[[#This Row],[Multi-racial]]/Table3235678910111213234321011121372458[[#This Row],[Total]]</f>
        <v>0.13333333333333333</v>
      </c>
      <c r="W62" s="1">
        <v>0</v>
      </c>
      <c r="X62" s="8">
        <f>Table3235678910111213234321011121372458[[#This Row],[International]]/Table3235678910111213234321011121372458[[#This Row],[Total]]</f>
        <v>0</v>
      </c>
      <c r="Y6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  <c r="Z6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</row>
    <row r="63" spans="1:26" ht="20" customHeight="1">
      <c r="A63" s="12">
        <v>166018</v>
      </c>
      <c r="B63" s="12" t="s">
        <v>744</v>
      </c>
      <c r="C63" s="16" t="s">
        <v>347</v>
      </c>
      <c r="D63" s="12">
        <v>15</v>
      </c>
      <c r="E63" s="12">
        <v>9</v>
      </c>
      <c r="F63" s="14">
        <f>Table3235678910111213234321011121372458[[#This Row],[Men]]/Table3235678910111213234321011121372458[[#This Row],[Total]]</f>
        <v>0.6</v>
      </c>
      <c r="G63" s="12">
        <v>6</v>
      </c>
      <c r="H63" s="14">
        <f>Table3235678910111213234321011121372458[[#This Row],[Women]]/Table3235678910111213234321011121372458[[#This Row],[Total]]</f>
        <v>0.4</v>
      </c>
      <c r="I63" s="12">
        <v>0</v>
      </c>
      <c r="J63" s="14">
        <f>Table3235678910111213234321011121372458[[#This Row],[Alaskan Native or Native American]]/Table3235678910111213234321011121372458[[#This Row],[Total]]</f>
        <v>0</v>
      </c>
      <c r="K63" s="12">
        <v>0</v>
      </c>
      <c r="L63" s="14">
        <f>Table3235678910111213234321011121372458[[#This Row],[Asian American]]/Table3235678910111213234321011121372458[[#This Row],[Total]]</f>
        <v>0</v>
      </c>
      <c r="M63" s="12">
        <v>3</v>
      </c>
      <c r="N63" s="14">
        <f>Table3235678910111213234321011121372458[[#This Row],[African American]]/Table3235678910111213234321011121372458[[#This Row],[Total]]</f>
        <v>0.2</v>
      </c>
      <c r="O63" s="12">
        <v>3</v>
      </c>
      <c r="P63" s="14">
        <f>Table3235678910111213234321011121372458[[#This Row],[Hispanic American]]/Table3235678910111213234321011121372458[[#This Row],[Total]]</f>
        <v>0.2</v>
      </c>
      <c r="Q63" s="12">
        <v>0</v>
      </c>
      <c r="R63" s="14">
        <f>Table3235678910111213234321011121372458[[#This Row],[Hawaiian or Pacific Islander]]/Table3235678910111213234321011121372458[[#This Row],[Total]]</f>
        <v>0</v>
      </c>
      <c r="S63" s="12">
        <v>6</v>
      </c>
      <c r="T63" s="14">
        <f>Table3235678910111213234321011121372458[[#This Row],[White]]/Table3235678910111213234321011121372458[[#This Row],[Total]]</f>
        <v>0.4</v>
      </c>
      <c r="U63" s="12">
        <v>2</v>
      </c>
      <c r="V63" s="14">
        <f>Table3235678910111213234321011121372458[[#This Row],[Multi-racial]]/Table3235678910111213234321011121372458[[#This Row],[Total]]</f>
        <v>0.13333333333333333</v>
      </c>
      <c r="W63" s="12">
        <v>1</v>
      </c>
      <c r="X63" s="14">
        <f>Table3235678910111213234321011121372458[[#This Row],[International]]/Table3235678910111213234321011121372458[[#This Row],[Total]]</f>
        <v>6.6666666666666666E-2</v>
      </c>
      <c r="Y6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0.53333333333333333</v>
      </c>
      <c r="Z6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0.53333333333333333</v>
      </c>
    </row>
    <row r="64" spans="1:26" ht="20" customHeight="1">
      <c r="A64" s="1">
        <v>230038</v>
      </c>
      <c r="B64" s="1" t="s">
        <v>284</v>
      </c>
      <c r="C64" s="15" t="s">
        <v>347</v>
      </c>
      <c r="D64" s="1">
        <v>15</v>
      </c>
      <c r="E64" s="1">
        <v>15</v>
      </c>
      <c r="F64" s="8">
        <f>Table3235678910111213234321011121372458[[#This Row],[Men]]/Table3235678910111213234321011121372458[[#This Row],[Total]]</f>
        <v>1</v>
      </c>
      <c r="G64" s="1">
        <v>0</v>
      </c>
      <c r="H64" s="8">
        <f>Table3235678910111213234321011121372458[[#This Row],[Women]]/Table3235678910111213234321011121372458[[#This Row],[Total]]</f>
        <v>0</v>
      </c>
      <c r="I64" s="1">
        <v>0</v>
      </c>
      <c r="J64" s="8">
        <f>Table3235678910111213234321011121372458[[#This Row],[Alaskan Native or Native American]]/Table3235678910111213234321011121372458[[#This Row],[Total]]</f>
        <v>0</v>
      </c>
      <c r="K64" s="1">
        <v>0</v>
      </c>
      <c r="L64" s="8">
        <f>Table3235678910111213234321011121372458[[#This Row],[Asian American]]/Table3235678910111213234321011121372458[[#This Row],[Total]]</f>
        <v>0</v>
      </c>
      <c r="M64" s="1">
        <v>0</v>
      </c>
      <c r="N64" s="8">
        <f>Table3235678910111213234321011121372458[[#This Row],[African American]]/Table3235678910111213234321011121372458[[#This Row],[Total]]</f>
        <v>0</v>
      </c>
      <c r="O64" s="1">
        <v>0</v>
      </c>
      <c r="P64" s="8">
        <f>Table3235678910111213234321011121372458[[#This Row],[Hispanic American]]/Table3235678910111213234321011121372458[[#This Row],[Total]]</f>
        <v>0</v>
      </c>
      <c r="Q64" s="1">
        <v>0</v>
      </c>
      <c r="R64" s="8">
        <f>Table3235678910111213234321011121372458[[#This Row],[Hawaiian or Pacific Islander]]/Table3235678910111213234321011121372458[[#This Row],[Total]]</f>
        <v>0</v>
      </c>
      <c r="S64" s="1">
        <v>12</v>
      </c>
      <c r="T64" s="8">
        <f>Table3235678910111213234321011121372458[[#This Row],[White]]/Table3235678910111213234321011121372458[[#This Row],[Total]]</f>
        <v>0.8</v>
      </c>
      <c r="U64" s="1">
        <v>1</v>
      </c>
      <c r="V64" s="8">
        <f>Table3235678910111213234321011121372458[[#This Row],[Multi-racial]]/Table3235678910111213234321011121372458[[#This Row],[Total]]</f>
        <v>6.6666666666666666E-2</v>
      </c>
      <c r="W64" s="1">
        <v>2</v>
      </c>
      <c r="X64" s="8">
        <f>Table3235678910111213234321011121372458[[#This Row],[International]]/Table3235678910111213234321011121372458[[#This Row],[Total]]</f>
        <v>0.13333333333333333</v>
      </c>
      <c r="Y6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6.6666666666666666E-2</v>
      </c>
      <c r="Z6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6.6666666666666666E-2</v>
      </c>
    </row>
    <row r="65" spans="1:26" ht="20" customHeight="1">
      <c r="A65" s="12">
        <v>234492</v>
      </c>
      <c r="B65" s="12" t="s">
        <v>1300</v>
      </c>
      <c r="C65" s="16" t="s">
        <v>347</v>
      </c>
      <c r="D65" s="12">
        <v>15</v>
      </c>
      <c r="E65" s="12">
        <v>11</v>
      </c>
      <c r="F65" s="14">
        <f>Table3235678910111213234321011121372458[[#This Row],[Men]]/Table3235678910111213234321011121372458[[#This Row],[Total]]</f>
        <v>0.73333333333333328</v>
      </c>
      <c r="G65" s="12">
        <v>4</v>
      </c>
      <c r="H65" s="14">
        <f>Table3235678910111213234321011121372458[[#This Row],[Women]]/Table3235678910111213234321011121372458[[#This Row],[Total]]</f>
        <v>0.26666666666666666</v>
      </c>
      <c r="I65" s="12">
        <v>0</v>
      </c>
      <c r="J65" s="14">
        <f>Table3235678910111213234321011121372458[[#This Row],[Alaskan Native or Native American]]/Table3235678910111213234321011121372458[[#This Row],[Total]]</f>
        <v>0</v>
      </c>
      <c r="K65" s="12">
        <v>3</v>
      </c>
      <c r="L65" s="14">
        <f>Table3235678910111213234321011121372458[[#This Row],[Asian American]]/Table3235678910111213234321011121372458[[#This Row],[Total]]</f>
        <v>0.2</v>
      </c>
      <c r="M65" s="12">
        <v>0</v>
      </c>
      <c r="N65" s="14">
        <f>Table3235678910111213234321011121372458[[#This Row],[African American]]/Table3235678910111213234321011121372458[[#This Row],[Total]]</f>
        <v>0</v>
      </c>
      <c r="O65" s="12">
        <v>2</v>
      </c>
      <c r="P65" s="14">
        <f>Table3235678910111213234321011121372458[[#This Row],[Hispanic American]]/Table3235678910111213234321011121372458[[#This Row],[Total]]</f>
        <v>0.13333333333333333</v>
      </c>
      <c r="Q65" s="12">
        <v>0</v>
      </c>
      <c r="R65" s="14">
        <f>Table3235678910111213234321011121372458[[#This Row],[Hawaiian or Pacific Islander]]/Table3235678910111213234321011121372458[[#This Row],[Total]]</f>
        <v>0</v>
      </c>
      <c r="S65" s="12">
        <v>4</v>
      </c>
      <c r="T65" s="14">
        <f>Table3235678910111213234321011121372458[[#This Row],[White]]/Table3235678910111213234321011121372458[[#This Row],[Total]]</f>
        <v>0.26666666666666666</v>
      </c>
      <c r="U65" s="12">
        <v>0</v>
      </c>
      <c r="V65" s="14">
        <f>Table3235678910111213234321011121372458[[#This Row],[Multi-racial]]/Table3235678910111213234321011121372458[[#This Row],[Total]]</f>
        <v>0</v>
      </c>
      <c r="W65" s="12">
        <v>4</v>
      </c>
      <c r="X65" s="14">
        <f>Table3235678910111213234321011121372458[[#This Row],[International]]/Table3235678910111213234321011121372458[[#This Row],[Total]]</f>
        <v>0.26666666666666666</v>
      </c>
      <c r="Y6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  <c r="Z6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0.13333333333333333</v>
      </c>
    </row>
    <row r="66" spans="1:26" ht="20" customHeight="1">
      <c r="A66" s="1">
        <v>450094</v>
      </c>
      <c r="B66" s="1" t="s">
        <v>1415</v>
      </c>
      <c r="C66" s="15">
        <v>33300</v>
      </c>
      <c r="D66" s="1">
        <v>15</v>
      </c>
      <c r="E66" s="1">
        <v>6</v>
      </c>
      <c r="F66" s="8">
        <f>Table3235678910111213234321011121372458[[#This Row],[Men]]/Table3235678910111213234321011121372458[[#This Row],[Total]]</f>
        <v>0.4</v>
      </c>
      <c r="G66" s="1">
        <v>9</v>
      </c>
      <c r="H66" s="8">
        <f>Table3235678910111213234321011121372458[[#This Row],[Women]]/Table3235678910111213234321011121372458[[#This Row],[Total]]</f>
        <v>0.6</v>
      </c>
      <c r="I66" s="1">
        <v>0</v>
      </c>
      <c r="J66" s="8">
        <f>Table3235678910111213234321011121372458[[#This Row],[Alaskan Native or Native American]]/Table3235678910111213234321011121372458[[#This Row],[Total]]</f>
        <v>0</v>
      </c>
      <c r="K66" s="1">
        <v>1</v>
      </c>
      <c r="L66" s="8">
        <f>Table3235678910111213234321011121372458[[#This Row],[Asian American]]/Table3235678910111213234321011121372458[[#This Row],[Total]]</f>
        <v>6.6666666666666666E-2</v>
      </c>
      <c r="M66" s="1">
        <v>0</v>
      </c>
      <c r="N66" s="8">
        <f>Table3235678910111213234321011121372458[[#This Row],[African American]]/Table3235678910111213234321011121372458[[#This Row],[Total]]</f>
        <v>0</v>
      </c>
      <c r="O66" s="1">
        <v>4</v>
      </c>
      <c r="P66" s="8">
        <f>Table3235678910111213234321011121372458[[#This Row],[Hispanic American]]/Table3235678910111213234321011121372458[[#This Row],[Total]]</f>
        <v>0.26666666666666666</v>
      </c>
      <c r="Q66" s="1">
        <v>0</v>
      </c>
      <c r="R66" s="8">
        <f>Table3235678910111213234321011121372458[[#This Row],[Hawaiian or Pacific Islander]]/Table3235678910111213234321011121372458[[#This Row],[Total]]</f>
        <v>0</v>
      </c>
      <c r="S66" s="1">
        <v>3</v>
      </c>
      <c r="T66" s="8">
        <f>Table3235678910111213234321011121372458[[#This Row],[White]]/Table3235678910111213234321011121372458[[#This Row],[Total]]</f>
        <v>0.2</v>
      </c>
      <c r="U66" s="1">
        <v>0</v>
      </c>
      <c r="V66" s="8">
        <f>Table3235678910111213234321011121372458[[#This Row],[Multi-racial]]/Table3235678910111213234321011121372458[[#This Row],[Total]]</f>
        <v>0</v>
      </c>
      <c r="W66" s="1">
        <v>0</v>
      </c>
      <c r="X66" s="8">
        <f>Table3235678910111213234321011121372458[[#This Row],[International]]/Table3235678910111213234321011121372458[[#This Row],[Total]]</f>
        <v>0</v>
      </c>
      <c r="Y6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  <c r="Z6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0.26666666666666666</v>
      </c>
    </row>
    <row r="67" spans="1:26" ht="20" customHeight="1">
      <c r="A67" s="12">
        <v>197832</v>
      </c>
      <c r="B67" s="12" t="s">
        <v>1397</v>
      </c>
      <c r="C67" s="16" t="s">
        <v>347</v>
      </c>
      <c r="D67" s="12">
        <v>13</v>
      </c>
      <c r="E67" s="12">
        <v>7</v>
      </c>
      <c r="F67" s="14">
        <f>Table3235678910111213234321011121372458[[#This Row],[Men]]/Table3235678910111213234321011121372458[[#This Row],[Total]]</f>
        <v>0.53846153846153844</v>
      </c>
      <c r="G67" s="12">
        <v>6</v>
      </c>
      <c r="H67" s="14">
        <f>Table3235678910111213234321011121372458[[#This Row],[Women]]/Table3235678910111213234321011121372458[[#This Row],[Total]]</f>
        <v>0.46153846153846156</v>
      </c>
      <c r="I67" s="12">
        <v>0</v>
      </c>
      <c r="J67" s="14">
        <f>Table3235678910111213234321011121372458[[#This Row],[Alaskan Native or Native American]]/Table3235678910111213234321011121372458[[#This Row],[Total]]</f>
        <v>0</v>
      </c>
      <c r="K67" s="12">
        <v>1</v>
      </c>
      <c r="L67" s="14">
        <f>Table3235678910111213234321011121372458[[#This Row],[Asian American]]/Table3235678910111213234321011121372458[[#This Row],[Total]]</f>
        <v>7.6923076923076927E-2</v>
      </c>
      <c r="M67" s="12">
        <v>7</v>
      </c>
      <c r="N67" s="14">
        <f>Table3235678910111213234321011121372458[[#This Row],[African American]]/Table3235678910111213234321011121372458[[#This Row],[Total]]</f>
        <v>0.53846153846153844</v>
      </c>
      <c r="O67" s="12">
        <v>2</v>
      </c>
      <c r="P67" s="14">
        <f>Table3235678910111213234321011121372458[[#This Row],[Hispanic American]]/Table3235678910111213234321011121372458[[#This Row],[Total]]</f>
        <v>0.15384615384615385</v>
      </c>
      <c r="Q67" s="12">
        <v>0</v>
      </c>
      <c r="R67" s="14">
        <f>Table3235678910111213234321011121372458[[#This Row],[Hawaiian or Pacific Islander]]/Table3235678910111213234321011121372458[[#This Row],[Total]]</f>
        <v>0</v>
      </c>
      <c r="S67" s="12">
        <v>3</v>
      </c>
      <c r="T67" s="14">
        <f>Table3235678910111213234321011121372458[[#This Row],[White]]/Table3235678910111213234321011121372458[[#This Row],[Total]]</f>
        <v>0.23076923076923078</v>
      </c>
      <c r="U67" s="12">
        <v>0</v>
      </c>
      <c r="V67" s="14">
        <f>Table3235678910111213234321011121372458[[#This Row],[Multi-racial]]/Table3235678910111213234321011121372458[[#This Row],[Total]]</f>
        <v>0</v>
      </c>
      <c r="W67" s="12">
        <v>0</v>
      </c>
      <c r="X67" s="14">
        <f>Table3235678910111213234321011121372458[[#This Row],[International]]/Table3235678910111213234321011121372458[[#This Row],[Total]]</f>
        <v>0</v>
      </c>
      <c r="Y6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0.76923076923076927</v>
      </c>
      <c r="Z6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0.69230769230769229</v>
      </c>
    </row>
    <row r="68" spans="1:26" ht="20" customHeight="1">
      <c r="A68" s="1">
        <v>448345</v>
      </c>
      <c r="B68" s="1" t="s">
        <v>1411</v>
      </c>
      <c r="C68" s="15">
        <v>31800</v>
      </c>
      <c r="D68" s="1">
        <v>13</v>
      </c>
      <c r="E68" s="1">
        <v>6</v>
      </c>
      <c r="F68" s="8">
        <f>Table3235678910111213234321011121372458[[#This Row],[Men]]/Table3235678910111213234321011121372458[[#This Row],[Total]]</f>
        <v>0.46153846153846156</v>
      </c>
      <c r="G68" s="1">
        <v>7</v>
      </c>
      <c r="H68" s="8">
        <f>Table3235678910111213234321011121372458[[#This Row],[Women]]/Table3235678910111213234321011121372458[[#This Row],[Total]]</f>
        <v>0.53846153846153844</v>
      </c>
      <c r="I68" s="1">
        <v>0</v>
      </c>
      <c r="J68" s="8">
        <f>Table3235678910111213234321011121372458[[#This Row],[Alaskan Native or Native American]]/Table3235678910111213234321011121372458[[#This Row],[Total]]</f>
        <v>0</v>
      </c>
      <c r="K68" s="1">
        <v>1</v>
      </c>
      <c r="L68" s="8">
        <f>Table3235678910111213234321011121372458[[#This Row],[Asian American]]/Table3235678910111213234321011121372458[[#This Row],[Total]]</f>
        <v>7.6923076923076927E-2</v>
      </c>
      <c r="M68" s="1">
        <v>1</v>
      </c>
      <c r="N68" s="8">
        <f>Table3235678910111213234321011121372458[[#This Row],[African American]]/Table3235678910111213234321011121372458[[#This Row],[Total]]</f>
        <v>7.6923076923076927E-2</v>
      </c>
      <c r="O68" s="1">
        <v>0</v>
      </c>
      <c r="P68" s="8">
        <f>Table3235678910111213234321011121372458[[#This Row],[Hispanic American]]/Table3235678910111213234321011121372458[[#This Row],[Total]]</f>
        <v>0</v>
      </c>
      <c r="Q68" s="1">
        <v>0</v>
      </c>
      <c r="R68" s="8">
        <f>Table3235678910111213234321011121372458[[#This Row],[Hawaiian or Pacific Islander]]/Table3235678910111213234321011121372458[[#This Row],[Total]]</f>
        <v>0</v>
      </c>
      <c r="S68" s="1">
        <v>9</v>
      </c>
      <c r="T68" s="8">
        <f>Table3235678910111213234321011121372458[[#This Row],[White]]/Table3235678910111213234321011121372458[[#This Row],[Total]]</f>
        <v>0.69230769230769229</v>
      </c>
      <c r="U68" s="1">
        <v>0</v>
      </c>
      <c r="V68" s="8">
        <f>Table3235678910111213234321011121372458[[#This Row],[Multi-racial]]/Table3235678910111213234321011121372458[[#This Row],[Total]]</f>
        <v>0</v>
      </c>
      <c r="W68" s="1">
        <v>2</v>
      </c>
      <c r="X68" s="8">
        <f>Table3235678910111213234321011121372458[[#This Row],[International]]/Table3235678910111213234321011121372458[[#This Row],[Total]]</f>
        <v>0.15384615384615385</v>
      </c>
      <c r="Y6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0.15384615384615385</v>
      </c>
      <c r="Z6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7.6923076923076927E-2</v>
      </c>
    </row>
    <row r="69" spans="1:26" ht="20" customHeight="1">
      <c r="A69" s="12">
        <v>450085</v>
      </c>
      <c r="B69" s="12" t="s">
        <v>1414</v>
      </c>
      <c r="C69" s="16">
        <v>31600</v>
      </c>
      <c r="D69" s="12">
        <v>13</v>
      </c>
      <c r="E69" s="12">
        <v>6</v>
      </c>
      <c r="F69" s="14">
        <f>Table3235678910111213234321011121372458[[#This Row],[Men]]/Table3235678910111213234321011121372458[[#This Row],[Total]]</f>
        <v>0.46153846153846156</v>
      </c>
      <c r="G69" s="12">
        <v>7</v>
      </c>
      <c r="H69" s="14">
        <f>Table3235678910111213234321011121372458[[#This Row],[Women]]/Table3235678910111213234321011121372458[[#This Row],[Total]]</f>
        <v>0.53846153846153844</v>
      </c>
      <c r="I69" s="12">
        <v>0</v>
      </c>
      <c r="J69" s="14">
        <f>Table3235678910111213234321011121372458[[#This Row],[Alaskan Native or Native American]]/Table3235678910111213234321011121372458[[#This Row],[Total]]</f>
        <v>0</v>
      </c>
      <c r="K69" s="12">
        <v>0</v>
      </c>
      <c r="L69" s="14">
        <f>Table3235678910111213234321011121372458[[#This Row],[Asian American]]/Table3235678910111213234321011121372458[[#This Row],[Total]]</f>
        <v>0</v>
      </c>
      <c r="M69" s="12">
        <v>2</v>
      </c>
      <c r="N69" s="14">
        <f>Table3235678910111213234321011121372458[[#This Row],[African American]]/Table3235678910111213234321011121372458[[#This Row],[Total]]</f>
        <v>0.15384615384615385</v>
      </c>
      <c r="O69" s="12">
        <v>2</v>
      </c>
      <c r="P69" s="14">
        <f>Table3235678910111213234321011121372458[[#This Row],[Hispanic American]]/Table3235678910111213234321011121372458[[#This Row],[Total]]</f>
        <v>0.15384615384615385</v>
      </c>
      <c r="Q69" s="12">
        <v>0</v>
      </c>
      <c r="R69" s="14">
        <f>Table3235678910111213234321011121372458[[#This Row],[Hawaiian or Pacific Islander]]/Table3235678910111213234321011121372458[[#This Row],[Total]]</f>
        <v>0</v>
      </c>
      <c r="S69" s="12">
        <v>6</v>
      </c>
      <c r="T69" s="14">
        <f>Table3235678910111213234321011121372458[[#This Row],[White]]/Table3235678910111213234321011121372458[[#This Row],[Total]]</f>
        <v>0.46153846153846156</v>
      </c>
      <c r="U69" s="12">
        <v>0</v>
      </c>
      <c r="V69" s="14">
        <f>Table3235678910111213234321011121372458[[#This Row],[Multi-racial]]/Table3235678910111213234321011121372458[[#This Row],[Total]]</f>
        <v>0</v>
      </c>
      <c r="W69" s="12">
        <v>0</v>
      </c>
      <c r="X69" s="14">
        <f>Table3235678910111213234321011121372458[[#This Row],[International]]/Table3235678910111213234321011121372458[[#This Row],[Total]]</f>
        <v>0</v>
      </c>
      <c r="Y6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0.30769230769230771</v>
      </c>
      <c r="Z6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0.30769230769230771</v>
      </c>
    </row>
    <row r="70" spans="1:26" ht="20" customHeight="1">
      <c r="A70" s="1">
        <v>151801</v>
      </c>
      <c r="B70" s="1" t="s">
        <v>1292</v>
      </c>
      <c r="C70" s="15" t="s">
        <v>347</v>
      </c>
      <c r="D70" s="1">
        <v>12</v>
      </c>
      <c r="E70" s="1">
        <v>3</v>
      </c>
      <c r="F70" s="8">
        <f>Table3235678910111213234321011121372458[[#This Row],[Men]]/Table3235678910111213234321011121372458[[#This Row],[Total]]</f>
        <v>0.25</v>
      </c>
      <c r="G70" s="1">
        <v>9</v>
      </c>
      <c r="H70" s="8">
        <f>Table3235678910111213234321011121372458[[#This Row],[Women]]/Table3235678910111213234321011121372458[[#This Row],[Total]]</f>
        <v>0.75</v>
      </c>
      <c r="I70" s="1">
        <v>0</v>
      </c>
      <c r="J70" s="8">
        <f>Table3235678910111213234321011121372458[[#This Row],[Alaskan Native or Native American]]/Table3235678910111213234321011121372458[[#This Row],[Total]]</f>
        <v>0</v>
      </c>
      <c r="K70" s="1">
        <v>0</v>
      </c>
      <c r="L70" s="8">
        <f>Table3235678910111213234321011121372458[[#This Row],[Asian American]]/Table3235678910111213234321011121372458[[#This Row],[Total]]</f>
        <v>0</v>
      </c>
      <c r="M70" s="1">
        <v>0</v>
      </c>
      <c r="N70" s="8">
        <f>Table3235678910111213234321011121372458[[#This Row],[African American]]/Table3235678910111213234321011121372458[[#This Row],[Total]]</f>
        <v>0</v>
      </c>
      <c r="O70" s="1">
        <v>0</v>
      </c>
      <c r="P70" s="8">
        <f>Table3235678910111213234321011121372458[[#This Row],[Hispanic American]]/Table3235678910111213234321011121372458[[#This Row],[Total]]</f>
        <v>0</v>
      </c>
      <c r="Q70" s="1">
        <v>0</v>
      </c>
      <c r="R70" s="8">
        <f>Table3235678910111213234321011121372458[[#This Row],[Hawaiian or Pacific Islander]]/Table3235678910111213234321011121372458[[#This Row],[Total]]</f>
        <v>0</v>
      </c>
      <c r="S70" s="1">
        <v>12</v>
      </c>
      <c r="T70" s="8">
        <f>Table3235678910111213234321011121372458[[#This Row],[White]]/Table3235678910111213234321011121372458[[#This Row],[Total]]</f>
        <v>1</v>
      </c>
      <c r="U70" s="1">
        <v>0</v>
      </c>
      <c r="V70" s="8">
        <f>Table3235678910111213234321011121372458[[#This Row],[Multi-racial]]/Table3235678910111213234321011121372458[[#This Row],[Total]]</f>
        <v>0</v>
      </c>
      <c r="W70" s="1">
        <v>0</v>
      </c>
      <c r="X70" s="8">
        <f>Table3235678910111213234321011121372458[[#This Row],[International]]/Table3235678910111213234321011121372458[[#This Row],[Total]]</f>
        <v>0</v>
      </c>
      <c r="Y7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7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71" spans="1:26" ht="20" customHeight="1">
      <c r="A71" s="12">
        <v>168847</v>
      </c>
      <c r="B71" s="12" t="s">
        <v>456</v>
      </c>
      <c r="C71" s="16" t="s">
        <v>347</v>
      </c>
      <c r="D71" s="12">
        <v>12</v>
      </c>
      <c r="E71" s="12">
        <v>9</v>
      </c>
      <c r="F71" s="14">
        <f>Table3235678910111213234321011121372458[[#This Row],[Men]]/Table3235678910111213234321011121372458[[#This Row],[Total]]</f>
        <v>0.75</v>
      </c>
      <c r="G71" s="12">
        <v>3</v>
      </c>
      <c r="H71" s="14">
        <f>Table3235678910111213234321011121372458[[#This Row],[Women]]/Table3235678910111213234321011121372458[[#This Row],[Total]]</f>
        <v>0.25</v>
      </c>
      <c r="I71" s="12">
        <v>0</v>
      </c>
      <c r="J71" s="14">
        <f>Table3235678910111213234321011121372458[[#This Row],[Alaskan Native or Native American]]/Table3235678910111213234321011121372458[[#This Row],[Total]]</f>
        <v>0</v>
      </c>
      <c r="K71" s="12">
        <v>0</v>
      </c>
      <c r="L71" s="14">
        <f>Table3235678910111213234321011121372458[[#This Row],[Asian American]]/Table3235678910111213234321011121372458[[#This Row],[Total]]</f>
        <v>0</v>
      </c>
      <c r="M71" s="12">
        <v>1</v>
      </c>
      <c r="N71" s="14">
        <f>Table3235678910111213234321011121372458[[#This Row],[African American]]/Table3235678910111213234321011121372458[[#This Row],[Total]]</f>
        <v>8.3333333333333329E-2</v>
      </c>
      <c r="O71" s="12">
        <v>0</v>
      </c>
      <c r="P71" s="14">
        <f>Table3235678910111213234321011121372458[[#This Row],[Hispanic American]]/Table3235678910111213234321011121372458[[#This Row],[Total]]</f>
        <v>0</v>
      </c>
      <c r="Q71" s="12">
        <v>0</v>
      </c>
      <c r="R71" s="14">
        <f>Table3235678910111213234321011121372458[[#This Row],[Hawaiian or Pacific Islander]]/Table3235678910111213234321011121372458[[#This Row],[Total]]</f>
        <v>0</v>
      </c>
      <c r="S71" s="12">
        <v>11</v>
      </c>
      <c r="T71" s="14">
        <f>Table3235678910111213234321011121372458[[#This Row],[White]]/Table3235678910111213234321011121372458[[#This Row],[Total]]</f>
        <v>0.91666666666666663</v>
      </c>
      <c r="U71" s="12">
        <v>0</v>
      </c>
      <c r="V71" s="14">
        <f>Table3235678910111213234321011121372458[[#This Row],[Multi-racial]]/Table3235678910111213234321011121372458[[#This Row],[Total]]</f>
        <v>0</v>
      </c>
      <c r="W71" s="12">
        <v>0</v>
      </c>
      <c r="X71" s="14">
        <f>Table3235678910111213234321011121372458[[#This Row],[International]]/Table3235678910111213234321011121372458[[#This Row],[Total]]</f>
        <v>0</v>
      </c>
      <c r="Y7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8.3333333333333329E-2</v>
      </c>
      <c r="Z7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8.3333333333333329E-2</v>
      </c>
    </row>
    <row r="72" spans="1:26" ht="20" customHeight="1">
      <c r="A72" s="1">
        <v>190549</v>
      </c>
      <c r="B72" s="1" t="s">
        <v>803</v>
      </c>
      <c r="C72" s="15" t="s">
        <v>347</v>
      </c>
      <c r="D72" s="1">
        <v>12</v>
      </c>
      <c r="E72" s="1">
        <v>9</v>
      </c>
      <c r="F72" s="8">
        <f>Table3235678910111213234321011121372458[[#This Row],[Men]]/Table3235678910111213234321011121372458[[#This Row],[Total]]</f>
        <v>0.75</v>
      </c>
      <c r="G72" s="1">
        <v>3</v>
      </c>
      <c r="H72" s="8">
        <f>Table3235678910111213234321011121372458[[#This Row],[Women]]/Table3235678910111213234321011121372458[[#This Row],[Total]]</f>
        <v>0.25</v>
      </c>
      <c r="I72" s="1">
        <v>0</v>
      </c>
      <c r="J72" s="8">
        <f>Table3235678910111213234321011121372458[[#This Row],[Alaskan Native or Native American]]/Table3235678910111213234321011121372458[[#This Row],[Total]]</f>
        <v>0</v>
      </c>
      <c r="K72" s="1">
        <v>3</v>
      </c>
      <c r="L72" s="8">
        <f>Table3235678910111213234321011121372458[[#This Row],[Asian American]]/Table3235678910111213234321011121372458[[#This Row],[Total]]</f>
        <v>0.25</v>
      </c>
      <c r="M72" s="1">
        <v>2</v>
      </c>
      <c r="N72" s="8">
        <f>Table3235678910111213234321011121372458[[#This Row],[African American]]/Table3235678910111213234321011121372458[[#This Row],[Total]]</f>
        <v>0.16666666666666666</v>
      </c>
      <c r="O72" s="1">
        <v>1</v>
      </c>
      <c r="P72" s="8">
        <f>Table3235678910111213234321011121372458[[#This Row],[Hispanic American]]/Table3235678910111213234321011121372458[[#This Row],[Total]]</f>
        <v>8.3333333333333329E-2</v>
      </c>
      <c r="Q72" s="1">
        <v>0</v>
      </c>
      <c r="R72" s="8">
        <f>Table3235678910111213234321011121372458[[#This Row],[Hawaiian or Pacific Islander]]/Table3235678910111213234321011121372458[[#This Row],[Total]]</f>
        <v>0</v>
      </c>
      <c r="S72" s="1">
        <v>6</v>
      </c>
      <c r="T72" s="8">
        <f>Table3235678910111213234321011121372458[[#This Row],[White]]/Table3235678910111213234321011121372458[[#This Row],[Total]]</f>
        <v>0.5</v>
      </c>
      <c r="U72" s="1">
        <v>0</v>
      </c>
      <c r="V72" s="8">
        <f>Table3235678910111213234321011121372458[[#This Row],[Multi-racial]]/Table3235678910111213234321011121372458[[#This Row],[Total]]</f>
        <v>0</v>
      </c>
      <c r="W72" s="1">
        <v>0</v>
      </c>
      <c r="X72" s="8">
        <f>Table3235678910111213234321011121372458[[#This Row],[International]]/Table3235678910111213234321011121372458[[#This Row],[Total]]</f>
        <v>0</v>
      </c>
      <c r="Y7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7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</row>
    <row r="73" spans="1:26" ht="20" customHeight="1">
      <c r="A73" s="12">
        <v>451820</v>
      </c>
      <c r="B73" s="12" t="s">
        <v>1417</v>
      </c>
      <c r="C73" s="16">
        <v>35500</v>
      </c>
      <c r="D73" s="12">
        <v>12</v>
      </c>
      <c r="E73" s="12">
        <v>5</v>
      </c>
      <c r="F73" s="14">
        <f>Table3235678910111213234321011121372458[[#This Row],[Men]]/Table3235678910111213234321011121372458[[#This Row],[Total]]</f>
        <v>0.41666666666666669</v>
      </c>
      <c r="G73" s="12">
        <v>7</v>
      </c>
      <c r="H73" s="14">
        <f>Table3235678910111213234321011121372458[[#This Row],[Women]]/Table3235678910111213234321011121372458[[#This Row],[Total]]</f>
        <v>0.58333333333333337</v>
      </c>
      <c r="I73" s="12">
        <v>0</v>
      </c>
      <c r="J73" s="14">
        <f>Table3235678910111213234321011121372458[[#This Row],[Alaskan Native or Native American]]/Table3235678910111213234321011121372458[[#This Row],[Total]]</f>
        <v>0</v>
      </c>
      <c r="K73" s="12">
        <v>0</v>
      </c>
      <c r="L73" s="14">
        <f>Table3235678910111213234321011121372458[[#This Row],[Asian American]]/Table3235678910111213234321011121372458[[#This Row],[Total]]</f>
        <v>0</v>
      </c>
      <c r="M73" s="12">
        <v>1</v>
      </c>
      <c r="N73" s="14">
        <f>Table3235678910111213234321011121372458[[#This Row],[African American]]/Table3235678910111213234321011121372458[[#This Row],[Total]]</f>
        <v>8.3333333333333329E-2</v>
      </c>
      <c r="O73" s="12">
        <v>4</v>
      </c>
      <c r="P73" s="14">
        <f>Table3235678910111213234321011121372458[[#This Row],[Hispanic American]]/Table3235678910111213234321011121372458[[#This Row],[Total]]</f>
        <v>0.33333333333333331</v>
      </c>
      <c r="Q73" s="12">
        <v>0</v>
      </c>
      <c r="R73" s="14">
        <f>Table3235678910111213234321011121372458[[#This Row],[Hawaiian or Pacific Islander]]/Table3235678910111213234321011121372458[[#This Row],[Total]]</f>
        <v>0</v>
      </c>
      <c r="S73" s="12">
        <v>6</v>
      </c>
      <c r="T73" s="14">
        <f>Table3235678910111213234321011121372458[[#This Row],[White]]/Table3235678910111213234321011121372458[[#This Row],[Total]]</f>
        <v>0.5</v>
      </c>
      <c r="U73" s="12">
        <v>0</v>
      </c>
      <c r="V73" s="14">
        <f>Table3235678910111213234321011121372458[[#This Row],[Multi-racial]]/Table3235678910111213234321011121372458[[#This Row],[Total]]</f>
        <v>0</v>
      </c>
      <c r="W73" s="12">
        <v>0</v>
      </c>
      <c r="X73" s="14">
        <f>Table3235678910111213234321011121372458[[#This Row],[International]]/Table3235678910111213234321011121372458[[#This Row],[Total]]</f>
        <v>0</v>
      </c>
      <c r="Y7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0.41666666666666669</v>
      </c>
      <c r="Z7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0.41666666666666669</v>
      </c>
    </row>
    <row r="74" spans="1:26" ht="20" customHeight="1">
      <c r="A74" s="1">
        <v>482556</v>
      </c>
      <c r="B74" s="1" t="s">
        <v>1375</v>
      </c>
      <c r="C74" s="18">
        <v>28800</v>
      </c>
      <c r="D74" s="1">
        <v>12</v>
      </c>
      <c r="E74" s="1">
        <v>11</v>
      </c>
      <c r="F74" s="8">
        <f>Table3235678910111213234321011121372458[[#This Row],[Men]]/Table3235678910111213234321011121372458[[#This Row],[Total]]</f>
        <v>0.91666666666666663</v>
      </c>
      <c r="G74" s="1">
        <v>1</v>
      </c>
      <c r="H74" s="8">
        <f>Table3235678910111213234321011121372458[[#This Row],[Women]]/Table3235678910111213234321011121372458[[#This Row],[Total]]</f>
        <v>8.3333333333333329E-2</v>
      </c>
      <c r="I74" s="1">
        <v>0</v>
      </c>
      <c r="J74" s="8">
        <f>Table3235678910111213234321011121372458[[#This Row],[Alaskan Native or Native American]]/Table3235678910111213234321011121372458[[#This Row],[Total]]</f>
        <v>0</v>
      </c>
      <c r="K74" s="1">
        <v>0</v>
      </c>
      <c r="L74" s="8">
        <f>Table3235678910111213234321011121372458[[#This Row],[Asian American]]/Table3235678910111213234321011121372458[[#This Row],[Total]]</f>
        <v>0</v>
      </c>
      <c r="M74" s="1">
        <v>3</v>
      </c>
      <c r="N74" s="8">
        <f>Table3235678910111213234321011121372458[[#This Row],[African American]]/Table3235678910111213234321011121372458[[#This Row],[Total]]</f>
        <v>0.25</v>
      </c>
      <c r="O74" s="1">
        <v>3</v>
      </c>
      <c r="P74" s="8">
        <f>Table3235678910111213234321011121372458[[#This Row],[Hispanic American]]/Table3235678910111213234321011121372458[[#This Row],[Total]]</f>
        <v>0.25</v>
      </c>
      <c r="Q74" s="1">
        <v>0</v>
      </c>
      <c r="R74" s="8">
        <f>Table3235678910111213234321011121372458[[#This Row],[Hawaiian or Pacific Islander]]/Table3235678910111213234321011121372458[[#This Row],[Total]]</f>
        <v>0</v>
      </c>
      <c r="S74" s="1">
        <v>6</v>
      </c>
      <c r="T74" s="8">
        <f>Table3235678910111213234321011121372458[[#This Row],[White]]/Table3235678910111213234321011121372458[[#This Row],[Total]]</f>
        <v>0.5</v>
      </c>
      <c r="U74" s="1">
        <v>0</v>
      </c>
      <c r="V74" s="8">
        <f>Table3235678910111213234321011121372458[[#This Row],[Multi-racial]]/Table3235678910111213234321011121372458[[#This Row],[Total]]</f>
        <v>0</v>
      </c>
      <c r="W74" s="1">
        <v>0</v>
      </c>
      <c r="X74" s="8">
        <f>Table3235678910111213234321011121372458[[#This Row],[International]]/Table3235678910111213234321011121372458[[#This Row],[Total]]</f>
        <v>0</v>
      </c>
      <c r="Y7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7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75" spans="1:26" ht="20" customHeight="1">
      <c r="A75" s="12">
        <v>168421</v>
      </c>
      <c r="B75" s="12" t="s">
        <v>175</v>
      </c>
      <c r="C75" s="16" t="s">
        <v>347</v>
      </c>
      <c r="D75" s="12">
        <v>11</v>
      </c>
      <c r="E75" s="12">
        <v>11</v>
      </c>
      <c r="F75" s="14">
        <f>Table3235678910111213234321011121372458[[#This Row],[Men]]/Table3235678910111213234321011121372458[[#This Row],[Total]]</f>
        <v>1</v>
      </c>
      <c r="G75" s="12">
        <v>0</v>
      </c>
      <c r="H75" s="14">
        <f>Table3235678910111213234321011121372458[[#This Row],[Women]]/Table3235678910111213234321011121372458[[#This Row],[Total]]</f>
        <v>0</v>
      </c>
      <c r="I75" s="12">
        <v>0</v>
      </c>
      <c r="J75" s="14">
        <f>Table3235678910111213234321011121372458[[#This Row],[Alaskan Native or Native American]]/Table3235678910111213234321011121372458[[#This Row],[Total]]</f>
        <v>0</v>
      </c>
      <c r="K75" s="12">
        <v>1</v>
      </c>
      <c r="L75" s="14">
        <f>Table3235678910111213234321011121372458[[#This Row],[Asian American]]/Table3235678910111213234321011121372458[[#This Row],[Total]]</f>
        <v>9.0909090909090912E-2</v>
      </c>
      <c r="M75" s="12">
        <v>0</v>
      </c>
      <c r="N75" s="14">
        <f>Table3235678910111213234321011121372458[[#This Row],[African American]]/Table3235678910111213234321011121372458[[#This Row],[Total]]</f>
        <v>0</v>
      </c>
      <c r="O75" s="12">
        <v>3</v>
      </c>
      <c r="P75" s="14">
        <f>Table3235678910111213234321011121372458[[#This Row],[Hispanic American]]/Table3235678910111213234321011121372458[[#This Row],[Total]]</f>
        <v>0.27272727272727271</v>
      </c>
      <c r="Q75" s="12">
        <v>0</v>
      </c>
      <c r="R75" s="14">
        <f>Table3235678910111213234321011121372458[[#This Row],[Hawaiian or Pacific Islander]]/Table3235678910111213234321011121372458[[#This Row],[Total]]</f>
        <v>0</v>
      </c>
      <c r="S75" s="12">
        <v>3</v>
      </c>
      <c r="T75" s="14">
        <f>Table3235678910111213234321011121372458[[#This Row],[White]]/Table3235678910111213234321011121372458[[#This Row],[Total]]</f>
        <v>0.27272727272727271</v>
      </c>
      <c r="U75" s="12">
        <v>2</v>
      </c>
      <c r="V75" s="14">
        <f>Table3235678910111213234321011121372458[[#This Row],[Multi-racial]]/Table3235678910111213234321011121372458[[#This Row],[Total]]</f>
        <v>0.18181818181818182</v>
      </c>
      <c r="W75" s="12">
        <v>1</v>
      </c>
      <c r="X75" s="14">
        <f>Table3235678910111213234321011121372458[[#This Row],[International]]/Table3235678910111213234321011121372458[[#This Row],[Total]]</f>
        <v>9.0909090909090912E-2</v>
      </c>
      <c r="Y7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0.54545454545454541</v>
      </c>
      <c r="Z7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0.45454545454545453</v>
      </c>
    </row>
    <row r="76" spans="1:26" ht="20" customHeight="1">
      <c r="A76" s="1">
        <v>190655</v>
      </c>
      <c r="B76" s="1" t="s">
        <v>1328</v>
      </c>
      <c r="C76" s="15" t="s">
        <v>347</v>
      </c>
      <c r="D76" s="1">
        <v>11</v>
      </c>
      <c r="E76" s="1">
        <v>8</v>
      </c>
      <c r="F76" s="8">
        <f>Table3235678910111213234321011121372458[[#This Row],[Men]]/Table3235678910111213234321011121372458[[#This Row],[Total]]</f>
        <v>0.72727272727272729</v>
      </c>
      <c r="G76" s="1">
        <v>3</v>
      </c>
      <c r="H76" s="8">
        <f>Table3235678910111213234321011121372458[[#This Row],[Women]]/Table3235678910111213234321011121372458[[#This Row],[Total]]</f>
        <v>0.27272727272727271</v>
      </c>
      <c r="I76" s="1">
        <v>0</v>
      </c>
      <c r="J76" s="8">
        <f>Table3235678910111213234321011121372458[[#This Row],[Alaskan Native or Native American]]/Table3235678910111213234321011121372458[[#This Row],[Total]]</f>
        <v>0</v>
      </c>
      <c r="K76" s="1">
        <v>1</v>
      </c>
      <c r="L76" s="8">
        <f>Table3235678910111213234321011121372458[[#This Row],[Asian American]]/Table3235678910111213234321011121372458[[#This Row],[Total]]</f>
        <v>9.0909090909090912E-2</v>
      </c>
      <c r="M76" s="1">
        <v>2</v>
      </c>
      <c r="N76" s="8">
        <f>Table3235678910111213234321011121372458[[#This Row],[African American]]/Table3235678910111213234321011121372458[[#This Row],[Total]]</f>
        <v>0.18181818181818182</v>
      </c>
      <c r="O76" s="1">
        <v>5</v>
      </c>
      <c r="P76" s="8">
        <f>Table3235678910111213234321011121372458[[#This Row],[Hispanic American]]/Table3235678910111213234321011121372458[[#This Row],[Total]]</f>
        <v>0.45454545454545453</v>
      </c>
      <c r="Q76" s="1">
        <v>0</v>
      </c>
      <c r="R76" s="8">
        <f>Table3235678910111213234321011121372458[[#This Row],[Hawaiian or Pacific Islander]]/Table3235678910111213234321011121372458[[#This Row],[Total]]</f>
        <v>0</v>
      </c>
      <c r="S76" s="1">
        <v>3</v>
      </c>
      <c r="T76" s="8">
        <f>Table3235678910111213234321011121372458[[#This Row],[White]]/Table3235678910111213234321011121372458[[#This Row],[Total]]</f>
        <v>0.27272727272727271</v>
      </c>
      <c r="U76" s="1">
        <v>0</v>
      </c>
      <c r="V76" s="8">
        <f>Table3235678910111213234321011121372458[[#This Row],[Multi-racial]]/Table3235678910111213234321011121372458[[#This Row],[Total]]</f>
        <v>0</v>
      </c>
      <c r="W76" s="1">
        <v>0</v>
      </c>
      <c r="X76" s="8">
        <f>Table3235678910111213234321011121372458[[#This Row],[International]]/Table3235678910111213234321011121372458[[#This Row],[Total]]</f>
        <v>0</v>
      </c>
      <c r="Y7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0.72727272727272729</v>
      </c>
      <c r="Z7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0.63636363636363635</v>
      </c>
    </row>
    <row r="77" spans="1:26" ht="20" customHeight="1">
      <c r="A77" s="12">
        <v>448576</v>
      </c>
      <c r="B77" s="12" t="s">
        <v>1412</v>
      </c>
      <c r="C77" s="16">
        <v>33300</v>
      </c>
      <c r="D77" s="12">
        <v>11</v>
      </c>
      <c r="E77" s="12">
        <v>7</v>
      </c>
      <c r="F77" s="14">
        <f>Table3235678910111213234321011121372458[[#This Row],[Men]]/Table3235678910111213234321011121372458[[#This Row],[Total]]</f>
        <v>0.63636363636363635</v>
      </c>
      <c r="G77" s="12">
        <v>4</v>
      </c>
      <c r="H77" s="14">
        <f>Table3235678910111213234321011121372458[[#This Row],[Women]]/Table3235678910111213234321011121372458[[#This Row],[Total]]</f>
        <v>0.36363636363636365</v>
      </c>
      <c r="I77" s="12">
        <v>0</v>
      </c>
      <c r="J77" s="14">
        <f>Table3235678910111213234321011121372458[[#This Row],[Alaskan Native or Native American]]/Table3235678910111213234321011121372458[[#This Row],[Total]]</f>
        <v>0</v>
      </c>
      <c r="K77" s="12">
        <v>0</v>
      </c>
      <c r="L77" s="14">
        <f>Table3235678910111213234321011121372458[[#This Row],[Asian American]]/Table3235678910111213234321011121372458[[#This Row],[Total]]</f>
        <v>0</v>
      </c>
      <c r="M77" s="12">
        <v>1</v>
      </c>
      <c r="N77" s="14">
        <f>Table3235678910111213234321011121372458[[#This Row],[African American]]/Table3235678910111213234321011121372458[[#This Row],[Total]]</f>
        <v>9.0909090909090912E-2</v>
      </c>
      <c r="O77" s="12">
        <v>7</v>
      </c>
      <c r="P77" s="14">
        <f>Table3235678910111213234321011121372458[[#This Row],[Hispanic American]]/Table3235678910111213234321011121372458[[#This Row],[Total]]</f>
        <v>0.63636363636363635</v>
      </c>
      <c r="Q77" s="12">
        <v>1</v>
      </c>
      <c r="R77" s="14">
        <f>Table3235678910111213234321011121372458[[#This Row],[Hawaiian or Pacific Islander]]/Table3235678910111213234321011121372458[[#This Row],[Total]]</f>
        <v>9.0909090909090912E-2</v>
      </c>
      <c r="S77" s="12">
        <v>2</v>
      </c>
      <c r="T77" s="14">
        <f>Table3235678910111213234321011121372458[[#This Row],[White]]/Table3235678910111213234321011121372458[[#This Row],[Total]]</f>
        <v>0.18181818181818182</v>
      </c>
      <c r="U77" s="12">
        <v>0</v>
      </c>
      <c r="V77" s="14">
        <f>Table3235678910111213234321011121372458[[#This Row],[Multi-racial]]/Table3235678910111213234321011121372458[[#This Row],[Total]]</f>
        <v>0</v>
      </c>
      <c r="W77" s="12">
        <v>0</v>
      </c>
      <c r="X77" s="14">
        <f>Table3235678910111213234321011121372458[[#This Row],[International]]/Table3235678910111213234321011121372458[[#This Row],[Total]]</f>
        <v>0</v>
      </c>
      <c r="Y7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0.81818181818181823</v>
      </c>
      <c r="Z7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0.81818181818181823</v>
      </c>
    </row>
    <row r="78" spans="1:26" ht="20" customHeight="1">
      <c r="A78" s="1">
        <v>458982</v>
      </c>
      <c r="B78" s="1" t="s">
        <v>1420</v>
      </c>
      <c r="C78" s="15">
        <v>35500</v>
      </c>
      <c r="D78" s="1">
        <v>11</v>
      </c>
      <c r="E78" s="1">
        <v>5</v>
      </c>
      <c r="F78" s="8">
        <f>Table3235678910111213234321011121372458[[#This Row],[Men]]/Table3235678910111213234321011121372458[[#This Row],[Total]]</f>
        <v>0.45454545454545453</v>
      </c>
      <c r="G78" s="1">
        <v>6</v>
      </c>
      <c r="H78" s="8">
        <f>Table3235678910111213234321011121372458[[#This Row],[Women]]/Table3235678910111213234321011121372458[[#This Row],[Total]]</f>
        <v>0.54545454545454541</v>
      </c>
      <c r="I78" s="1">
        <v>0</v>
      </c>
      <c r="J78" s="8">
        <f>Table3235678910111213234321011121372458[[#This Row],[Alaskan Native or Native American]]/Table3235678910111213234321011121372458[[#This Row],[Total]]</f>
        <v>0</v>
      </c>
      <c r="K78" s="1">
        <v>0</v>
      </c>
      <c r="L78" s="8">
        <f>Table3235678910111213234321011121372458[[#This Row],[Asian American]]/Table3235678910111213234321011121372458[[#This Row],[Total]]</f>
        <v>0</v>
      </c>
      <c r="M78" s="1">
        <v>2</v>
      </c>
      <c r="N78" s="8">
        <f>Table3235678910111213234321011121372458[[#This Row],[African American]]/Table3235678910111213234321011121372458[[#This Row],[Total]]</f>
        <v>0.18181818181818182</v>
      </c>
      <c r="O78" s="1">
        <v>6</v>
      </c>
      <c r="P78" s="8">
        <f>Table3235678910111213234321011121372458[[#This Row],[Hispanic American]]/Table3235678910111213234321011121372458[[#This Row],[Total]]</f>
        <v>0.54545454545454541</v>
      </c>
      <c r="Q78" s="1">
        <v>0</v>
      </c>
      <c r="R78" s="8">
        <f>Table3235678910111213234321011121372458[[#This Row],[Hawaiian or Pacific Islander]]/Table3235678910111213234321011121372458[[#This Row],[Total]]</f>
        <v>0</v>
      </c>
      <c r="S78" s="1">
        <v>3</v>
      </c>
      <c r="T78" s="8">
        <f>Table3235678910111213234321011121372458[[#This Row],[White]]/Table3235678910111213234321011121372458[[#This Row],[Total]]</f>
        <v>0.27272727272727271</v>
      </c>
      <c r="U78" s="1">
        <v>0</v>
      </c>
      <c r="V78" s="8">
        <f>Table3235678910111213234321011121372458[[#This Row],[Multi-racial]]/Table3235678910111213234321011121372458[[#This Row],[Total]]</f>
        <v>0</v>
      </c>
      <c r="W78" s="1">
        <v>0</v>
      </c>
      <c r="X78" s="8">
        <f>Table3235678910111213234321011121372458[[#This Row],[International]]/Table3235678910111213234321011121372458[[#This Row],[Total]]</f>
        <v>0</v>
      </c>
      <c r="Y7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0.72727272727272729</v>
      </c>
      <c r="Z7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0.72727272727272729</v>
      </c>
    </row>
    <row r="79" spans="1:26" ht="20" customHeight="1">
      <c r="A79" s="12">
        <v>490805</v>
      </c>
      <c r="B79" s="12" t="s">
        <v>308</v>
      </c>
      <c r="C79" s="19" t="s">
        <v>347</v>
      </c>
      <c r="D79" s="12">
        <v>11</v>
      </c>
      <c r="E79" s="12">
        <v>11</v>
      </c>
      <c r="F79" s="14">
        <f>Table3235678910111213234321011121372458[[#This Row],[Men]]/Table3235678910111213234321011121372458[[#This Row],[Total]]</f>
        <v>1</v>
      </c>
      <c r="G79" s="12">
        <v>0</v>
      </c>
      <c r="H79" s="14">
        <f>Table3235678910111213234321011121372458[[#This Row],[Women]]/Table3235678910111213234321011121372458[[#This Row],[Total]]</f>
        <v>0</v>
      </c>
      <c r="I79" s="12">
        <v>0</v>
      </c>
      <c r="J79" s="14">
        <f>Table3235678910111213234321011121372458[[#This Row],[Alaskan Native or Native American]]/Table3235678910111213234321011121372458[[#This Row],[Total]]</f>
        <v>0</v>
      </c>
      <c r="K79" s="12">
        <v>0</v>
      </c>
      <c r="L79" s="14">
        <f>Table3235678910111213234321011121372458[[#This Row],[Asian American]]/Table3235678910111213234321011121372458[[#This Row],[Total]]</f>
        <v>0</v>
      </c>
      <c r="M79" s="12">
        <v>1</v>
      </c>
      <c r="N79" s="14">
        <f>Table3235678910111213234321011121372458[[#This Row],[African American]]/Table3235678910111213234321011121372458[[#This Row],[Total]]</f>
        <v>9.0909090909090912E-2</v>
      </c>
      <c r="O79" s="12">
        <v>0</v>
      </c>
      <c r="P79" s="14">
        <f>Table3235678910111213234321011121372458[[#This Row],[Hispanic American]]/Table3235678910111213234321011121372458[[#This Row],[Total]]</f>
        <v>0</v>
      </c>
      <c r="Q79" s="12">
        <v>0</v>
      </c>
      <c r="R79" s="14">
        <f>Table3235678910111213234321011121372458[[#This Row],[Hawaiian or Pacific Islander]]/Table3235678910111213234321011121372458[[#This Row],[Total]]</f>
        <v>0</v>
      </c>
      <c r="S79" s="12">
        <v>9</v>
      </c>
      <c r="T79" s="14">
        <f>Table3235678910111213234321011121372458[[#This Row],[White]]/Table3235678910111213234321011121372458[[#This Row],[Total]]</f>
        <v>0.81818181818181823</v>
      </c>
      <c r="U79" s="12">
        <v>0</v>
      </c>
      <c r="V79" s="14">
        <f>Table3235678910111213234321011121372458[[#This Row],[Multi-racial]]/Table3235678910111213234321011121372458[[#This Row],[Total]]</f>
        <v>0</v>
      </c>
      <c r="W79" s="12">
        <v>1</v>
      </c>
      <c r="X79" s="14">
        <f>Table3235678910111213234321011121372458[[#This Row],[International]]/Table3235678910111213234321011121372458[[#This Row],[Total]]</f>
        <v>9.0909090909090912E-2</v>
      </c>
      <c r="Y7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9.0909090909090912E-2</v>
      </c>
      <c r="Z7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9.0909090909090912E-2</v>
      </c>
    </row>
    <row r="80" spans="1:26" ht="20" customHeight="1">
      <c r="A80" s="1">
        <v>234827</v>
      </c>
      <c r="B80" s="1" t="s">
        <v>529</v>
      </c>
      <c r="C80" s="15" t="s">
        <v>347</v>
      </c>
      <c r="D80" s="1">
        <v>10</v>
      </c>
      <c r="E80" s="1">
        <v>5</v>
      </c>
      <c r="F80" s="8">
        <f>Table3235678910111213234321011121372458[[#This Row],[Men]]/Table3235678910111213234321011121372458[[#This Row],[Total]]</f>
        <v>0.5</v>
      </c>
      <c r="G80" s="1">
        <v>5</v>
      </c>
      <c r="H80" s="8">
        <f>Table3235678910111213234321011121372458[[#This Row],[Women]]/Table3235678910111213234321011121372458[[#This Row],[Total]]</f>
        <v>0.5</v>
      </c>
      <c r="I80" s="1">
        <v>1</v>
      </c>
      <c r="J80" s="8">
        <f>Table3235678910111213234321011121372458[[#This Row],[Alaskan Native or Native American]]/Table3235678910111213234321011121372458[[#This Row],[Total]]</f>
        <v>0.1</v>
      </c>
      <c r="K80" s="1">
        <v>0</v>
      </c>
      <c r="L80" s="8">
        <f>Table3235678910111213234321011121372458[[#This Row],[Asian American]]/Table3235678910111213234321011121372458[[#This Row],[Total]]</f>
        <v>0</v>
      </c>
      <c r="M80" s="1">
        <v>0</v>
      </c>
      <c r="N80" s="8">
        <f>Table3235678910111213234321011121372458[[#This Row],[African American]]/Table3235678910111213234321011121372458[[#This Row],[Total]]</f>
        <v>0</v>
      </c>
      <c r="O80" s="1">
        <v>5</v>
      </c>
      <c r="P80" s="8">
        <f>Table3235678910111213234321011121372458[[#This Row],[Hispanic American]]/Table3235678910111213234321011121372458[[#This Row],[Total]]</f>
        <v>0.5</v>
      </c>
      <c r="Q80" s="1">
        <v>0</v>
      </c>
      <c r="R80" s="8">
        <f>Table3235678910111213234321011121372458[[#This Row],[Hawaiian or Pacific Islander]]/Table3235678910111213234321011121372458[[#This Row],[Total]]</f>
        <v>0</v>
      </c>
      <c r="S80" s="1">
        <v>3</v>
      </c>
      <c r="T80" s="8">
        <f>Table3235678910111213234321011121372458[[#This Row],[White]]/Table3235678910111213234321011121372458[[#This Row],[Total]]</f>
        <v>0.3</v>
      </c>
      <c r="U80" s="1">
        <v>1</v>
      </c>
      <c r="V80" s="8">
        <f>Table3235678910111213234321011121372458[[#This Row],[Multi-racial]]/Table3235678910111213234321011121372458[[#This Row],[Total]]</f>
        <v>0.1</v>
      </c>
      <c r="W80" s="1">
        <v>0</v>
      </c>
      <c r="X80" s="8">
        <f>Table3235678910111213234321011121372458[[#This Row],[International]]/Table3235678910111213234321011121372458[[#This Row],[Total]]</f>
        <v>0</v>
      </c>
      <c r="Y8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</v>
      </c>
      <c r="Z8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</v>
      </c>
    </row>
    <row r="81" spans="1:26" ht="20" customHeight="1">
      <c r="A81" s="12">
        <v>433387</v>
      </c>
      <c r="B81" s="12" t="s">
        <v>1171</v>
      </c>
      <c r="C81" s="16" t="s">
        <v>347</v>
      </c>
      <c r="D81" s="12">
        <v>10</v>
      </c>
      <c r="E81" s="12">
        <v>9</v>
      </c>
      <c r="F81" s="14">
        <f>Table3235678910111213234321011121372458[[#This Row],[Men]]/Table3235678910111213234321011121372458[[#This Row],[Total]]</f>
        <v>0.9</v>
      </c>
      <c r="G81" s="12">
        <v>1</v>
      </c>
      <c r="H81" s="14">
        <f>Table3235678910111213234321011121372458[[#This Row],[Women]]/Table3235678910111213234321011121372458[[#This Row],[Total]]</f>
        <v>0.1</v>
      </c>
      <c r="I81" s="12">
        <v>0</v>
      </c>
      <c r="J81" s="14">
        <f>Table3235678910111213234321011121372458[[#This Row],[Alaskan Native or Native American]]/Table3235678910111213234321011121372458[[#This Row],[Total]]</f>
        <v>0</v>
      </c>
      <c r="K81" s="12">
        <v>1</v>
      </c>
      <c r="L81" s="14">
        <f>Table3235678910111213234321011121372458[[#This Row],[Asian American]]/Table3235678910111213234321011121372458[[#This Row],[Total]]</f>
        <v>0.1</v>
      </c>
      <c r="M81" s="12">
        <v>0</v>
      </c>
      <c r="N81" s="14">
        <f>Table3235678910111213234321011121372458[[#This Row],[African American]]/Table3235678910111213234321011121372458[[#This Row],[Total]]</f>
        <v>0</v>
      </c>
      <c r="O81" s="12">
        <v>1</v>
      </c>
      <c r="P81" s="14">
        <f>Table3235678910111213234321011121372458[[#This Row],[Hispanic American]]/Table3235678910111213234321011121372458[[#This Row],[Total]]</f>
        <v>0.1</v>
      </c>
      <c r="Q81" s="12">
        <v>0</v>
      </c>
      <c r="R81" s="14">
        <f>Table3235678910111213234321011121372458[[#This Row],[Hawaiian or Pacific Islander]]/Table3235678910111213234321011121372458[[#This Row],[Total]]</f>
        <v>0</v>
      </c>
      <c r="S81" s="12">
        <v>6</v>
      </c>
      <c r="T81" s="14">
        <f>Table3235678910111213234321011121372458[[#This Row],[White]]/Table3235678910111213234321011121372458[[#This Row],[Total]]</f>
        <v>0.6</v>
      </c>
      <c r="U81" s="12">
        <v>1</v>
      </c>
      <c r="V81" s="14">
        <f>Table3235678910111213234321011121372458[[#This Row],[Multi-racial]]/Table3235678910111213234321011121372458[[#This Row],[Total]]</f>
        <v>0.1</v>
      </c>
      <c r="W81" s="12">
        <v>0</v>
      </c>
      <c r="X81" s="14">
        <f>Table3235678910111213234321011121372458[[#This Row],[International]]/Table3235678910111213234321011121372458[[#This Row],[Total]]</f>
        <v>0</v>
      </c>
      <c r="Y8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</v>
      </c>
      <c r="Z8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</row>
    <row r="82" spans="1:26" ht="20" customHeight="1">
      <c r="A82" s="1">
        <v>196592</v>
      </c>
      <c r="B82" s="1" t="s">
        <v>561</v>
      </c>
      <c r="C82" s="15" t="s">
        <v>347</v>
      </c>
      <c r="D82" s="1">
        <v>9</v>
      </c>
      <c r="E82" s="1">
        <v>2</v>
      </c>
      <c r="F82" s="8">
        <f>Table3235678910111213234321011121372458[[#This Row],[Men]]/Table3235678910111213234321011121372458[[#This Row],[Total]]</f>
        <v>0.22222222222222221</v>
      </c>
      <c r="G82" s="1">
        <v>7</v>
      </c>
      <c r="H82" s="8">
        <f>Table3235678910111213234321011121372458[[#This Row],[Women]]/Table3235678910111213234321011121372458[[#This Row],[Total]]</f>
        <v>0.77777777777777779</v>
      </c>
      <c r="I82" s="1">
        <v>0</v>
      </c>
      <c r="J82" s="8">
        <f>Table3235678910111213234321011121372458[[#This Row],[Alaskan Native or Native American]]/Table3235678910111213234321011121372458[[#This Row],[Total]]</f>
        <v>0</v>
      </c>
      <c r="K82" s="1">
        <v>0</v>
      </c>
      <c r="L82" s="8">
        <f>Table3235678910111213234321011121372458[[#This Row],[Asian American]]/Table3235678910111213234321011121372458[[#This Row],[Total]]</f>
        <v>0</v>
      </c>
      <c r="M82" s="1">
        <v>0</v>
      </c>
      <c r="N82" s="8">
        <f>Table3235678910111213234321011121372458[[#This Row],[African American]]/Table3235678910111213234321011121372458[[#This Row],[Total]]</f>
        <v>0</v>
      </c>
      <c r="O82" s="1">
        <v>0</v>
      </c>
      <c r="P82" s="8">
        <f>Table3235678910111213234321011121372458[[#This Row],[Hispanic American]]/Table3235678910111213234321011121372458[[#This Row],[Total]]</f>
        <v>0</v>
      </c>
      <c r="Q82" s="1">
        <v>0</v>
      </c>
      <c r="R82" s="8">
        <f>Table3235678910111213234321011121372458[[#This Row],[Hawaiian or Pacific Islander]]/Table3235678910111213234321011121372458[[#This Row],[Total]]</f>
        <v>0</v>
      </c>
      <c r="S82" s="1">
        <v>9</v>
      </c>
      <c r="T82" s="8">
        <f>Table3235678910111213234321011121372458[[#This Row],[White]]/Table3235678910111213234321011121372458[[#This Row],[Total]]</f>
        <v>1</v>
      </c>
      <c r="U82" s="1">
        <v>0</v>
      </c>
      <c r="V82" s="8">
        <f>Table3235678910111213234321011121372458[[#This Row],[Multi-racial]]/Table3235678910111213234321011121372458[[#This Row],[Total]]</f>
        <v>0</v>
      </c>
      <c r="W82" s="1">
        <v>0</v>
      </c>
      <c r="X82" s="8">
        <f>Table3235678910111213234321011121372458[[#This Row],[International]]/Table3235678910111213234321011121372458[[#This Row],[Total]]</f>
        <v>0</v>
      </c>
      <c r="Y8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8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83" spans="1:26" ht="20" customHeight="1">
      <c r="A83" s="12">
        <v>202806</v>
      </c>
      <c r="B83" s="12" t="s">
        <v>578</v>
      </c>
      <c r="C83" s="16" t="s">
        <v>347</v>
      </c>
      <c r="D83" s="12">
        <v>9</v>
      </c>
      <c r="E83" s="12">
        <v>6</v>
      </c>
      <c r="F83" s="14">
        <f>Table3235678910111213234321011121372458[[#This Row],[Men]]/Table3235678910111213234321011121372458[[#This Row],[Total]]</f>
        <v>0.66666666666666663</v>
      </c>
      <c r="G83" s="12">
        <v>3</v>
      </c>
      <c r="H83" s="14">
        <f>Table3235678910111213234321011121372458[[#This Row],[Women]]/Table3235678910111213234321011121372458[[#This Row],[Total]]</f>
        <v>0.33333333333333331</v>
      </c>
      <c r="I83" s="12">
        <v>0</v>
      </c>
      <c r="J83" s="14">
        <f>Table3235678910111213234321011121372458[[#This Row],[Alaskan Native or Native American]]/Table3235678910111213234321011121372458[[#This Row],[Total]]</f>
        <v>0</v>
      </c>
      <c r="K83" s="12">
        <v>0</v>
      </c>
      <c r="L83" s="14">
        <f>Table3235678910111213234321011121372458[[#This Row],[Asian American]]/Table3235678910111213234321011121372458[[#This Row],[Total]]</f>
        <v>0</v>
      </c>
      <c r="M83" s="12">
        <v>1</v>
      </c>
      <c r="N83" s="14">
        <f>Table3235678910111213234321011121372458[[#This Row],[African American]]/Table3235678910111213234321011121372458[[#This Row],[Total]]</f>
        <v>0.1111111111111111</v>
      </c>
      <c r="O83" s="12">
        <v>0</v>
      </c>
      <c r="P83" s="14">
        <f>Table3235678910111213234321011121372458[[#This Row],[Hispanic American]]/Table3235678910111213234321011121372458[[#This Row],[Total]]</f>
        <v>0</v>
      </c>
      <c r="Q83" s="12">
        <v>0</v>
      </c>
      <c r="R83" s="14">
        <f>Table3235678910111213234321011121372458[[#This Row],[Hawaiian or Pacific Islander]]/Table3235678910111213234321011121372458[[#This Row],[Total]]</f>
        <v>0</v>
      </c>
      <c r="S83" s="12">
        <v>7</v>
      </c>
      <c r="T83" s="14">
        <f>Table3235678910111213234321011121372458[[#This Row],[White]]/Table3235678910111213234321011121372458[[#This Row],[Total]]</f>
        <v>0.77777777777777779</v>
      </c>
      <c r="U83" s="12">
        <v>0</v>
      </c>
      <c r="V83" s="14">
        <f>Table3235678910111213234321011121372458[[#This Row],[Multi-racial]]/Table3235678910111213234321011121372458[[#This Row],[Total]]</f>
        <v>0</v>
      </c>
      <c r="W83" s="12">
        <v>0</v>
      </c>
      <c r="X83" s="14">
        <f>Table3235678910111213234321011121372458[[#This Row],[International]]/Table3235678910111213234321011121372458[[#This Row],[Total]]</f>
        <v>0</v>
      </c>
      <c r="Y8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0.1111111111111111</v>
      </c>
      <c r="Z8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0.1111111111111111</v>
      </c>
    </row>
    <row r="84" spans="1:26" ht="20" customHeight="1">
      <c r="A84" s="1">
        <v>447458</v>
      </c>
      <c r="B84" s="1" t="s">
        <v>1410</v>
      </c>
      <c r="C84" s="15">
        <v>44000</v>
      </c>
      <c r="D84" s="1">
        <v>9</v>
      </c>
      <c r="E84" s="1">
        <v>6</v>
      </c>
      <c r="F84" s="8">
        <f>Table3235678910111213234321011121372458[[#This Row],[Men]]/Table3235678910111213234321011121372458[[#This Row],[Total]]</f>
        <v>0.66666666666666663</v>
      </c>
      <c r="G84" s="1">
        <v>3</v>
      </c>
      <c r="H84" s="8">
        <f>Table3235678910111213234321011121372458[[#This Row],[Women]]/Table3235678910111213234321011121372458[[#This Row],[Total]]</f>
        <v>0.33333333333333331</v>
      </c>
      <c r="I84" s="1">
        <v>0</v>
      </c>
      <c r="J84" s="8">
        <f>Table3235678910111213234321011121372458[[#This Row],[Alaskan Native or Native American]]/Table3235678910111213234321011121372458[[#This Row],[Total]]</f>
        <v>0</v>
      </c>
      <c r="K84" s="1">
        <v>1</v>
      </c>
      <c r="L84" s="8">
        <f>Table3235678910111213234321011121372458[[#This Row],[Asian American]]/Table3235678910111213234321011121372458[[#This Row],[Total]]</f>
        <v>0.1111111111111111</v>
      </c>
      <c r="M84" s="1">
        <v>1</v>
      </c>
      <c r="N84" s="8">
        <f>Table3235678910111213234321011121372458[[#This Row],[African American]]/Table3235678910111213234321011121372458[[#This Row],[Total]]</f>
        <v>0.1111111111111111</v>
      </c>
      <c r="O84" s="1">
        <v>2</v>
      </c>
      <c r="P84" s="8">
        <f>Table3235678910111213234321011121372458[[#This Row],[Hispanic American]]/Table3235678910111213234321011121372458[[#This Row],[Total]]</f>
        <v>0.22222222222222221</v>
      </c>
      <c r="Q84" s="1">
        <v>1</v>
      </c>
      <c r="R84" s="8">
        <f>Table3235678910111213234321011121372458[[#This Row],[Hawaiian or Pacific Islander]]/Table3235678910111213234321011121372458[[#This Row],[Total]]</f>
        <v>0.1111111111111111</v>
      </c>
      <c r="S84" s="1">
        <v>2</v>
      </c>
      <c r="T84" s="8">
        <f>Table3235678910111213234321011121372458[[#This Row],[White]]/Table3235678910111213234321011121372458[[#This Row],[Total]]</f>
        <v>0.22222222222222221</v>
      </c>
      <c r="U84" s="1">
        <v>1</v>
      </c>
      <c r="V84" s="8">
        <f>Table3235678910111213234321011121372458[[#This Row],[Multi-racial]]/Table3235678910111213234321011121372458[[#This Row],[Total]]</f>
        <v>0.1111111111111111</v>
      </c>
      <c r="W84" s="1">
        <v>0</v>
      </c>
      <c r="X84" s="8">
        <f>Table3235678910111213234321011121372458[[#This Row],[International]]/Table3235678910111213234321011121372458[[#This Row],[Total]]</f>
        <v>0</v>
      </c>
      <c r="Y8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0.66666666666666663</v>
      </c>
      <c r="Z8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0.55555555555555558</v>
      </c>
    </row>
    <row r="85" spans="1:26" ht="20" customHeight="1">
      <c r="A85" s="12">
        <v>452027</v>
      </c>
      <c r="B85" s="12" t="s">
        <v>1418</v>
      </c>
      <c r="C85" s="16" t="s">
        <v>347</v>
      </c>
      <c r="D85" s="12">
        <v>9</v>
      </c>
      <c r="E85" s="12">
        <v>6</v>
      </c>
      <c r="F85" s="14">
        <f>Table3235678910111213234321011121372458[[#This Row],[Men]]/Table3235678910111213234321011121372458[[#This Row],[Total]]</f>
        <v>0.66666666666666663</v>
      </c>
      <c r="G85" s="12">
        <v>3</v>
      </c>
      <c r="H85" s="14">
        <f>Table3235678910111213234321011121372458[[#This Row],[Women]]/Table3235678910111213234321011121372458[[#This Row],[Total]]</f>
        <v>0.33333333333333331</v>
      </c>
      <c r="I85" s="12">
        <v>0</v>
      </c>
      <c r="J85" s="14">
        <f>Table3235678910111213234321011121372458[[#This Row],[Alaskan Native or Native American]]/Table3235678910111213234321011121372458[[#This Row],[Total]]</f>
        <v>0</v>
      </c>
      <c r="K85" s="12">
        <v>0</v>
      </c>
      <c r="L85" s="14">
        <f>Table3235678910111213234321011121372458[[#This Row],[Asian American]]/Table3235678910111213234321011121372458[[#This Row],[Total]]</f>
        <v>0</v>
      </c>
      <c r="M85" s="12">
        <v>4</v>
      </c>
      <c r="N85" s="14">
        <f>Table3235678910111213234321011121372458[[#This Row],[African American]]/Table3235678910111213234321011121372458[[#This Row],[Total]]</f>
        <v>0.44444444444444442</v>
      </c>
      <c r="O85" s="12">
        <v>0</v>
      </c>
      <c r="P85" s="14">
        <f>Table3235678910111213234321011121372458[[#This Row],[Hispanic American]]/Table3235678910111213234321011121372458[[#This Row],[Total]]</f>
        <v>0</v>
      </c>
      <c r="Q85" s="12">
        <v>0</v>
      </c>
      <c r="R85" s="14">
        <f>Table3235678910111213234321011121372458[[#This Row],[Hawaiian or Pacific Islander]]/Table3235678910111213234321011121372458[[#This Row],[Total]]</f>
        <v>0</v>
      </c>
      <c r="S85" s="12">
        <v>5</v>
      </c>
      <c r="T85" s="14">
        <f>Table3235678910111213234321011121372458[[#This Row],[White]]/Table3235678910111213234321011121372458[[#This Row],[Total]]</f>
        <v>0.55555555555555558</v>
      </c>
      <c r="U85" s="12">
        <v>0</v>
      </c>
      <c r="V85" s="14">
        <f>Table3235678910111213234321011121372458[[#This Row],[Multi-racial]]/Table3235678910111213234321011121372458[[#This Row],[Total]]</f>
        <v>0</v>
      </c>
      <c r="W85" s="12">
        <v>0</v>
      </c>
      <c r="X85" s="14">
        <f>Table3235678910111213234321011121372458[[#This Row],[International]]/Table3235678910111213234321011121372458[[#This Row],[Total]]</f>
        <v>0</v>
      </c>
      <c r="Y8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0.44444444444444442</v>
      </c>
      <c r="Z8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0.44444444444444442</v>
      </c>
    </row>
    <row r="86" spans="1:26" ht="20" customHeight="1">
      <c r="A86" s="1">
        <v>109651</v>
      </c>
      <c r="B86" s="1" t="s">
        <v>1382</v>
      </c>
      <c r="C86" s="15" t="s">
        <v>347</v>
      </c>
      <c r="D86" s="1">
        <v>8</v>
      </c>
      <c r="E86" s="1">
        <v>4</v>
      </c>
      <c r="F86" s="8">
        <f>Table3235678910111213234321011121372458[[#This Row],[Men]]/Table3235678910111213234321011121372458[[#This Row],[Total]]</f>
        <v>0.5</v>
      </c>
      <c r="G86" s="1">
        <v>4</v>
      </c>
      <c r="H86" s="8">
        <f>Table3235678910111213234321011121372458[[#This Row],[Women]]/Table3235678910111213234321011121372458[[#This Row],[Total]]</f>
        <v>0.5</v>
      </c>
      <c r="I86" s="1">
        <v>0</v>
      </c>
      <c r="J86" s="8">
        <f>Table3235678910111213234321011121372458[[#This Row],[Alaskan Native or Native American]]/Table3235678910111213234321011121372458[[#This Row],[Total]]</f>
        <v>0</v>
      </c>
      <c r="K86" s="1">
        <v>5</v>
      </c>
      <c r="L86" s="8">
        <f>Table3235678910111213234321011121372458[[#This Row],[Asian American]]/Table3235678910111213234321011121372458[[#This Row],[Total]]</f>
        <v>0.625</v>
      </c>
      <c r="M86" s="1">
        <v>0</v>
      </c>
      <c r="N86" s="8">
        <f>Table3235678910111213234321011121372458[[#This Row],[African American]]/Table3235678910111213234321011121372458[[#This Row],[Total]]</f>
        <v>0</v>
      </c>
      <c r="O86" s="1">
        <v>0</v>
      </c>
      <c r="P86" s="8">
        <f>Table3235678910111213234321011121372458[[#This Row],[Hispanic American]]/Table3235678910111213234321011121372458[[#This Row],[Total]]</f>
        <v>0</v>
      </c>
      <c r="Q86" s="1">
        <v>0</v>
      </c>
      <c r="R86" s="8">
        <f>Table3235678910111213234321011121372458[[#This Row],[Hawaiian or Pacific Islander]]/Table3235678910111213234321011121372458[[#This Row],[Total]]</f>
        <v>0</v>
      </c>
      <c r="S86" s="1">
        <v>0</v>
      </c>
      <c r="T86" s="8">
        <f>Table3235678910111213234321011121372458[[#This Row],[White]]/Table3235678910111213234321011121372458[[#This Row],[Total]]</f>
        <v>0</v>
      </c>
      <c r="U86" s="1">
        <v>1</v>
      </c>
      <c r="V86" s="8">
        <f>Table3235678910111213234321011121372458[[#This Row],[Multi-racial]]/Table3235678910111213234321011121372458[[#This Row],[Total]]</f>
        <v>0.125</v>
      </c>
      <c r="W86" s="1">
        <v>2</v>
      </c>
      <c r="X86" s="8">
        <f>Table3235678910111213234321011121372458[[#This Row],[International]]/Table3235678910111213234321011121372458[[#This Row],[Total]]</f>
        <v>0.25</v>
      </c>
      <c r="Y8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0.75</v>
      </c>
      <c r="Z8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0.125</v>
      </c>
    </row>
    <row r="87" spans="1:26" ht="20" customHeight="1">
      <c r="A87" s="12">
        <v>126580</v>
      </c>
      <c r="B87" s="12" t="s">
        <v>398</v>
      </c>
      <c r="C87" s="16" t="s">
        <v>347</v>
      </c>
      <c r="D87" s="12">
        <v>8</v>
      </c>
      <c r="E87" s="12">
        <v>7</v>
      </c>
      <c r="F87" s="14">
        <f>Table3235678910111213234321011121372458[[#This Row],[Men]]/Table3235678910111213234321011121372458[[#This Row],[Total]]</f>
        <v>0.875</v>
      </c>
      <c r="G87" s="12">
        <v>1</v>
      </c>
      <c r="H87" s="14">
        <f>Table3235678910111213234321011121372458[[#This Row],[Women]]/Table3235678910111213234321011121372458[[#This Row],[Total]]</f>
        <v>0.125</v>
      </c>
      <c r="I87" s="12">
        <v>0</v>
      </c>
      <c r="J87" s="14">
        <f>Table3235678910111213234321011121372458[[#This Row],[Alaskan Native or Native American]]/Table3235678910111213234321011121372458[[#This Row],[Total]]</f>
        <v>0</v>
      </c>
      <c r="K87" s="12">
        <v>0</v>
      </c>
      <c r="L87" s="14">
        <f>Table3235678910111213234321011121372458[[#This Row],[Asian American]]/Table3235678910111213234321011121372458[[#This Row],[Total]]</f>
        <v>0</v>
      </c>
      <c r="M87" s="12">
        <v>0</v>
      </c>
      <c r="N87" s="14">
        <f>Table3235678910111213234321011121372458[[#This Row],[African American]]/Table3235678910111213234321011121372458[[#This Row],[Total]]</f>
        <v>0</v>
      </c>
      <c r="O87" s="12">
        <v>3</v>
      </c>
      <c r="P87" s="14">
        <f>Table3235678910111213234321011121372458[[#This Row],[Hispanic American]]/Table3235678910111213234321011121372458[[#This Row],[Total]]</f>
        <v>0.375</v>
      </c>
      <c r="Q87" s="12">
        <v>0</v>
      </c>
      <c r="R87" s="14">
        <f>Table3235678910111213234321011121372458[[#This Row],[Hawaiian or Pacific Islander]]/Table3235678910111213234321011121372458[[#This Row],[Total]]</f>
        <v>0</v>
      </c>
      <c r="S87" s="12">
        <v>5</v>
      </c>
      <c r="T87" s="14">
        <f>Table3235678910111213234321011121372458[[#This Row],[White]]/Table3235678910111213234321011121372458[[#This Row],[Total]]</f>
        <v>0.625</v>
      </c>
      <c r="U87" s="12">
        <v>0</v>
      </c>
      <c r="V87" s="14">
        <f>Table3235678910111213234321011121372458[[#This Row],[Multi-racial]]/Table3235678910111213234321011121372458[[#This Row],[Total]]</f>
        <v>0</v>
      </c>
      <c r="W87" s="12">
        <v>0</v>
      </c>
      <c r="X87" s="14">
        <f>Table3235678910111213234321011121372458[[#This Row],[International]]/Table3235678910111213234321011121372458[[#This Row],[Total]]</f>
        <v>0</v>
      </c>
      <c r="Y8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0.375</v>
      </c>
      <c r="Z8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0.375</v>
      </c>
    </row>
    <row r="88" spans="1:26" ht="20" customHeight="1">
      <c r="A88" s="1">
        <v>213251</v>
      </c>
      <c r="B88" s="1" t="s">
        <v>1068</v>
      </c>
      <c r="C88" s="15" t="s">
        <v>347</v>
      </c>
      <c r="D88" s="1">
        <v>8</v>
      </c>
      <c r="E88" s="1">
        <v>5</v>
      </c>
      <c r="F88" s="8">
        <f>Table3235678910111213234321011121372458[[#This Row],[Men]]/Table3235678910111213234321011121372458[[#This Row],[Total]]</f>
        <v>0.625</v>
      </c>
      <c r="G88" s="1">
        <v>3</v>
      </c>
      <c r="H88" s="8">
        <f>Table3235678910111213234321011121372458[[#This Row],[Women]]/Table3235678910111213234321011121372458[[#This Row],[Total]]</f>
        <v>0.375</v>
      </c>
      <c r="I88" s="1">
        <v>0</v>
      </c>
      <c r="J88" s="8">
        <f>Table3235678910111213234321011121372458[[#This Row],[Alaskan Native or Native American]]/Table3235678910111213234321011121372458[[#This Row],[Total]]</f>
        <v>0</v>
      </c>
      <c r="K88" s="1">
        <v>1</v>
      </c>
      <c r="L88" s="8">
        <f>Table3235678910111213234321011121372458[[#This Row],[Asian American]]/Table3235678910111213234321011121372458[[#This Row],[Total]]</f>
        <v>0.125</v>
      </c>
      <c r="M88" s="1">
        <v>0</v>
      </c>
      <c r="N88" s="8">
        <f>Table3235678910111213234321011121372458[[#This Row],[African American]]/Table3235678910111213234321011121372458[[#This Row],[Total]]</f>
        <v>0</v>
      </c>
      <c r="O88" s="1">
        <v>1</v>
      </c>
      <c r="P88" s="8">
        <f>Table3235678910111213234321011121372458[[#This Row],[Hispanic American]]/Table3235678910111213234321011121372458[[#This Row],[Total]]</f>
        <v>0.125</v>
      </c>
      <c r="Q88" s="1">
        <v>0</v>
      </c>
      <c r="R88" s="8">
        <f>Table3235678910111213234321011121372458[[#This Row],[Hawaiian or Pacific Islander]]/Table3235678910111213234321011121372458[[#This Row],[Total]]</f>
        <v>0</v>
      </c>
      <c r="S88" s="1">
        <v>5</v>
      </c>
      <c r="T88" s="8">
        <f>Table3235678910111213234321011121372458[[#This Row],[White]]/Table3235678910111213234321011121372458[[#This Row],[Total]]</f>
        <v>0.625</v>
      </c>
      <c r="U88" s="1">
        <v>0</v>
      </c>
      <c r="V88" s="8">
        <f>Table3235678910111213234321011121372458[[#This Row],[Multi-racial]]/Table3235678910111213234321011121372458[[#This Row],[Total]]</f>
        <v>0</v>
      </c>
      <c r="W88" s="1">
        <v>1</v>
      </c>
      <c r="X88" s="8">
        <f>Table3235678910111213234321011121372458[[#This Row],[International]]/Table3235678910111213234321011121372458[[#This Row],[Total]]</f>
        <v>0.125</v>
      </c>
      <c r="Y8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  <c r="Z8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0.125</v>
      </c>
    </row>
    <row r="89" spans="1:26" ht="20" customHeight="1">
      <c r="A89" s="12">
        <v>458496</v>
      </c>
      <c r="B89" s="12" t="s">
        <v>1419</v>
      </c>
      <c r="C89" s="16">
        <v>31600</v>
      </c>
      <c r="D89" s="12">
        <v>8</v>
      </c>
      <c r="E89" s="12">
        <v>4</v>
      </c>
      <c r="F89" s="14">
        <f>Table3235678910111213234321011121372458[[#This Row],[Men]]/Table3235678910111213234321011121372458[[#This Row],[Total]]</f>
        <v>0.5</v>
      </c>
      <c r="G89" s="12">
        <v>4</v>
      </c>
      <c r="H89" s="14">
        <f>Table3235678910111213234321011121372458[[#This Row],[Women]]/Table3235678910111213234321011121372458[[#This Row],[Total]]</f>
        <v>0.5</v>
      </c>
      <c r="I89" s="12">
        <v>0</v>
      </c>
      <c r="J89" s="14">
        <f>Table3235678910111213234321011121372458[[#This Row],[Alaskan Native or Native American]]/Table3235678910111213234321011121372458[[#This Row],[Total]]</f>
        <v>0</v>
      </c>
      <c r="K89" s="12">
        <v>0</v>
      </c>
      <c r="L89" s="14">
        <f>Table3235678910111213234321011121372458[[#This Row],[Asian American]]/Table3235678910111213234321011121372458[[#This Row],[Total]]</f>
        <v>0</v>
      </c>
      <c r="M89" s="12">
        <v>3</v>
      </c>
      <c r="N89" s="14">
        <f>Table3235678910111213234321011121372458[[#This Row],[African American]]/Table3235678910111213234321011121372458[[#This Row],[Total]]</f>
        <v>0.375</v>
      </c>
      <c r="O89" s="12">
        <v>0</v>
      </c>
      <c r="P89" s="14">
        <f>Table3235678910111213234321011121372458[[#This Row],[Hispanic American]]/Table3235678910111213234321011121372458[[#This Row],[Total]]</f>
        <v>0</v>
      </c>
      <c r="Q89" s="12">
        <v>0</v>
      </c>
      <c r="R89" s="14">
        <f>Table3235678910111213234321011121372458[[#This Row],[Hawaiian or Pacific Islander]]/Table3235678910111213234321011121372458[[#This Row],[Total]]</f>
        <v>0</v>
      </c>
      <c r="S89" s="12">
        <v>4</v>
      </c>
      <c r="T89" s="14">
        <f>Table3235678910111213234321011121372458[[#This Row],[White]]/Table3235678910111213234321011121372458[[#This Row],[Total]]</f>
        <v>0.5</v>
      </c>
      <c r="U89" s="12">
        <v>0</v>
      </c>
      <c r="V89" s="14">
        <f>Table3235678910111213234321011121372458[[#This Row],[Multi-racial]]/Table3235678910111213234321011121372458[[#This Row],[Total]]</f>
        <v>0</v>
      </c>
      <c r="W89" s="12">
        <v>0</v>
      </c>
      <c r="X89" s="14">
        <f>Table3235678910111213234321011121372458[[#This Row],[International]]/Table3235678910111213234321011121372458[[#This Row],[Total]]</f>
        <v>0</v>
      </c>
      <c r="Y8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0.375</v>
      </c>
      <c r="Z8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0.375</v>
      </c>
    </row>
    <row r="90" spans="1:26" ht="20" customHeight="1">
      <c r="A90" s="1">
        <v>465812</v>
      </c>
      <c r="B90" s="1" t="s">
        <v>1421</v>
      </c>
      <c r="C90" s="15">
        <v>29000</v>
      </c>
      <c r="D90" s="1">
        <v>8</v>
      </c>
      <c r="E90" s="1">
        <v>3</v>
      </c>
      <c r="F90" s="8">
        <f>Table3235678910111213234321011121372458[[#This Row],[Men]]/Table3235678910111213234321011121372458[[#This Row],[Total]]</f>
        <v>0.375</v>
      </c>
      <c r="G90" s="1">
        <v>5</v>
      </c>
      <c r="H90" s="8">
        <f>Table3235678910111213234321011121372458[[#This Row],[Women]]/Table3235678910111213234321011121372458[[#This Row],[Total]]</f>
        <v>0.625</v>
      </c>
      <c r="I90" s="1">
        <v>0</v>
      </c>
      <c r="J90" s="8">
        <f>Table3235678910111213234321011121372458[[#This Row],[Alaskan Native or Native American]]/Table3235678910111213234321011121372458[[#This Row],[Total]]</f>
        <v>0</v>
      </c>
      <c r="K90" s="1">
        <v>0</v>
      </c>
      <c r="L90" s="8">
        <f>Table3235678910111213234321011121372458[[#This Row],[Asian American]]/Table3235678910111213234321011121372458[[#This Row],[Total]]</f>
        <v>0</v>
      </c>
      <c r="M90" s="1">
        <v>0</v>
      </c>
      <c r="N90" s="8">
        <f>Table3235678910111213234321011121372458[[#This Row],[African American]]/Table3235678910111213234321011121372458[[#This Row],[Total]]</f>
        <v>0</v>
      </c>
      <c r="O90" s="1">
        <v>1</v>
      </c>
      <c r="P90" s="8">
        <f>Table3235678910111213234321011121372458[[#This Row],[Hispanic American]]/Table3235678910111213234321011121372458[[#This Row],[Total]]</f>
        <v>0.125</v>
      </c>
      <c r="Q90" s="1">
        <v>0</v>
      </c>
      <c r="R90" s="8">
        <f>Table3235678910111213234321011121372458[[#This Row],[Hawaiian or Pacific Islander]]/Table3235678910111213234321011121372458[[#This Row],[Total]]</f>
        <v>0</v>
      </c>
      <c r="S90" s="1">
        <v>5</v>
      </c>
      <c r="T90" s="8">
        <f>Table3235678910111213234321011121372458[[#This Row],[White]]/Table3235678910111213234321011121372458[[#This Row],[Total]]</f>
        <v>0.625</v>
      </c>
      <c r="U90" s="1">
        <v>1</v>
      </c>
      <c r="V90" s="8">
        <f>Table3235678910111213234321011121372458[[#This Row],[Multi-racial]]/Table3235678910111213234321011121372458[[#This Row],[Total]]</f>
        <v>0.125</v>
      </c>
      <c r="W90" s="1">
        <v>0</v>
      </c>
      <c r="X90" s="8">
        <f>Table3235678910111213234321011121372458[[#This Row],[International]]/Table3235678910111213234321011121372458[[#This Row],[Total]]</f>
        <v>0</v>
      </c>
      <c r="Y9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  <c r="Z9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</row>
    <row r="91" spans="1:26" ht="20" customHeight="1">
      <c r="A91" s="12">
        <v>482574</v>
      </c>
      <c r="B91" s="12" t="s">
        <v>1377</v>
      </c>
      <c r="C91" s="19">
        <v>28800</v>
      </c>
      <c r="D91" s="12">
        <v>8</v>
      </c>
      <c r="E91" s="12">
        <v>5</v>
      </c>
      <c r="F91" s="14">
        <f>Table3235678910111213234321011121372458[[#This Row],[Men]]/Table3235678910111213234321011121372458[[#This Row],[Total]]</f>
        <v>0.625</v>
      </c>
      <c r="G91" s="12">
        <v>3</v>
      </c>
      <c r="H91" s="14">
        <f>Table3235678910111213234321011121372458[[#This Row],[Women]]/Table3235678910111213234321011121372458[[#This Row],[Total]]</f>
        <v>0.375</v>
      </c>
      <c r="I91" s="12">
        <v>0</v>
      </c>
      <c r="J91" s="14">
        <f>Table3235678910111213234321011121372458[[#This Row],[Alaskan Native or Native American]]/Table3235678910111213234321011121372458[[#This Row],[Total]]</f>
        <v>0</v>
      </c>
      <c r="K91" s="12">
        <v>0</v>
      </c>
      <c r="L91" s="14">
        <f>Table3235678910111213234321011121372458[[#This Row],[Asian American]]/Table3235678910111213234321011121372458[[#This Row],[Total]]</f>
        <v>0</v>
      </c>
      <c r="M91" s="12">
        <v>1</v>
      </c>
      <c r="N91" s="14">
        <f>Table3235678910111213234321011121372458[[#This Row],[African American]]/Table3235678910111213234321011121372458[[#This Row],[Total]]</f>
        <v>0.125</v>
      </c>
      <c r="O91" s="12">
        <v>0</v>
      </c>
      <c r="P91" s="14">
        <f>Table3235678910111213234321011121372458[[#This Row],[Hispanic American]]/Table3235678910111213234321011121372458[[#This Row],[Total]]</f>
        <v>0</v>
      </c>
      <c r="Q91" s="12">
        <v>0</v>
      </c>
      <c r="R91" s="14">
        <f>Table3235678910111213234321011121372458[[#This Row],[Hawaiian or Pacific Islander]]/Table3235678910111213234321011121372458[[#This Row],[Total]]</f>
        <v>0</v>
      </c>
      <c r="S91" s="12">
        <v>7</v>
      </c>
      <c r="T91" s="14">
        <f>Table3235678910111213234321011121372458[[#This Row],[White]]/Table3235678910111213234321011121372458[[#This Row],[Total]]</f>
        <v>0.875</v>
      </c>
      <c r="U91" s="12">
        <v>0</v>
      </c>
      <c r="V91" s="14">
        <f>Table3235678910111213234321011121372458[[#This Row],[Multi-racial]]/Table3235678910111213234321011121372458[[#This Row],[Total]]</f>
        <v>0</v>
      </c>
      <c r="W91" s="12">
        <v>0</v>
      </c>
      <c r="X91" s="14">
        <f>Table3235678910111213234321011121372458[[#This Row],[International]]/Table3235678910111213234321011121372458[[#This Row],[Total]]</f>
        <v>0</v>
      </c>
      <c r="Y9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0.125</v>
      </c>
      <c r="Z9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0.125</v>
      </c>
    </row>
    <row r="92" spans="1:26" ht="20" customHeight="1">
      <c r="A92" s="1">
        <v>139630</v>
      </c>
      <c r="B92" s="1" t="s">
        <v>1390</v>
      </c>
      <c r="C92" s="15" t="s">
        <v>347</v>
      </c>
      <c r="D92" s="1">
        <v>7</v>
      </c>
      <c r="E92" s="1">
        <v>2</v>
      </c>
      <c r="F92" s="8">
        <f>Table3235678910111213234321011121372458[[#This Row],[Men]]/Table3235678910111213234321011121372458[[#This Row],[Total]]</f>
        <v>0.2857142857142857</v>
      </c>
      <c r="G92" s="1">
        <v>5</v>
      </c>
      <c r="H92" s="8">
        <f>Table3235678910111213234321011121372458[[#This Row],[Women]]/Table3235678910111213234321011121372458[[#This Row],[Total]]</f>
        <v>0.7142857142857143</v>
      </c>
      <c r="I92" s="1">
        <v>0</v>
      </c>
      <c r="J92" s="8">
        <f>Table3235678910111213234321011121372458[[#This Row],[Alaskan Native or Native American]]/Table3235678910111213234321011121372458[[#This Row],[Total]]</f>
        <v>0</v>
      </c>
      <c r="K92" s="1">
        <v>0</v>
      </c>
      <c r="L92" s="8">
        <f>Table3235678910111213234321011121372458[[#This Row],[Asian American]]/Table3235678910111213234321011121372458[[#This Row],[Total]]</f>
        <v>0</v>
      </c>
      <c r="M92" s="1">
        <v>1</v>
      </c>
      <c r="N92" s="8">
        <f>Table3235678910111213234321011121372458[[#This Row],[African American]]/Table3235678910111213234321011121372458[[#This Row],[Total]]</f>
        <v>0.14285714285714285</v>
      </c>
      <c r="O92" s="1">
        <v>0</v>
      </c>
      <c r="P92" s="8">
        <f>Table3235678910111213234321011121372458[[#This Row],[Hispanic American]]/Table3235678910111213234321011121372458[[#This Row],[Total]]</f>
        <v>0</v>
      </c>
      <c r="Q92" s="1">
        <v>0</v>
      </c>
      <c r="R92" s="8">
        <f>Table3235678910111213234321011121372458[[#This Row],[Hawaiian or Pacific Islander]]/Table3235678910111213234321011121372458[[#This Row],[Total]]</f>
        <v>0</v>
      </c>
      <c r="S92" s="1">
        <v>6</v>
      </c>
      <c r="T92" s="8">
        <f>Table3235678910111213234321011121372458[[#This Row],[White]]/Table3235678910111213234321011121372458[[#This Row],[Total]]</f>
        <v>0.8571428571428571</v>
      </c>
      <c r="U92" s="1">
        <v>0</v>
      </c>
      <c r="V92" s="8">
        <f>Table3235678910111213234321011121372458[[#This Row],[Multi-racial]]/Table3235678910111213234321011121372458[[#This Row],[Total]]</f>
        <v>0</v>
      </c>
      <c r="W92" s="1">
        <v>0</v>
      </c>
      <c r="X92" s="8">
        <f>Table3235678910111213234321011121372458[[#This Row],[International]]/Table3235678910111213234321011121372458[[#This Row],[Total]]</f>
        <v>0</v>
      </c>
      <c r="Y9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0.14285714285714285</v>
      </c>
      <c r="Z9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0.14285714285714285</v>
      </c>
    </row>
    <row r="93" spans="1:26" ht="20" customHeight="1">
      <c r="A93" s="12">
        <v>226471</v>
      </c>
      <c r="B93" s="12" t="s">
        <v>265</v>
      </c>
      <c r="C93" s="16" t="s">
        <v>347</v>
      </c>
      <c r="D93" s="12">
        <v>7</v>
      </c>
      <c r="E93" s="12">
        <v>5</v>
      </c>
      <c r="F93" s="14">
        <f>Table3235678910111213234321011121372458[[#This Row],[Men]]/Table3235678910111213234321011121372458[[#This Row],[Total]]</f>
        <v>0.7142857142857143</v>
      </c>
      <c r="G93" s="12">
        <v>2</v>
      </c>
      <c r="H93" s="14">
        <f>Table3235678910111213234321011121372458[[#This Row],[Women]]/Table3235678910111213234321011121372458[[#This Row],[Total]]</f>
        <v>0.2857142857142857</v>
      </c>
      <c r="I93" s="12">
        <v>0</v>
      </c>
      <c r="J93" s="14">
        <f>Table3235678910111213234321011121372458[[#This Row],[Alaskan Native or Native American]]/Table3235678910111213234321011121372458[[#This Row],[Total]]</f>
        <v>0</v>
      </c>
      <c r="K93" s="12">
        <v>0</v>
      </c>
      <c r="L93" s="14">
        <f>Table3235678910111213234321011121372458[[#This Row],[Asian American]]/Table3235678910111213234321011121372458[[#This Row],[Total]]</f>
        <v>0</v>
      </c>
      <c r="M93" s="12">
        <v>1</v>
      </c>
      <c r="N93" s="14">
        <f>Table3235678910111213234321011121372458[[#This Row],[African American]]/Table3235678910111213234321011121372458[[#This Row],[Total]]</f>
        <v>0.14285714285714285</v>
      </c>
      <c r="O93" s="12">
        <v>2</v>
      </c>
      <c r="P93" s="14">
        <f>Table3235678910111213234321011121372458[[#This Row],[Hispanic American]]/Table3235678910111213234321011121372458[[#This Row],[Total]]</f>
        <v>0.2857142857142857</v>
      </c>
      <c r="Q93" s="12">
        <v>0</v>
      </c>
      <c r="R93" s="14">
        <f>Table3235678910111213234321011121372458[[#This Row],[Hawaiian or Pacific Islander]]/Table3235678910111213234321011121372458[[#This Row],[Total]]</f>
        <v>0</v>
      </c>
      <c r="S93" s="12">
        <v>4</v>
      </c>
      <c r="T93" s="14">
        <f>Table3235678910111213234321011121372458[[#This Row],[White]]/Table3235678910111213234321011121372458[[#This Row],[Total]]</f>
        <v>0.5714285714285714</v>
      </c>
      <c r="U93" s="12">
        <v>0</v>
      </c>
      <c r="V93" s="14">
        <f>Table3235678910111213234321011121372458[[#This Row],[Multi-racial]]/Table3235678910111213234321011121372458[[#This Row],[Total]]</f>
        <v>0</v>
      </c>
      <c r="W93" s="12">
        <v>0</v>
      </c>
      <c r="X93" s="14">
        <f>Table3235678910111213234321011121372458[[#This Row],[International]]/Table3235678910111213234321011121372458[[#This Row],[Total]]</f>
        <v>0</v>
      </c>
      <c r="Y9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0.42857142857142855</v>
      </c>
      <c r="Z9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0.42857142857142855</v>
      </c>
    </row>
    <row r="94" spans="1:26" ht="20" customHeight="1">
      <c r="A94" s="1">
        <v>384254</v>
      </c>
      <c r="B94" s="1" t="s">
        <v>1165</v>
      </c>
      <c r="C94" s="15" t="s">
        <v>347</v>
      </c>
      <c r="D94" s="1">
        <v>7</v>
      </c>
      <c r="E94" s="1">
        <v>5</v>
      </c>
      <c r="F94" s="8">
        <f>Table3235678910111213234321011121372458[[#This Row],[Men]]/Table3235678910111213234321011121372458[[#This Row],[Total]]</f>
        <v>0.7142857142857143</v>
      </c>
      <c r="G94" s="1">
        <v>2</v>
      </c>
      <c r="H94" s="8">
        <f>Table3235678910111213234321011121372458[[#This Row],[Women]]/Table3235678910111213234321011121372458[[#This Row],[Total]]</f>
        <v>0.2857142857142857</v>
      </c>
      <c r="I94" s="1">
        <v>0</v>
      </c>
      <c r="J94" s="8">
        <f>Table3235678910111213234321011121372458[[#This Row],[Alaskan Native or Native American]]/Table3235678910111213234321011121372458[[#This Row],[Total]]</f>
        <v>0</v>
      </c>
      <c r="K94" s="1">
        <v>0</v>
      </c>
      <c r="L94" s="8">
        <f>Table3235678910111213234321011121372458[[#This Row],[Asian American]]/Table3235678910111213234321011121372458[[#This Row],[Total]]</f>
        <v>0</v>
      </c>
      <c r="M94" s="1">
        <v>1</v>
      </c>
      <c r="N94" s="8">
        <f>Table3235678910111213234321011121372458[[#This Row],[African American]]/Table3235678910111213234321011121372458[[#This Row],[Total]]</f>
        <v>0.14285714285714285</v>
      </c>
      <c r="O94" s="1">
        <v>0</v>
      </c>
      <c r="P94" s="8">
        <f>Table3235678910111213234321011121372458[[#This Row],[Hispanic American]]/Table3235678910111213234321011121372458[[#This Row],[Total]]</f>
        <v>0</v>
      </c>
      <c r="Q94" s="1">
        <v>0</v>
      </c>
      <c r="R94" s="8">
        <f>Table3235678910111213234321011121372458[[#This Row],[Hawaiian or Pacific Islander]]/Table3235678910111213234321011121372458[[#This Row],[Total]]</f>
        <v>0</v>
      </c>
      <c r="S94" s="1">
        <v>6</v>
      </c>
      <c r="T94" s="8">
        <f>Table3235678910111213234321011121372458[[#This Row],[White]]/Table3235678910111213234321011121372458[[#This Row],[Total]]</f>
        <v>0.8571428571428571</v>
      </c>
      <c r="U94" s="1">
        <v>0</v>
      </c>
      <c r="V94" s="8">
        <f>Table3235678910111213234321011121372458[[#This Row],[Multi-racial]]/Table3235678910111213234321011121372458[[#This Row],[Total]]</f>
        <v>0</v>
      </c>
      <c r="W94" s="1">
        <v>0</v>
      </c>
      <c r="X94" s="8">
        <f>Table3235678910111213234321011121372458[[#This Row],[International]]/Table3235678910111213234321011121372458[[#This Row],[Total]]</f>
        <v>0</v>
      </c>
      <c r="Y9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0.14285714285714285</v>
      </c>
      <c r="Z9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0.14285714285714285</v>
      </c>
    </row>
    <row r="95" spans="1:26" ht="20" customHeight="1">
      <c r="A95" s="12">
        <v>142328</v>
      </c>
      <c r="B95" s="12" t="s">
        <v>867</v>
      </c>
      <c r="C95" s="16" t="s">
        <v>347</v>
      </c>
      <c r="D95" s="12">
        <v>6</v>
      </c>
      <c r="E95" s="12">
        <v>4</v>
      </c>
      <c r="F95" s="14">
        <f>Table3235678910111213234321011121372458[[#This Row],[Men]]/Table3235678910111213234321011121372458[[#This Row],[Total]]</f>
        <v>0.66666666666666663</v>
      </c>
      <c r="G95" s="12">
        <v>2</v>
      </c>
      <c r="H95" s="14">
        <f>Table3235678910111213234321011121372458[[#This Row],[Women]]/Table3235678910111213234321011121372458[[#This Row],[Total]]</f>
        <v>0.33333333333333331</v>
      </c>
      <c r="I95" s="12">
        <v>1</v>
      </c>
      <c r="J95" s="14">
        <f>Table3235678910111213234321011121372458[[#This Row],[Alaskan Native or Native American]]/Table3235678910111213234321011121372458[[#This Row],[Total]]</f>
        <v>0.16666666666666666</v>
      </c>
      <c r="K95" s="12">
        <v>0</v>
      </c>
      <c r="L95" s="14">
        <f>Table3235678910111213234321011121372458[[#This Row],[Asian American]]/Table3235678910111213234321011121372458[[#This Row],[Total]]</f>
        <v>0</v>
      </c>
      <c r="M95" s="12">
        <v>0</v>
      </c>
      <c r="N95" s="14">
        <f>Table3235678910111213234321011121372458[[#This Row],[African American]]/Table3235678910111213234321011121372458[[#This Row],[Total]]</f>
        <v>0</v>
      </c>
      <c r="O95" s="12">
        <v>0</v>
      </c>
      <c r="P95" s="14">
        <f>Table3235678910111213234321011121372458[[#This Row],[Hispanic American]]/Table3235678910111213234321011121372458[[#This Row],[Total]]</f>
        <v>0</v>
      </c>
      <c r="Q95" s="12">
        <v>0</v>
      </c>
      <c r="R95" s="14">
        <f>Table3235678910111213234321011121372458[[#This Row],[Hawaiian or Pacific Islander]]/Table3235678910111213234321011121372458[[#This Row],[Total]]</f>
        <v>0</v>
      </c>
      <c r="S95" s="12">
        <v>1</v>
      </c>
      <c r="T95" s="14">
        <f>Table3235678910111213234321011121372458[[#This Row],[White]]/Table3235678910111213234321011121372458[[#This Row],[Total]]</f>
        <v>0.16666666666666666</v>
      </c>
      <c r="U95" s="12">
        <v>0</v>
      </c>
      <c r="V95" s="14">
        <f>Table3235678910111213234321011121372458[[#This Row],[Multi-racial]]/Table3235678910111213234321011121372458[[#This Row],[Total]]</f>
        <v>0</v>
      </c>
      <c r="W95" s="12">
        <v>2</v>
      </c>
      <c r="X95" s="14">
        <f>Table3235678910111213234321011121372458[[#This Row],[International]]/Table3235678910111213234321011121372458[[#This Row],[Total]]</f>
        <v>0.33333333333333331</v>
      </c>
      <c r="Y9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0.16666666666666666</v>
      </c>
      <c r="Z9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0.16666666666666666</v>
      </c>
    </row>
    <row r="96" spans="1:26" ht="20" customHeight="1">
      <c r="A96" s="1">
        <v>157793</v>
      </c>
      <c r="B96" s="1" t="s">
        <v>906</v>
      </c>
      <c r="C96" s="15" t="s">
        <v>347</v>
      </c>
      <c r="D96" s="1">
        <v>6</v>
      </c>
      <c r="E96" s="1">
        <v>2</v>
      </c>
      <c r="F96" s="8">
        <f>Table3235678910111213234321011121372458[[#This Row],[Men]]/Table3235678910111213234321011121372458[[#This Row],[Total]]</f>
        <v>0.33333333333333331</v>
      </c>
      <c r="G96" s="1">
        <v>4</v>
      </c>
      <c r="H96" s="8">
        <f>Table3235678910111213234321011121372458[[#This Row],[Women]]/Table3235678910111213234321011121372458[[#This Row],[Total]]</f>
        <v>0.66666666666666663</v>
      </c>
      <c r="I96" s="1">
        <v>0</v>
      </c>
      <c r="J96" s="8">
        <f>Table3235678910111213234321011121372458[[#This Row],[Alaskan Native or Native American]]/Table3235678910111213234321011121372458[[#This Row],[Total]]</f>
        <v>0</v>
      </c>
      <c r="K96" s="1">
        <v>0</v>
      </c>
      <c r="L96" s="8">
        <f>Table3235678910111213234321011121372458[[#This Row],[Asian American]]/Table3235678910111213234321011121372458[[#This Row],[Total]]</f>
        <v>0</v>
      </c>
      <c r="M96" s="1">
        <v>0</v>
      </c>
      <c r="N96" s="8">
        <f>Table3235678910111213234321011121372458[[#This Row],[African American]]/Table3235678910111213234321011121372458[[#This Row],[Total]]</f>
        <v>0</v>
      </c>
      <c r="O96" s="1">
        <v>0</v>
      </c>
      <c r="P96" s="8">
        <f>Table3235678910111213234321011121372458[[#This Row],[Hispanic American]]/Table3235678910111213234321011121372458[[#This Row],[Total]]</f>
        <v>0</v>
      </c>
      <c r="Q96" s="1">
        <v>0</v>
      </c>
      <c r="R96" s="8">
        <f>Table3235678910111213234321011121372458[[#This Row],[Hawaiian or Pacific Islander]]/Table3235678910111213234321011121372458[[#This Row],[Total]]</f>
        <v>0</v>
      </c>
      <c r="S96" s="1">
        <v>5</v>
      </c>
      <c r="T96" s="8">
        <f>Table3235678910111213234321011121372458[[#This Row],[White]]/Table3235678910111213234321011121372458[[#This Row],[Total]]</f>
        <v>0.83333333333333337</v>
      </c>
      <c r="U96" s="1">
        <v>1</v>
      </c>
      <c r="V96" s="8">
        <f>Table3235678910111213234321011121372458[[#This Row],[Multi-racial]]/Table3235678910111213234321011121372458[[#This Row],[Total]]</f>
        <v>0.16666666666666666</v>
      </c>
      <c r="W96" s="1">
        <v>0</v>
      </c>
      <c r="X96" s="8">
        <f>Table3235678910111213234321011121372458[[#This Row],[International]]/Table3235678910111213234321011121372458[[#This Row],[Total]]</f>
        <v>0</v>
      </c>
      <c r="Y9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0.16666666666666666</v>
      </c>
      <c r="Z9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0.16666666666666666</v>
      </c>
    </row>
    <row r="97" spans="1:26" ht="20" customHeight="1">
      <c r="A97" s="12">
        <v>367884</v>
      </c>
      <c r="B97" s="12" t="s">
        <v>1263</v>
      </c>
      <c r="C97" s="16" t="s">
        <v>347</v>
      </c>
      <c r="D97" s="12">
        <v>6</v>
      </c>
      <c r="E97" s="12">
        <v>3</v>
      </c>
      <c r="F97" s="14">
        <f>Table3235678910111213234321011121372458[[#This Row],[Men]]/Table3235678910111213234321011121372458[[#This Row],[Total]]</f>
        <v>0.5</v>
      </c>
      <c r="G97" s="12">
        <v>3</v>
      </c>
      <c r="H97" s="14">
        <f>Table3235678910111213234321011121372458[[#This Row],[Women]]/Table3235678910111213234321011121372458[[#This Row],[Total]]</f>
        <v>0.5</v>
      </c>
      <c r="I97" s="12">
        <v>0</v>
      </c>
      <c r="J97" s="14">
        <f>Table3235678910111213234321011121372458[[#This Row],[Alaskan Native or Native American]]/Table3235678910111213234321011121372458[[#This Row],[Total]]</f>
        <v>0</v>
      </c>
      <c r="K97" s="12">
        <v>1</v>
      </c>
      <c r="L97" s="14">
        <f>Table3235678910111213234321011121372458[[#This Row],[Asian American]]/Table3235678910111213234321011121372458[[#This Row],[Total]]</f>
        <v>0.16666666666666666</v>
      </c>
      <c r="M97" s="12">
        <v>0</v>
      </c>
      <c r="N97" s="14">
        <f>Table3235678910111213234321011121372458[[#This Row],[African American]]/Table3235678910111213234321011121372458[[#This Row],[Total]]</f>
        <v>0</v>
      </c>
      <c r="O97" s="12">
        <v>1</v>
      </c>
      <c r="P97" s="14">
        <f>Table3235678910111213234321011121372458[[#This Row],[Hispanic American]]/Table3235678910111213234321011121372458[[#This Row],[Total]]</f>
        <v>0.16666666666666666</v>
      </c>
      <c r="Q97" s="12">
        <v>0</v>
      </c>
      <c r="R97" s="14">
        <f>Table3235678910111213234321011121372458[[#This Row],[Hawaiian or Pacific Islander]]/Table3235678910111213234321011121372458[[#This Row],[Total]]</f>
        <v>0</v>
      </c>
      <c r="S97" s="12">
        <v>3</v>
      </c>
      <c r="T97" s="14">
        <f>Table3235678910111213234321011121372458[[#This Row],[White]]/Table3235678910111213234321011121372458[[#This Row],[Total]]</f>
        <v>0.5</v>
      </c>
      <c r="U97" s="12">
        <v>1</v>
      </c>
      <c r="V97" s="14">
        <f>Table3235678910111213234321011121372458[[#This Row],[Multi-racial]]/Table3235678910111213234321011121372458[[#This Row],[Total]]</f>
        <v>0.16666666666666666</v>
      </c>
      <c r="W97" s="12">
        <v>0</v>
      </c>
      <c r="X97" s="14">
        <f>Table3235678910111213234321011121372458[[#This Row],[International]]/Table3235678910111213234321011121372458[[#This Row],[Total]]</f>
        <v>0</v>
      </c>
      <c r="Y9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9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</row>
    <row r="98" spans="1:26" ht="20" customHeight="1">
      <c r="A98" s="1">
        <v>421832</v>
      </c>
      <c r="B98" s="1" t="s">
        <v>1405</v>
      </c>
      <c r="C98" s="15">
        <v>18500</v>
      </c>
      <c r="D98" s="1">
        <v>6</v>
      </c>
      <c r="E98" s="1">
        <v>3</v>
      </c>
      <c r="F98" s="8">
        <f>Table3235678910111213234321011121372458[[#This Row],[Men]]/Table3235678910111213234321011121372458[[#This Row],[Total]]</f>
        <v>0.5</v>
      </c>
      <c r="G98" s="1">
        <v>3</v>
      </c>
      <c r="H98" s="8">
        <f>Table3235678910111213234321011121372458[[#This Row],[Women]]/Table3235678910111213234321011121372458[[#This Row],[Total]]</f>
        <v>0.5</v>
      </c>
      <c r="I98" s="1">
        <v>0</v>
      </c>
      <c r="J98" s="8">
        <f>Table3235678910111213234321011121372458[[#This Row],[Alaskan Native or Native American]]/Table3235678910111213234321011121372458[[#This Row],[Total]]</f>
        <v>0</v>
      </c>
      <c r="K98" s="1">
        <v>0</v>
      </c>
      <c r="L98" s="8">
        <f>Table3235678910111213234321011121372458[[#This Row],[Asian American]]/Table3235678910111213234321011121372458[[#This Row],[Total]]</f>
        <v>0</v>
      </c>
      <c r="M98" s="1">
        <v>6</v>
      </c>
      <c r="N98" s="8">
        <f>Table3235678910111213234321011121372458[[#This Row],[African American]]/Table3235678910111213234321011121372458[[#This Row],[Total]]</f>
        <v>1</v>
      </c>
      <c r="O98" s="1">
        <v>0</v>
      </c>
      <c r="P98" s="8">
        <f>Table3235678910111213234321011121372458[[#This Row],[Hispanic American]]/Table3235678910111213234321011121372458[[#This Row],[Total]]</f>
        <v>0</v>
      </c>
      <c r="Q98" s="1">
        <v>0</v>
      </c>
      <c r="R98" s="8">
        <f>Table3235678910111213234321011121372458[[#This Row],[Hawaiian or Pacific Islander]]/Table3235678910111213234321011121372458[[#This Row],[Total]]</f>
        <v>0</v>
      </c>
      <c r="S98" s="1">
        <v>0</v>
      </c>
      <c r="T98" s="8">
        <f>Table3235678910111213234321011121372458[[#This Row],[White]]/Table3235678910111213234321011121372458[[#This Row],[Total]]</f>
        <v>0</v>
      </c>
      <c r="U98" s="1">
        <v>0</v>
      </c>
      <c r="V98" s="8">
        <f>Table3235678910111213234321011121372458[[#This Row],[Multi-racial]]/Table3235678910111213234321011121372458[[#This Row],[Total]]</f>
        <v>0</v>
      </c>
      <c r="W98" s="1">
        <v>0</v>
      </c>
      <c r="X98" s="8">
        <f>Table3235678910111213234321011121372458[[#This Row],[International]]/Table3235678910111213234321011121372458[[#This Row],[Total]]</f>
        <v>0</v>
      </c>
      <c r="Y9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  <c r="Z9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</row>
    <row r="99" spans="1:26" ht="20" customHeight="1">
      <c r="A99" s="12">
        <v>428286</v>
      </c>
      <c r="B99" s="12" t="s">
        <v>1406</v>
      </c>
      <c r="C99" s="16">
        <v>32100</v>
      </c>
      <c r="D99" s="12">
        <v>6</v>
      </c>
      <c r="E99" s="12">
        <v>3</v>
      </c>
      <c r="F99" s="14">
        <f>Table3235678910111213234321011121372458[[#This Row],[Men]]/Table3235678910111213234321011121372458[[#This Row],[Total]]</f>
        <v>0.5</v>
      </c>
      <c r="G99" s="12">
        <v>3</v>
      </c>
      <c r="H99" s="14">
        <f>Table3235678910111213234321011121372458[[#This Row],[Women]]/Table3235678910111213234321011121372458[[#This Row],[Total]]</f>
        <v>0.5</v>
      </c>
      <c r="I99" s="12">
        <v>0</v>
      </c>
      <c r="J99" s="14">
        <f>Table3235678910111213234321011121372458[[#This Row],[Alaskan Native or Native American]]/Table3235678910111213234321011121372458[[#This Row],[Total]]</f>
        <v>0</v>
      </c>
      <c r="K99" s="12">
        <v>0</v>
      </c>
      <c r="L99" s="14">
        <f>Table3235678910111213234321011121372458[[#This Row],[Asian American]]/Table3235678910111213234321011121372458[[#This Row],[Total]]</f>
        <v>0</v>
      </c>
      <c r="M99" s="12">
        <v>0</v>
      </c>
      <c r="N99" s="14">
        <f>Table3235678910111213234321011121372458[[#This Row],[African American]]/Table3235678910111213234321011121372458[[#This Row],[Total]]</f>
        <v>0</v>
      </c>
      <c r="O99" s="12">
        <v>1</v>
      </c>
      <c r="P99" s="14">
        <f>Table3235678910111213234321011121372458[[#This Row],[Hispanic American]]/Table3235678910111213234321011121372458[[#This Row],[Total]]</f>
        <v>0.16666666666666666</v>
      </c>
      <c r="Q99" s="12">
        <v>0</v>
      </c>
      <c r="R99" s="14">
        <f>Table3235678910111213234321011121372458[[#This Row],[Hawaiian or Pacific Islander]]/Table3235678910111213234321011121372458[[#This Row],[Total]]</f>
        <v>0</v>
      </c>
      <c r="S99" s="12">
        <v>5</v>
      </c>
      <c r="T99" s="14">
        <f>Table3235678910111213234321011121372458[[#This Row],[White]]/Table3235678910111213234321011121372458[[#This Row],[Total]]</f>
        <v>0.83333333333333337</v>
      </c>
      <c r="U99" s="12">
        <v>0</v>
      </c>
      <c r="V99" s="14">
        <f>Table3235678910111213234321011121372458[[#This Row],[Multi-racial]]/Table3235678910111213234321011121372458[[#This Row],[Total]]</f>
        <v>0</v>
      </c>
      <c r="W99" s="12">
        <v>0</v>
      </c>
      <c r="X99" s="14">
        <f>Table3235678910111213234321011121372458[[#This Row],[International]]/Table3235678910111213234321011121372458[[#This Row],[Total]]</f>
        <v>0</v>
      </c>
      <c r="Y9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0.16666666666666666</v>
      </c>
      <c r="Z9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0.16666666666666666</v>
      </c>
    </row>
    <row r="100" spans="1:26" ht="20" customHeight="1">
      <c r="A100" s="1">
        <v>482459</v>
      </c>
      <c r="B100" s="1" t="s">
        <v>1369</v>
      </c>
      <c r="C100" s="15">
        <v>28800</v>
      </c>
      <c r="D100" s="1">
        <v>6</v>
      </c>
      <c r="E100" s="1">
        <v>5</v>
      </c>
      <c r="F100" s="8">
        <f>Table3235678910111213234321011121372458[[#This Row],[Men]]/Table3235678910111213234321011121372458[[#This Row],[Total]]</f>
        <v>0.83333333333333337</v>
      </c>
      <c r="G100" s="1">
        <v>1</v>
      </c>
      <c r="H100" s="8">
        <f>Table3235678910111213234321011121372458[[#This Row],[Women]]/Table3235678910111213234321011121372458[[#This Row],[Total]]</f>
        <v>0.16666666666666666</v>
      </c>
      <c r="I100" s="1">
        <v>0</v>
      </c>
      <c r="J100" s="8">
        <f>Table3235678910111213234321011121372458[[#This Row],[Alaskan Native or Native American]]/Table3235678910111213234321011121372458[[#This Row],[Total]]</f>
        <v>0</v>
      </c>
      <c r="K100" s="1">
        <v>0</v>
      </c>
      <c r="L100" s="8">
        <f>Table3235678910111213234321011121372458[[#This Row],[Asian American]]/Table3235678910111213234321011121372458[[#This Row],[Total]]</f>
        <v>0</v>
      </c>
      <c r="M100" s="1">
        <v>1</v>
      </c>
      <c r="N100" s="8">
        <f>Table3235678910111213234321011121372458[[#This Row],[African American]]/Table3235678910111213234321011121372458[[#This Row],[Total]]</f>
        <v>0.16666666666666666</v>
      </c>
      <c r="O100" s="1">
        <v>1</v>
      </c>
      <c r="P100" s="8">
        <f>Table3235678910111213234321011121372458[[#This Row],[Hispanic American]]/Table3235678910111213234321011121372458[[#This Row],[Total]]</f>
        <v>0.16666666666666666</v>
      </c>
      <c r="Q100" s="1">
        <v>0</v>
      </c>
      <c r="R100" s="8">
        <f>Table3235678910111213234321011121372458[[#This Row],[Hawaiian or Pacific Islander]]/Table3235678910111213234321011121372458[[#This Row],[Total]]</f>
        <v>0</v>
      </c>
      <c r="S100" s="1">
        <v>3</v>
      </c>
      <c r="T100" s="8">
        <f>Table3235678910111213234321011121372458[[#This Row],[White]]/Table3235678910111213234321011121372458[[#This Row],[Total]]</f>
        <v>0.5</v>
      </c>
      <c r="U100" s="1">
        <v>0</v>
      </c>
      <c r="V100" s="8">
        <f>Table3235678910111213234321011121372458[[#This Row],[Multi-racial]]/Table3235678910111213234321011121372458[[#This Row],[Total]]</f>
        <v>0</v>
      </c>
      <c r="W100" s="1">
        <v>0</v>
      </c>
      <c r="X100" s="8">
        <f>Table3235678910111213234321011121372458[[#This Row],[International]]/Table3235678910111213234321011121372458[[#This Row],[Total]]</f>
        <v>0</v>
      </c>
      <c r="Y10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  <c r="Z10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</row>
    <row r="101" spans="1:26" ht="20" customHeight="1">
      <c r="A101" s="12">
        <v>482468</v>
      </c>
      <c r="B101" s="12" t="s">
        <v>1370</v>
      </c>
      <c r="C101" s="16">
        <v>28800</v>
      </c>
      <c r="D101" s="12">
        <v>6</v>
      </c>
      <c r="E101" s="12">
        <v>3</v>
      </c>
      <c r="F101" s="14">
        <f>Table3235678910111213234321011121372458[[#This Row],[Men]]/Table3235678910111213234321011121372458[[#This Row],[Total]]</f>
        <v>0.5</v>
      </c>
      <c r="G101" s="12">
        <v>3</v>
      </c>
      <c r="H101" s="14">
        <f>Table3235678910111213234321011121372458[[#This Row],[Women]]/Table3235678910111213234321011121372458[[#This Row],[Total]]</f>
        <v>0.5</v>
      </c>
      <c r="I101" s="12">
        <v>0</v>
      </c>
      <c r="J101" s="14">
        <f>Table3235678910111213234321011121372458[[#This Row],[Alaskan Native or Native American]]/Table3235678910111213234321011121372458[[#This Row],[Total]]</f>
        <v>0</v>
      </c>
      <c r="K101" s="12">
        <v>0</v>
      </c>
      <c r="L101" s="14">
        <f>Table3235678910111213234321011121372458[[#This Row],[Asian American]]/Table3235678910111213234321011121372458[[#This Row],[Total]]</f>
        <v>0</v>
      </c>
      <c r="M101" s="12">
        <v>4</v>
      </c>
      <c r="N101" s="14">
        <f>Table3235678910111213234321011121372458[[#This Row],[African American]]/Table3235678910111213234321011121372458[[#This Row],[Total]]</f>
        <v>0.66666666666666663</v>
      </c>
      <c r="O101" s="12">
        <v>2</v>
      </c>
      <c r="P101" s="14">
        <f>Table3235678910111213234321011121372458[[#This Row],[Hispanic American]]/Table3235678910111213234321011121372458[[#This Row],[Total]]</f>
        <v>0.33333333333333331</v>
      </c>
      <c r="Q101" s="12">
        <v>0</v>
      </c>
      <c r="R101" s="14">
        <f>Table3235678910111213234321011121372458[[#This Row],[Hawaiian or Pacific Islander]]/Table3235678910111213234321011121372458[[#This Row],[Total]]</f>
        <v>0</v>
      </c>
      <c r="S101" s="12">
        <v>0</v>
      </c>
      <c r="T101" s="14">
        <f>Table3235678910111213234321011121372458[[#This Row],[White]]/Table3235678910111213234321011121372458[[#This Row],[Total]]</f>
        <v>0</v>
      </c>
      <c r="U101" s="12">
        <v>0</v>
      </c>
      <c r="V101" s="14">
        <f>Table3235678910111213234321011121372458[[#This Row],[Multi-racial]]/Table3235678910111213234321011121372458[[#This Row],[Total]]</f>
        <v>0</v>
      </c>
      <c r="W101" s="12">
        <v>0</v>
      </c>
      <c r="X101" s="14">
        <f>Table3235678910111213234321011121372458[[#This Row],[International]]/Table3235678910111213234321011121372458[[#This Row],[Total]]</f>
        <v>0</v>
      </c>
      <c r="Y10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  <c r="Z10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</row>
    <row r="102" spans="1:26" ht="20" customHeight="1">
      <c r="A102" s="1">
        <v>132338</v>
      </c>
      <c r="B102" s="1" t="s">
        <v>1387</v>
      </c>
      <c r="C102" s="15" t="s">
        <v>347</v>
      </c>
      <c r="D102" s="1">
        <v>5</v>
      </c>
      <c r="E102" s="1">
        <v>3</v>
      </c>
      <c r="F102" s="8">
        <f>Table3235678910111213234321011121372458[[#This Row],[Men]]/Table3235678910111213234321011121372458[[#This Row],[Total]]</f>
        <v>0.6</v>
      </c>
      <c r="G102" s="1">
        <v>2</v>
      </c>
      <c r="H102" s="8">
        <f>Table3235678910111213234321011121372458[[#This Row],[Women]]/Table3235678910111213234321011121372458[[#This Row],[Total]]</f>
        <v>0.4</v>
      </c>
      <c r="I102" s="1">
        <v>0</v>
      </c>
      <c r="J102" s="8">
        <f>Table3235678910111213234321011121372458[[#This Row],[Alaskan Native or Native American]]/Table3235678910111213234321011121372458[[#This Row],[Total]]</f>
        <v>0</v>
      </c>
      <c r="K102" s="1">
        <v>0</v>
      </c>
      <c r="L102" s="8">
        <f>Table3235678910111213234321011121372458[[#This Row],[Asian American]]/Table3235678910111213234321011121372458[[#This Row],[Total]]</f>
        <v>0</v>
      </c>
      <c r="M102" s="1">
        <v>0</v>
      </c>
      <c r="N102" s="8">
        <f>Table3235678910111213234321011121372458[[#This Row],[African American]]/Table3235678910111213234321011121372458[[#This Row],[Total]]</f>
        <v>0</v>
      </c>
      <c r="O102" s="1">
        <v>1</v>
      </c>
      <c r="P102" s="8">
        <f>Table3235678910111213234321011121372458[[#This Row],[Hispanic American]]/Table3235678910111213234321011121372458[[#This Row],[Total]]</f>
        <v>0.2</v>
      </c>
      <c r="Q102" s="1">
        <v>0</v>
      </c>
      <c r="R102" s="8">
        <f>Table3235678910111213234321011121372458[[#This Row],[Hawaiian or Pacific Islander]]/Table3235678910111213234321011121372458[[#This Row],[Total]]</f>
        <v>0</v>
      </c>
      <c r="S102" s="1">
        <v>0</v>
      </c>
      <c r="T102" s="8">
        <f>Table3235678910111213234321011121372458[[#This Row],[White]]/Table3235678910111213234321011121372458[[#This Row],[Total]]</f>
        <v>0</v>
      </c>
      <c r="U102" s="1">
        <v>0</v>
      </c>
      <c r="V102" s="8">
        <f>Table3235678910111213234321011121372458[[#This Row],[Multi-racial]]/Table3235678910111213234321011121372458[[#This Row],[Total]]</f>
        <v>0</v>
      </c>
      <c r="W102" s="1">
        <v>1</v>
      </c>
      <c r="X102" s="8">
        <f>Table3235678910111213234321011121372458[[#This Row],[International]]/Table3235678910111213234321011121372458[[#This Row],[Total]]</f>
        <v>0.2</v>
      </c>
      <c r="Y10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  <c r="Z10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</row>
    <row r="103" spans="1:26" ht="20" customHeight="1">
      <c r="A103" s="12">
        <v>153375</v>
      </c>
      <c r="B103" s="12" t="s">
        <v>887</v>
      </c>
      <c r="C103" s="16" t="s">
        <v>347</v>
      </c>
      <c r="D103" s="12">
        <v>5</v>
      </c>
      <c r="E103" s="12">
        <v>4</v>
      </c>
      <c r="F103" s="14">
        <f>Table3235678910111213234321011121372458[[#This Row],[Men]]/Table3235678910111213234321011121372458[[#This Row],[Total]]</f>
        <v>0.8</v>
      </c>
      <c r="G103" s="12">
        <v>1</v>
      </c>
      <c r="H103" s="14">
        <f>Table3235678910111213234321011121372458[[#This Row],[Women]]/Table3235678910111213234321011121372458[[#This Row],[Total]]</f>
        <v>0.2</v>
      </c>
      <c r="I103" s="12">
        <v>0</v>
      </c>
      <c r="J103" s="14">
        <f>Table3235678910111213234321011121372458[[#This Row],[Alaskan Native or Native American]]/Table3235678910111213234321011121372458[[#This Row],[Total]]</f>
        <v>0</v>
      </c>
      <c r="K103" s="12">
        <v>0</v>
      </c>
      <c r="L103" s="14">
        <f>Table3235678910111213234321011121372458[[#This Row],[Asian American]]/Table3235678910111213234321011121372458[[#This Row],[Total]]</f>
        <v>0</v>
      </c>
      <c r="M103" s="12">
        <v>1</v>
      </c>
      <c r="N103" s="14">
        <f>Table3235678910111213234321011121372458[[#This Row],[African American]]/Table3235678910111213234321011121372458[[#This Row],[Total]]</f>
        <v>0.2</v>
      </c>
      <c r="O103" s="12">
        <v>0</v>
      </c>
      <c r="P103" s="14">
        <f>Table3235678910111213234321011121372458[[#This Row],[Hispanic American]]/Table3235678910111213234321011121372458[[#This Row],[Total]]</f>
        <v>0</v>
      </c>
      <c r="Q103" s="12">
        <v>0</v>
      </c>
      <c r="R103" s="14">
        <f>Table3235678910111213234321011121372458[[#This Row],[Hawaiian or Pacific Islander]]/Table3235678910111213234321011121372458[[#This Row],[Total]]</f>
        <v>0</v>
      </c>
      <c r="S103" s="12">
        <v>3</v>
      </c>
      <c r="T103" s="14">
        <f>Table3235678910111213234321011121372458[[#This Row],[White]]/Table3235678910111213234321011121372458[[#This Row],[Total]]</f>
        <v>0.6</v>
      </c>
      <c r="U103" s="12">
        <v>0</v>
      </c>
      <c r="V103" s="14">
        <f>Table3235678910111213234321011121372458[[#This Row],[Multi-racial]]/Table3235678910111213234321011121372458[[#This Row],[Total]]</f>
        <v>0</v>
      </c>
      <c r="W103" s="12">
        <v>0</v>
      </c>
      <c r="X103" s="14">
        <f>Table3235678910111213234321011121372458[[#This Row],[International]]/Table3235678910111213234321011121372458[[#This Row],[Total]]</f>
        <v>0</v>
      </c>
      <c r="Y10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  <c r="Z10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</row>
    <row r="104" spans="1:26" ht="20" customHeight="1">
      <c r="A104" s="1">
        <v>164748</v>
      </c>
      <c r="B104" s="1" t="s">
        <v>1393</v>
      </c>
      <c r="C104" s="15"/>
      <c r="D104" s="1">
        <v>5</v>
      </c>
      <c r="E104" s="1">
        <v>5</v>
      </c>
      <c r="F104" s="8">
        <f>Table3235678910111213234321011121372458[[#This Row],[Men]]/Table3235678910111213234321011121372458[[#This Row],[Total]]</f>
        <v>1</v>
      </c>
      <c r="G104" s="1">
        <v>0</v>
      </c>
      <c r="H104" s="8">
        <f>Table3235678910111213234321011121372458[[#This Row],[Women]]/Table3235678910111213234321011121372458[[#This Row],[Total]]</f>
        <v>0</v>
      </c>
      <c r="I104" s="1">
        <v>0</v>
      </c>
      <c r="J104" s="8">
        <f>Table3235678910111213234321011121372458[[#This Row],[Alaskan Native or Native American]]/Table3235678910111213234321011121372458[[#This Row],[Total]]</f>
        <v>0</v>
      </c>
      <c r="K104" s="1">
        <v>0</v>
      </c>
      <c r="L104" s="8">
        <f>Table3235678910111213234321011121372458[[#This Row],[Asian American]]/Table3235678910111213234321011121372458[[#This Row],[Total]]</f>
        <v>0</v>
      </c>
      <c r="M104" s="1">
        <v>1</v>
      </c>
      <c r="N104" s="8">
        <f>Table3235678910111213234321011121372458[[#This Row],[African American]]/Table3235678910111213234321011121372458[[#This Row],[Total]]</f>
        <v>0.2</v>
      </c>
      <c r="O104" s="1">
        <v>1</v>
      </c>
      <c r="P104" s="8">
        <f>Table3235678910111213234321011121372458[[#This Row],[Hispanic American]]/Table3235678910111213234321011121372458[[#This Row],[Total]]</f>
        <v>0.2</v>
      </c>
      <c r="Q104" s="1">
        <v>0</v>
      </c>
      <c r="R104" s="8">
        <f>Table3235678910111213234321011121372458[[#This Row],[Hawaiian or Pacific Islander]]/Table3235678910111213234321011121372458[[#This Row],[Total]]</f>
        <v>0</v>
      </c>
      <c r="S104" s="1">
        <v>3</v>
      </c>
      <c r="T104" s="8">
        <f>Table3235678910111213234321011121372458[[#This Row],[White]]/Table3235678910111213234321011121372458[[#This Row],[Total]]</f>
        <v>0.6</v>
      </c>
      <c r="U104" s="1">
        <v>0</v>
      </c>
      <c r="V104" s="8">
        <f>Table3235678910111213234321011121372458[[#This Row],[Multi-racial]]/Table3235678910111213234321011121372458[[#This Row],[Total]]</f>
        <v>0</v>
      </c>
      <c r="W104" s="1">
        <v>0</v>
      </c>
      <c r="X104" s="8">
        <f>Table3235678910111213234321011121372458[[#This Row],[International]]/Table3235678910111213234321011121372458[[#This Row],[Total]]</f>
        <v>0</v>
      </c>
      <c r="Y10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</v>
      </c>
      <c r="Z10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</v>
      </c>
    </row>
    <row r="105" spans="1:26" ht="20" customHeight="1">
      <c r="A105" s="12">
        <v>167394</v>
      </c>
      <c r="B105" s="12" t="s">
        <v>930</v>
      </c>
      <c r="C105" s="16" t="s">
        <v>347</v>
      </c>
      <c r="D105" s="12">
        <v>5</v>
      </c>
      <c r="E105" s="12">
        <v>3</v>
      </c>
      <c r="F105" s="14">
        <f>Table3235678910111213234321011121372458[[#This Row],[Men]]/Table3235678910111213234321011121372458[[#This Row],[Total]]</f>
        <v>0.6</v>
      </c>
      <c r="G105" s="12">
        <v>2</v>
      </c>
      <c r="H105" s="14">
        <f>Table3235678910111213234321011121372458[[#This Row],[Women]]/Table3235678910111213234321011121372458[[#This Row],[Total]]</f>
        <v>0.4</v>
      </c>
      <c r="I105" s="12">
        <v>0</v>
      </c>
      <c r="J105" s="14">
        <f>Table3235678910111213234321011121372458[[#This Row],[Alaskan Native or Native American]]/Table3235678910111213234321011121372458[[#This Row],[Total]]</f>
        <v>0</v>
      </c>
      <c r="K105" s="12">
        <v>0</v>
      </c>
      <c r="L105" s="14">
        <f>Table3235678910111213234321011121372458[[#This Row],[Asian American]]/Table3235678910111213234321011121372458[[#This Row],[Total]]</f>
        <v>0</v>
      </c>
      <c r="M105" s="12">
        <v>1</v>
      </c>
      <c r="N105" s="14">
        <f>Table3235678910111213234321011121372458[[#This Row],[African American]]/Table3235678910111213234321011121372458[[#This Row],[Total]]</f>
        <v>0.2</v>
      </c>
      <c r="O105" s="12">
        <v>1</v>
      </c>
      <c r="P105" s="14">
        <f>Table3235678910111213234321011121372458[[#This Row],[Hispanic American]]/Table3235678910111213234321011121372458[[#This Row],[Total]]</f>
        <v>0.2</v>
      </c>
      <c r="Q105" s="12">
        <v>0</v>
      </c>
      <c r="R105" s="14">
        <f>Table3235678910111213234321011121372458[[#This Row],[Hawaiian or Pacific Islander]]/Table3235678910111213234321011121372458[[#This Row],[Total]]</f>
        <v>0</v>
      </c>
      <c r="S105" s="12">
        <v>2</v>
      </c>
      <c r="T105" s="14">
        <f>Table3235678910111213234321011121372458[[#This Row],[White]]/Table3235678910111213234321011121372458[[#This Row],[Total]]</f>
        <v>0.4</v>
      </c>
      <c r="U105" s="12">
        <v>0</v>
      </c>
      <c r="V105" s="14">
        <f>Table3235678910111213234321011121372458[[#This Row],[Multi-racial]]/Table3235678910111213234321011121372458[[#This Row],[Total]]</f>
        <v>0</v>
      </c>
      <c r="W105" s="12">
        <v>0</v>
      </c>
      <c r="X105" s="14">
        <f>Table3235678910111213234321011121372458[[#This Row],[International]]/Table3235678910111213234321011121372458[[#This Row],[Total]]</f>
        <v>0</v>
      </c>
      <c r="Y10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</v>
      </c>
      <c r="Z10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0.4</v>
      </c>
    </row>
    <row r="106" spans="1:26" ht="20" customHeight="1">
      <c r="A106" s="1">
        <v>215655</v>
      </c>
      <c r="B106" s="1" t="s">
        <v>1344</v>
      </c>
      <c r="C106" s="15" t="s">
        <v>347</v>
      </c>
      <c r="D106" s="1">
        <v>5</v>
      </c>
      <c r="E106" s="1">
        <v>2</v>
      </c>
      <c r="F106" s="8">
        <f>Table3235678910111213234321011121372458[[#This Row],[Men]]/Table3235678910111213234321011121372458[[#This Row],[Total]]</f>
        <v>0.4</v>
      </c>
      <c r="G106" s="1">
        <v>3</v>
      </c>
      <c r="H106" s="8">
        <f>Table3235678910111213234321011121372458[[#This Row],[Women]]/Table3235678910111213234321011121372458[[#This Row],[Total]]</f>
        <v>0.6</v>
      </c>
      <c r="I106" s="1">
        <v>0</v>
      </c>
      <c r="J106" s="8">
        <f>Table3235678910111213234321011121372458[[#This Row],[Alaskan Native or Native American]]/Table3235678910111213234321011121372458[[#This Row],[Total]]</f>
        <v>0</v>
      </c>
      <c r="K106" s="1">
        <v>0</v>
      </c>
      <c r="L106" s="8">
        <f>Table3235678910111213234321011121372458[[#This Row],[Asian American]]/Table3235678910111213234321011121372458[[#This Row],[Total]]</f>
        <v>0</v>
      </c>
      <c r="M106" s="1">
        <v>0</v>
      </c>
      <c r="N106" s="8">
        <f>Table3235678910111213234321011121372458[[#This Row],[African American]]/Table3235678910111213234321011121372458[[#This Row],[Total]]</f>
        <v>0</v>
      </c>
      <c r="O106" s="1">
        <v>0</v>
      </c>
      <c r="P106" s="8">
        <f>Table3235678910111213234321011121372458[[#This Row],[Hispanic American]]/Table3235678910111213234321011121372458[[#This Row],[Total]]</f>
        <v>0</v>
      </c>
      <c r="Q106" s="1">
        <v>0</v>
      </c>
      <c r="R106" s="8">
        <f>Table3235678910111213234321011121372458[[#This Row],[Hawaiian or Pacific Islander]]/Table3235678910111213234321011121372458[[#This Row],[Total]]</f>
        <v>0</v>
      </c>
      <c r="S106" s="1">
        <v>3</v>
      </c>
      <c r="T106" s="8">
        <f>Table3235678910111213234321011121372458[[#This Row],[White]]/Table3235678910111213234321011121372458[[#This Row],[Total]]</f>
        <v>0.6</v>
      </c>
      <c r="U106" s="1">
        <v>0</v>
      </c>
      <c r="V106" s="8">
        <f>Table3235678910111213234321011121372458[[#This Row],[Multi-racial]]/Table3235678910111213234321011121372458[[#This Row],[Total]]</f>
        <v>0</v>
      </c>
      <c r="W106" s="1">
        <v>2</v>
      </c>
      <c r="X106" s="8">
        <f>Table3235678910111213234321011121372458[[#This Row],[International]]/Table3235678910111213234321011121372458[[#This Row],[Total]]</f>
        <v>0.4</v>
      </c>
      <c r="Y10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0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07" spans="1:26" ht="20" customHeight="1">
      <c r="A107" s="12">
        <v>446677</v>
      </c>
      <c r="B107" s="12" t="s">
        <v>498</v>
      </c>
      <c r="C107" s="16">
        <v>29000</v>
      </c>
      <c r="D107" s="12">
        <v>5</v>
      </c>
      <c r="E107" s="12">
        <v>2</v>
      </c>
      <c r="F107" s="14">
        <f>Table3235678910111213234321011121372458[[#This Row],[Men]]/Table3235678910111213234321011121372458[[#This Row],[Total]]</f>
        <v>0.4</v>
      </c>
      <c r="G107" s="12">
        <v>3</v>
      </c>
      <c r="H107" s="14">
        <f>Table3235678910111213234321011121372458[[#This Row],[Women]]/Table3235678910111213234321011121372458[[#This Row],[Total]]</f>
        <v>0.6</v>
      </c>
      <c r="I107" s="12">
        <v>0</v>
      </c>
      <c r="J107" s="14">
        <f>Table3235678910111213234321011121372458[[#This Row],[Alaskan Native or Native American]]/Table3235678910111213234321011121372458[[#This Row],[Total]]</f>
        <v>0</v>
      </c>
      <c r="K107" s="12">
        <v>0</v>
      </c>
      <c r="L107" s="14">
        <f>Table3235678910111213234321011121372458[[#This Row],[Asian American]]/Table3235678910111213234321011121372458[[#This Row],[Total]]</f>
        <v>0</v>
      </c>
      <c r="M107" s="12">
        <v>0</v>
      </c>
      <c r="N107" s="14">
        <f>Table3235678910111213234321011121372458[[#This Row],[African American]]/Table3235678910111213234321011121372458[[#This Row],[Total]]</f>
        <v>0</v>
      </c>
      <c r="O107" s="12">
        <v>0</v>
      </c>
      <c r="P107" s="14">
        <f>Table3235678910111213234321011121372458[[#This Row],[Hispanic American]]/Table3235678910111213234321011121372458[[#This Row],[Total]]</f>
        <v>0</v>
      </c>
      <c r="Q107" s="12">
        <v>0</v>
      </c>
      <c r="R107" s="14">
        <f>Table3235678910111213234321011121372458[[#This Row],[Hawaiian or Pacific Islander]]/Table3235678910111213234321011121372458[[#This Row],[Total]]</f>
        <v>0</v>
      </c>
      <c r="S107" s="12">
        <v>4</v>
      </c>
      <c r="T107" s="14">
        <f>Table3235678910111213234321011121372458[[#This Row],[White]]/Table3235678910111213234321011121372458[[#This Row],[Total]]</f>
        <v>0.8</v>
      </c>
      <c r="U107" s="12">
        <v>0</v>
      </c>
      <c r="V107" s="14">
        <f>Table3235678910111213234321011121372458[[#This Row],[Multi-racial]]/Table3235678910111213234321011121372458[[#This Row],[Total]]</f>
        <v>0</v>
      </c>
      <c r="W107" s="12">
        <v>0</v>
      </c>
      <c r="X107" s="14">
        <f>Table3235678910111213234321011121372458[[#This Row],[International]]/Table3235678910111213234321011121372458[[#This Row],[Total]]</f>
        <v>0</v>
      </c>
      <c r="Y10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0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08" spans="1:26" ht="20" customHeight="1">
      <c r="A108" s="1">
        <v>449010</v>
      </c>
      <c r="B108" s="1" t="s">
        <v>1413</v>
      </c>
      <c r="C108" s="15">
        <v>31600</v>
      </c>
      <c r="D108" s="1">
        <v>5</v>
      </c>
      <c r="E108" s="1">
        <v>1</v>
      </c>
      <c r="F108" s="8">
        <f>Table3235678910111213234321011121372458[[#This Row],[Men]]/Table3235678910111213234321011121372458[[#This Row],[Total]]</f>
        <v>0.2</v>
      </c>
      <c r="G108" s="1">
        <v>4</v>
      </c>
      <c r="H108" s="8">
        <f>Table3235678910111213234321011121372458[[#This Row],[Women]]/Table3235678910111213234321011121372458[[#This Row],[Total]]</f>
        <v>0.8</v>
      </c>
      <c r="I108" s="1">
        <v>0</v>
      </c>
      <c r="J108" s="8">
        <f>Table3235678910111213234321011121372458[[#This Row],[Alaskan Native or Native American]]/Table3235678910111213234321011121372458[[#This Row],[Total]]</f>
        <v>0</v>
      </c>
      <c r="K108" s="1">
        <v>0</v>
      </c>
      <c r="L108" s="8">
        <f>Table3235678910111213234321011121372458[[#This Row],[Asian American]]/Table3235678910111213234321011121372458[[#This Row],[Total]]</f>
        <v>0</v>
      </c>
      <c r="M108" s="1">
        <v>3</v>
      </c>
      <c r="N108" s="8">
        <f>Table3235678910111213234321011121372458[[#This Row],[African American]]/Table3235678910111213234321011121372458[[#This Row],[Total]]</f>
        <v>0.6</v>
      </c>
      <c r="O108" s="1">
        <v>0</v>
      </c>
      <c r="P108" s="8">
        <f>Table3235678910111213234321011121372458[[#This Row],[Hispanic American]]/Table3235678910111213234321011121372458[[#This Row],[Total]]</f>
        <v>0</v>
      </c>
      <c r="Q108" s="1">
        <v>0</v>
      </c>
      <c r="R108" s="8">
        <f>Table3235678910111213234321011121372458[[#This Row],[Hawaiian or Pacific Islander]]/Table3235678910111213234321011121372458[[#This Row],[Total]]</f>
        <v>0</v>
      </c>
      <c r="S108" s="1">
        <v>2</v>
      </c>
      <c r="T108" s="8">
        <f>Table3235678910111213234321011121372458[[#This Row],[White]]/Table3235678910111213234321011121372458[[#This Row],[Total]]</f>
        <v>0.4</v>
      </c>
      <c r="U108" s="1">
        <v>0</v>
      </c>
      <c r="V108" s="8">
        <f>Table3235678910111213234321011121372458[[#This Row],[Multi-racial]]/Table3235678910111213234321011121372458[[#This Row],[Total]]</f>
        <v>0</v>
      </c>
      <c r="W108" s="1">
        <v>0</v>
      </c>
      <c r="X108" s="8">
        <f>Table3235678910111213234321011121372458[[#This Row],[International]]/Table3235678910111213234321011121372458[[#This Row],[Total]]</f>
        <v>0</v>
      </c>
      <c r="Y10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0.6</v>
      </c>
      <c r="Z10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0.6</v>
      </c>
    </row>
    <row r="109" spans="1:26" ht="20" customHeight="1">
      <c r="A109" s="12">
        <v>484631</v>
      </c>
      <c r="B109" s="12" t="s">
        <v>1215</v>
      </c>
      <c r="C109" s="19">
        <v>47200</v>
      </c>
      <c r="D109" s="12">
        <v>5</v>
      </c>
      <c r="E109" s="12">
        <v>4</v>
      </c>
      <c r="F109" s="14">
        <f>Table3235678910111213234321011121372458[[#This Row],[Men]]/Table3235678910111213234321011121372458[[#This Row],[Total]]</f>
        <v>0.8</v>
      </c>
      <c r="G109" s="12">
        <v>1</v>
      </c>
      <c r="H109" s="14">
        <f>Table3235678910111213234321011121372458[[#This Row],[Women]]/Table3235678910111213234321011121372458[[#This Row],[Total]]</f>
        <v>0.2</v>
      </c>
      <c r="I109" s="12">
        <v>0</v>
      </c>
      <c r="J109" s="14">
        <f>Table3235678910111213234321011121372458[[#This Row],[Alaskan Native or Native American]]/Table3235678910111213234321011121372458[[#This Row],[Total]]</f>
        <v>0</v>
      </c>
      <c r="K109" s="12">
        <v>0</v>
      </c>
      <c r="L109" s="14">
        <f>Table3235678910111213234321011121372458[[#This Row],[Asian American]]/Table3235678910111213234321011121372458[[#This Row],[Total]]</f>
        <v>0</v>
      </c>
      <c r="M109" s="12">
        <v>0</v>
      </c>
      <c r="N109" s="14">
        <f>Table3235678910111213234321011121372458[[#This Row],[African American]]/Table3235678910111213234321011121372458[[#This Row],[Total]]</f>
        <v>0</v>
      </c>
      <c r="O109" s="12">
        <v>1</v>
      </c>
      <c r="P109" s="14">
        <f>Table3235678910111213234321011121372458[[#This Row],[Hispanic American]]/Table3235678910111213234321011121372458[[#This Row],[Total]]</f>
        <v>0.2</v>
      </c>
      <c r="Q109" s="12">
        <v>0</v>
      </c>
      <c r="R109" s="14">
        <f>Table3235678910111213234321011121372458[[#This Row],[Hawaiian or Pacific Islander]]/Table3235678910111213234321011121372458[[#This Row],[Total]]</f>
        <v>0</v>
      </c>
      <c r="S109" s="12">
        <v>4</v>
      </c>
      <c r="T109" s="14">
        <f>Table3235678910111213234321011121372458[[#This Row],[White]]/Table3235678910111213234321011121372458[[#This Row],[Total]]</f>
        <v>0.8</v>
      </c>
      <c r="U109" s="12">
        <v>0</v>
      </c>
      <c r="V109" s="14">
        <f>Table3235678910111213234321011121372458[[#This Row],[Multi-racial]]/Table3235678910111213234321011121372458[[#This Row],[Total]]</f>
        <v>0</v>
      </c>
      <c r="W109" s="12">
        <v>0</v>
      </c>
      <c r="X109" s="14">
        <f>Table3235678910111213234321011121372458[[#This Row],[International]]/Table3235678910111213234321011121372458[[#This Row],[Total]]</f>
        <v>0</v>
      </c>
      <c r="Y10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  <c r="Z10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</v>
      </c>
    </row>
    <row r="110" spans="1:26" ht="20" customHeight="1">
      <c r="A110" s="1">
        <v>122931</v>
      </c>
      <c r="B110" s="1" t="s">
        <v>1384</v>
      </c>
      <c r="C110" s="15" t="s">
        <v>347</v>
      </c>
      <c r="D110" s="1">
        <v>4</v>
      </c>
      <c r="E110" s="1">
        <v>3</v>
      </c>
      <c r="F110" s="8">
        <f>Table3235678910111213234321011121372458[[#This Row],[Men]]/Table3235678910111213234321011121372458[[#This Row],[Total]]</f>
        <v>0.75</v>
      </c>
      <c r="G110" s="1">
        <v>1</v>
      </c>
      <c r="H110" s="8">
        <f>Table3235678910111213234321011121372458[[#This Row],[Women]]/Table3235678910111213234321011121372458[[#This Row],[Total]]</f>
        <v>0.25</v>
      </c>
      <c r="I110" s="1">
        <v>0</v>
      </c>
      <c r="J110" s="8">
        <f>Table3235678910111213234321011121372458[[#This Row],[Alaskan Native or Native American]]/Table3235678910111213234321011121372458[[#This Row],[Total]]</f>
        <v>0</v>
      </c>
      <c r="K110" s="1">
        <v>2</v>
      </c>
      <c r="L110" s="8">
        <f>Table3235678910111213234321011121372458[[#This Row],[Asian American]]/Table3235678910111213234321011121372458[[#This Row],[Total]]</f>
        <v>0.5</v>
      </c>
      <c r="M110" s="1">
        <v>0</v>
      </c>
      <c r="N110" s="8">
        <f>Table3235678910111213234321011121372458[[#This Row],[African American]]/Table3235678910111213234321011121372458[[#This Row],[Total]]</f>
        <v>0</v>
      </c>
      <c r="O110" s="1">
        <v>1</v>
      </c>
      <c r="P110" s="8">
        <f>Table3235678910111213234321011121372458[[#This Row],[Hispanic American]]/Table3235678910111213234321011121372458[[#This Row],[Total]]</f>
        <v>0.25</v>
      </c>
      <c r="Q110" s="1">
        <v>0</v>
      </c>
      <c r="R110" s="8">
        <f>Table3235678910111213234321011121372458[[#This Row],[Hawaiian or Pacific Islander]]/Table3235678910111213234321011121372458[[#This Row],[Total]]</f>
        <v>0</v>
      </c>
      <c r="S110" s="1">
        <v>1</v>
      </c>
      <c r="T110" s="8">
        <f>Table3235678910111213234321011121372458[[#This Row],[White]]/Table3235678910111213234321011121372458[[#This Row],[Total]]</f>
        <v>0.25</v>
      </c>
      <c r="U110" s="1">
        <v>0</v>
      </c>
      <c r="V110" s="8">
        <f>Table3235678910111213234321011121372458[[#This Row],[Multi-racial]]/Table3235678910111213234321011121372458[[#This Row],[Total]]</f>
        <v>0</v>
      </c>
      <c r="W110" s="1">
        <v>0</v>
      </c>
      <c r="X110" s="8">
        <f>Table3235678910111213234321011121372458[[#This Row],[International]]/Table3235678910111213234321011121372458[[#This Row],[Total]]</f>
        <v>0</v>
      </c>
      <c r="Y11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0.75</v>
      </c>
      <c r="Z11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</row>
    <row r="111" spans="1:26" ht="20" customHeight="1">
      <c r="A111" s="12">
        <v>182111</v>
      </c>
      <c r="B111" s="12" t="s">
        <v>1296</v>
      </c>
      <c r="C111" s="16">
        <v>31800</v>
      </c>
      <c r="D111" s="12">
        <v>4</v>
      </c>
      <c r="E111" s="12">
        <v>2</v>
      </c>
      <c r="F111" s="14">
        <f>Table3235678910111213234321011121372458[[#This Row],[Men]]/Table3235678910111213234321011121372458[[#This Row],[Total]]</f>
        <v>0.5</v>
      </c>
      <c r="G111" s="12">
        <v>2</v>
      </c>
      <c r="H111" s="14">
        <f>Table3235678910111213234321011121372458[[#This Row],[Women]]/Table3235678910111213234321011121372458[[#This Row],[Total]]</f>
        <v>0.5</v>
      </c>
      <c r="I111" s="12">
        <v>0</v>
      </c>
      <c r="J111" s="14">
        <f>Table3235678910111213234321011121372458[[#This Row],[Alaskan Native or Native American]]/Table3235678910111213234321011121372458[[#This Row],[Total]]</f>
        <v>0</v>
      </c>
      <c r="K111" s="12">
        <v>1</v>
      </c>
      <c r="L111" s="14">
        <f>Table3235678910111213234321011121372458[[#This Row],[Asian American]]/Table3235678910111213234321011121372458[[#This Row],[Total]]</f>
        <v>0.25</v>
      </c>
      <c r="M111" s="12">
        <v>0</v>
      </c>
      <c r="N111" s="14">
        <f>Table3235678910111213234321011121372458[[#This Row],[African American]]/Table3235678910111213234321011121372458[[#This Row],[Total]]</f>
        <v>0</v>
      </c>
      <c r="O111" s="12">
        <v>1</v>
      </c>
      <c r="P111" s="14">
        <f>Table3235678910111213234321011121372458[[#This Row],[Hispanic American]]/Table3235678910111213234321011121372458[[#This Row],[Total]]</f>
        <v>0.25</v>
      </c>
      <c r="Q111" s="12">
        <v>0</v>
      </c>
      <c r="R111" s="14">
        <f>Table3235678910111213234321011121372458[[#This Row],[Hawaiian or Pacific Islander]]/Table3235678910111213234321011121372458[[#This Row],[Total]]</f>
        <v>0</v>
      </c>
      <c r="S111" s="12">
        <v>0</v>
      </c>
      <c r="T111" s="14">
        <f>Table3235678910111213234321011121372458[[#This Row],[White]]/Table3235678910111213234321011121372458[[#This Row],[Total]]</f>
        <v>0</v>
      </c>
      <c r="U111" s="12">
        <v>0</v>
      </c>
      <c r="V111" s="14">
        <f>Table3235678910111213234321011121372458[[#This Row],[Multi-racial]]/Table3235678910111213234321011121372458[[#This Row],[Total]]</f>
        <v>0</v>
      </c>
      <c r="W111" s="12">
        <v>0</v>
      </c>
      <c r="X111" s="14">
        <f>Table3235678910111213234321011121372458[[#This Row],[International]]/Table3235678910111213234321011121372458[[#This Row],[Total]]</f>
        <v>0</v>
      </c>
      <c r="Y11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1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</row>
    <row r="112" spans="1:26" ht="20" customHeight="1">
      <c r="A112" s="1">
        <v>192819</v>
      </c>
      <c r="B112" s="1" t="s">
        <v>508</v>
      </c>
      <c r="C112" s="15" t="s">
        <v>347</v>
      </c>
      <c r="D112" s="1">
        <v>4</v>
      </c>
      <c r="E112" s="1">
        <v>4</v>
      </c>
      <c r="F112" s="8">
        <f>Table3235678910111213234321011121372458[[#This Row],[Men]]/Table3235678910111213234321011121372458[[#This Row],[Total]]</f>
        <v>1</v>
      </c>
      <c r="G112" s="1">
        <v>0</v>
      </c>
      <c r="H112" s="8">
        <f>Table3235678910111213234321011121372458[[#This Row],[Women]]/Table3235678910111213234321011121372458[[#This Row],[Total]]</f>
        <v>0</v>
      </c>
      <c r="I112" s="1">
        <v>0</v>
      </c>
      <c r="J112" s="8">
        <f>Table3235678910111213234321011121372458[[#This Row],[Alaskan Native or Native American]]/Table3235678910111213234321011121372458[[#This Row],[Total]]</f>
        <v>0</v>
      </c>
      <c r="K112" s="1">
        <v>0</v>
      </c>
      <c r="L112" s="8">
        <f>Table3235678910111213234321011121372458[[#This Row],[Asian American]]/Table3235678910111213234321011121372458[[#This Row],[Total]]</f>
        <v>0</v>
      </c>
      <c r="M112" s="1">
        <v>0</v>
      </c>
      <c r="N112" s="8">
        <f>Table3235678910111213234321011121372458[[#This Row],[African American]]/Table3235678910111213234321011121372458[[#This Row],[Total]]</f>
        <v>0</v>
      </c>
      <c r="O112" s="1">
        <v>1</v>
      </c>
      <c r="P112" s="8">
        <f>Table3235678910111213234321011121372458[[#This Row],[Hispanic American]]/Table3235678910111213234321011121372458[[#This Row],[Total]]</f>
        <v>0.25</v>
      </c>
      <c r="Q112" s="1">
        <v>0</v>
      </c>
      <c r="R112" s="8">
        <f>Table3235678910111213234321011121372458[[#This Row],[Hawaiian or Pacific Islander]]/Table3235678910111213234321011121372458[[#This Row],[Total]]</f>
        <v>0</v>
      </c>
      <c r="S112" s="1">
        <v>3</v>
      </c>
      <c r="T112" s="8">
        <f>Table3235678910111213234321011121372458[[#This Row],[White]]/Table3235678910111213234321011121372458[[#This Row],[Total]]</f>
        <v>0.75</v>
      </c>
      <c r="U112" s="1">
        <v>0</v>
      </c>
      <c r="V112" s="8">
        <f>Table3235678910111213234321011121372458[[#This Row],[Multi-racial]]/Table3235678910111213234321011121372458[[#This Row],[Total]]</f>
        <v>0</v>
      </c>
      <c r="W112" s="1">
        <v>0</v>
      </c>
      <c r="X112" s="8">
        <f>Table3235678910111213234321011121372458[[#This Row],[International]]/Table3235678910111213234321011121372458[[#This Row],[Total]]</f>
        <v>0</v>
      </c>
      <c r="Y11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  <c r="Z11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</row>
    <row r="113" spans="1:26" ht="20" customHeight="1">
      <c r="A113" s="12">
        <v>202763</v>
      </c>
      <c r="B113" s="12" t="s">
        <v>698</v>
      </c>
      <c r="C113" s="16" t="s">
        <v>347</v>
      </c>
      <c r="D113" s="12">
        <v>4</v>
      </c>
      <c r="E113" s="12">
        <v>4</v>
      </c>
      <c r="F113" s="14">
        <f>Table3235678910111213234321011121372458[[#This Row],[Men]]/Table3235678910111213234321011121372458[[#This Row],[Total]]</f>
        <v>1</v>
      </c>
      <c r="G113" s="12">
        <v>0</v>
      </c>
      <c r="H113" s="14">
        <f>Table3235678910111213234321011121372458[[#This Row],[Women]]/Table3235678910111213234321011121372458[[#This Row],[Total]]</f>
        <v>0</v>
      </c>
      <c r="I113" s="12">
        <v>0</v>
      </c>
      <c r="J113" s="14">
        <f>Table3235678910111213234321011121372458[[#This Row],[Alaskan Native or Native American]]/Table3235678910111213234321011121372458[[#This Row],[Total]]</f>
        <v>0</v>
      </c>
      <c r="K113" s="12">
        <v>0</v>
      </c>
      <c r="L113" s="14">
        <f>Table3235678910111213234321011121372458[[#This Row],[Asian American]]/Table3235678910111213234321011121372458[[#This Row],[Total]]</f>
        <v>0</v>
      </c>
      <c r="M113" s="12">
        <v>0</v>
      </c>
      <c r="N113" s="14">
        <f>Table3235678910111213234321011121372458[[#This Row],[African American]]/Table3235678910111213234321011121372458[[#This Row],[Total]]</f>
        <v>0</v>
      </c>
      <c r="O113" s="12">
        <v>0</v>
      </c>
      <c r="P113" s="14">
        <f>Table3235678910111213234321011121372458[[#This Row],[Hispanic American]]/Table3235678910111213234321011121372458[[#This Row],[Total]]</f>
        <v>0</v>
      </c>
      <c r="Q113" s="12">
        <v>0</v>
      </c>
      <c r="R113" s="14">
        <f>Table3235678910111213234321011121372458[[#This Row],[Hawaiian or Pacific Islander]]/Table3235678910111213234321011121372458[[#This Row],[Total]]</f>
        <v>0</v>
      </c>
      <c r="S113" s="12">
        <v>4</v>
      </c>
      <c r="T113" s="14">
        <f>Table3235678910111213234321011121372458[[#This Row],[White]]/Table3235678910111213234321011121372458[[#This Row],[Total]]</f>
        <v>1</v>
      </c>
      <c r="U113" s="12">
        <v>0</v>
      </c>
      <c r="V113" s="14">
        <f>Table3235678910111213234321011121372458[[#This Row],[Multi-racial]]/Table3235678910111213234321011121372458[[#This Row],[Total]]</f>
        <v>0</v>
      </c>
      <c r="W113" s="12">
        <v>0</v>
      </c>
      <c r="X113" s="14">
        <f>Table3235678910111213234321011121372458[[#This Row],[International]]/Table3235678910111213234321011121372458[[#This Row],[Total]]</f>
        <v>0</v>
      </c>
      <c r="Y11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1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14" spans="1:26" ht="20" customHeight="1">
      <c r="A114" s="1">
        <v>204194</v>
      </c>
      <c r="B114" s="1" t="s">
        <v>480</v>
      </c>
      <c r="C114" s="15" t="s">
        <v>347</v>
      </c>
      <c r="D114" s="1">
        <v>4</v>
      </c>
      <c r="E114" s="1">
        <v>4</v>
      </c>
      <c r="F114" s="8">
        <f>Table3235678910111213234321011121372458[[#This Row],[Men]]/Table3235678910111213234321011121372458[[#This Row],[Total]]</f>
        <v>1</v>
      </c>
      <c r="G114" s="1">
        <v>0</v>
      </c>
      <c r="H114" s="8">
        <f>Table3235678910111213234321011121372458[[#This Row],[Women]]/Table3235678910111213234321011121372458[[#This Row],[Total]]</f>
        <v>0</v>
      </c>
      <c r="I114" s="1">
        <v>0</v>
      </c>
      <c r="J114" s="8">
        <f>Table3235678910111213234321011121372458[[#This Row],[Alaskan Native or Native American]]/Table3235678910111213234321011121372458[[#This Row],[Total]]</f>
        <v>0</v>
      </c>
      <c r="K114" s="1">
        <v>0</v>
      </c>
      <c r="L114" s="8">
        <f>Table3235678910111213234321011121372458[[#This Row],[Asian American]]/Table3235678910111213234321011121372458[[#This Row],[Total]]</f>
        <v>0</v>
      </c>
      <c r="M114" s="1">
        <v>0</v>
      </c>
      <c r="N114" s="8">
        <f>Table3235678910111213234321011121372458[[#This Row],[African American]]/Table3235678910111213234321011121372458[[#This Row],[Total]]</f>
        <v>0</v>
      </c>
      <c r="O114" s="1">
        <v>0</v>
      </c>
      <c r="P114" s="8">
        <f>Table3235678910111213234321011121372458[[#This Row],[Hispanic American]]/Table3235678910111213234321011121372458[[#This Row],[Total]]</f>
        <v>0</v>
      </c>
      <c r="Q114" s="1">
        <v>0</v>
      </c>
      <c r="R114" s="8">
        <f>Table3235678910111213234321011121372458[[#This Row],[Hawaiian or Pacific Islander]]/Table3235678910111213234321011121372458[[#This Row],[Total]]</f>
        <v>0</v>
      </c>
      <c r="S114" s="1">
        <v>2</v>
      </c>
      <c r="T114" s="8">
        <f>Table3235678910111213234321011121372458[[#This Row],[White]]/Table3235678910111213234321011121372458[[#This Row],[Total]]</f>
        <v>0.5</v>
      </c>
      <c r="U114" s="1">
        <v>0</v>
      </c>
      <c r="V114" s="8">
        <f>Table3235678910111213234321011121372458[[#This Row],[Multi-racial]]/Table3235678910111213234321011121372458[[#This Row],[Total]]</f>
        <v>0</v>
      </c>
      <c r="W114" s="1">
        <v>0</v>
      </c>
      <c r="X114" s="8">
        <f>Table3235678910111213234321011121372458[[#This Row],[International]]/Table3235678910111213234321011121372458[[#This Row],[Total]]</f>
        <v>0</v>
      </c>
      <c r="Y11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1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15" spans="1:26" ht="20" customHeight="1">
      <c r="A115" s="12">
        <v>210960</v>
      </c>
      <c r="B115" s="12" t="s">
        <v>1401</v>
      </c>
      <c r="C115" s="16">
        <v>35700</v>
      </c>
      <c r="D115" s="12">
        <v>4</v>
      </c>
      <c r="E115" s="12">
        <v>3</v>
      </c>
      <c r="F115" s="14">
        <f>Table3235678910111213234321011121372458[[#This Row],[Men]]/Table3235678910111213234321011121372458[[#This Row],[Total]]</f>
        <v>0.75</v>
      </c>
      <c r="G115" s="12">
        <v>1</v>
      </c>
      <c r="H115" s="14">
        <f>Table3235678910111213234321011121372458[[#This Row],[Women]]/Table3235678910111213234321011121372458[[#This Row],[Total]]</f>
        <v>0.25</v>
      </c>
      <c r="I115" s="12">
        <v>0</v>
      </c>
      <c r="J115" s="14">
        <f>Table3235678910111213234321011121372458[[#This Row],[Alaskan Native or Native American]]/Table3235678910111213234321011121372458[[#This Row],[Total]]</f>
        <v>0</v>
      </c>
      <c r="K115" s="12">
        <v>0</v>
      </c>
      <c r="L115" s="14">
        <f>Table3235678910111213234321011121372458[[#This Row],[Asian American]]/Table3235678910111213234321011121372458[[#This Row],[Total]]</f>
        <v>0</v>
      </c>
      <c r="M115" s="12">
        <v>0</v>
      </c>
      <c r="N115" s="14">
        <f>Table3235678910111213234321011121372458[[#This Row],[African American]]/Table3235678910111213234321011121372458[[#This Row],[Total]]</f>
        <v>0</v>
      </c>
      <c r="O115" s="12">
        <v>0</v>
      </c>
      <c r="P115" s="14">
        <f>Table3235678910111213234321011121372458[[#This Row],[Hispanic American]]/Table3235678910111213234321011121372458[[#This Row],[Total]]</f>
        <v>0</v>
      </c>
      <c r="Q115" s="12">
        <v>0</v>
      </c>
      <c r="R115" s="14">
        <f>Table3235678910111213234321011121372458[[#This Row],[Hawaiian or Pacific Islander]]/Table3235678910111213234321011121372458[[#This Row],[Total]]</f>
        <v>0</v>
      </c>
      <c r="S115" s="12">
        <v>3</v>
      </c>
      <c r="T115" s="14">
        <f>Table3235678910111213234321011121372458[[#This Row],[White]]/Table3235678910111213234321011121372458[[#This Row],[Total]]</f>
        <v>0.75</v>
      </c>
      <c r="U115" s="12">
        <v>0</v>
      </c>
      <c r="V115" s="14">
        <f>Table3235678910111213234321011121372458[[#This Row],[Multi-racial]]/Table3235678910111213234321011121372458[[#This Row],[Total]]</f>
        <v>0</v>
      </c>
      <c r="W115" s="12">
        <v>1</v>
      </c>
      <c r="X115" s="14">
        <f>Table3235678910111213234321011121372458[[#This Row],[International]]/Table3235678910111213234321011121372458[[#This Row],[Total]]</f>
        <v>0.25</v>
      </c>
      <c r="Y11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1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16" spans="1:26" ht="20" customHeight="1">
      <c r="A116" s="1">
        <v>219204</v>
      </c>
      <c r="B116" s="1" t="s">
        <v>1101</v>
      </c>
      <c r="C116" s="15" t="s">
        <v>347</v>
      </c>
      <c r="D116" s="1">
        <v>4</v>
      </c>
      <c r="E116" s="1">
        <v>4</v>
      </c>
      <c r="F116" s="8">
        <f>Table3235678910111213234321011121372458[[#This Row],[Men]]/Table3235678910111213234321011121372458[[#This Row],[Total]]</f>
        <v>1</v>
      </c>
      <c r="G116" s="1">
        <v>0</v>
      </c>
      <c r="H116" s="8">
        <f>Table3235678910111213234321011121372458[[#This Row],[Women]]/Table3235678910111213234321011121372458[[#This Row],[Total]]</f>
        <v>0</v>
      </c>
      <c r="I116" s="1">
        <v>0</v>
      </c>
      <c r="J116" s="8">
        <f>Table3235678910111213234321011121372458[[#This Row],[Alaskan Native or Native American]]/Table3235678910111213234321011121372458[[#This Row],[Total]]</f>
        <v>0</v>
      </c>
      <c r="K116" s="1">
        <v>0</v>
      </c>
      <c r="L116" s="8">
        <f>Table3235678910111213234321011121372458[[#This Row],[Asian American]]/Table3235678910111213234321011121372458[[#This Row],[Total]]</f>
        <v>0</v>
      </c>
      <c r="M116" s="1">
        <v>2</v>
      </c>
      <c r="N116" s="8">
        <f>Table3235678910111213234321011121372458[[#This Row],[African American]]/Table3235678910111213234321011121372458[[#This Row],[Total]]</f>
        <v>0.5</v>
      </c>
      <c r="O116" s="1">
        <v>0</v>
      </c>
      <c r="P116" s="8">
        <f>Table3235678910111213234321011121372458[[#This Row],[Hispanic American]]/Table3235678910111213234321011121372458[[#This Row],[Total]]</f>
        <v>0</v>
      </c>
      <c r="Q116" s="1">
        <v>0</v>
      </c>
      <c r="R116" s="8">
        <f>Table3235678910111213234321011121372458[[#This Row],[Hawaiian or Pacific Islander]]/Table3235678910111213234321011121372458[[#This Row],[Total]]</f>
        <v>0</v>
      </c>
      <c r="S116" s="1">
        <v>2</v>
      </c>
      <c r="T116" s="8">
        <f>Table3235678910111213234321011121372458[[#This Row],[White]]/Table3235678910111213234321011121372458[[#This Row],[Total]]</f>
        <v>0.5</v>
      </c>
      <c r="U116" s="1">
        <v>0</v>
      </c>
      <c r="V116" s="8">
        <f>Table3235678910111213234321011121372458[[#This Row],[Multi-racial]]/Table3235678910111213234321011121372458[[#This Row],[Total]]</f>
        <v>0</v>
      </c>
      <c r="W116" s="1">
        <v>0</v>
      </c>
      <c r="X116" s="8">
        <f>Table3235678910111213234321011121372458[[#This Row],[International]]/Table3235678910111213234321011121372458[[#This Row],[Total]]</f>
        <v>0</v>
      </c>
      <c r="Y11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1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17" spans="1:26" ht="20" customHeight="1">
      <c r="A117" s="12">
        <v>226231</v>
      </c>
      <c r="B117" s="12" t="s">
        <v>264</v>
      </c>
      <c r="C117" s="16" t="s">
        <v>347</v>
      </c>
      <c r="D117" s="12">
        <v>4</v>
      </c>
      <c r="E117" s="12">
        <v>4</v>
      </c>
      <c r="F117" s="14">
        <f>Table3235678910111213234321011121372458[[#This Row],[Men]]/Table3235678910111213234321011121372458[[#This Row],[Total]]</f>
        <v>1</v>
      </c>
      <c r="G117" s="12">
        <v>0</v>
      </c>
      <c r="H117" s="14">
        <f>Table3235678910111213234321011121372458[[#This Row],[Women]]/Table3235678910111213234321011121372458[[#This Row],[Total]]</f>
        <v>0</v>
      </c>
      <c r="I117" s="12">
        <v>0</v>
      </c>
      <c r="J117" s="14">
        <f>Table3235678910111213234321011121372458[[#This Row],[Alaskan Native or Native American]]/Table3235678910111213234321011121372458[[#This Row],[Total]]</f>
        <v>0</v>
      </c>
      <c r="K117" s="12">
        <v>0</v>
      </c>
      <c r="L117" s="14">
        <f>Table3235678910111213234321011121372458[[#This Row],[Asian American]]/Table3235678910111213234321011121372458[[#This Row],[Total]]</f>
        <v>0</v>
      </c>
      <c r="M117" s="12">
        <v>0</v>
      </c>
      <c r="N117" s="14">
        <f>Table3235678910111213234321011121372458[[#This Row],[African American]]/Table3235678910111213234321011121372458[[#This Row],[Total]]</f>
        <v>0</v>
      </c>
      <c r="O117" s="12">
        <v>0</v>
      </c>
      <c r="P117" s="14">
        <f>Table3235678910111213234321011121372458[[#This Row],[Hispanic American]]/Table3235678910111213234321011121372458[[#This Row],[Total]]</f>
        <v>0</v>
      </c>
      <c r="Q117" s="12">
        <v>0</v>
      </c>
      <c r="R117" s="14">
        <f>Table3235678910111213234321011121372458[[#This Row],[Hawaiian or Pacific Islander]]/Table3235678910111213234321011121372458[[#This Row],[Total]]</f>
        <v>0</v>
      </c>
      <c r="S117" s="12">
        <v>3</v>
      </c>
      <c r="T117" s="14">
        <f>Table3235678910111213234321011121372458[[#This Row],[White]]/Table3235678910111213234321011121372458[[#This Row],[Total]]</f>
        <v>0.75</v>
      </c>
      <c r="U117" s="12">
        <v>0</v>
      </c>
      <c r="V117" s="14">
        <f>Table3235678910111213234321011121372458[[#This Row],[Multi-racial]]/Table3235678910111213234321011121372458[[#This Row],[Total]]</f>
        <v>0</v>
      </c>
      <c r="W117" s="12">
        <v>0</v>
      </c>
      <c r="X117" s="14">
        <f>Table3235678910111213234321011121372458[[#This Row],[International]]/Table3235678910111213234321011121372458[[#This Row],[Total]]</f>
        <v>0</v>
      </c>
      <c r="Y11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1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18" spans="1:26" ht="20" customHeight="1">
      <c r="A118" s="1">
        <v>482635</v>
      </c>
      <c r="B118" s="1" t="s">
        <v>1380</v>
      </c>
      <c r="C118" s="18">
        <v>28800</v>
      </c>
      <c r="D118" s="1">
        <v>4</v>
      </c>
      <c r="E118" s="1">
        <v>3</v>
      </c>
      <c r="F118" s="8">
        <f>Table3235678910111213234321011121372458[[#This Row],[Men]]/Table3235678910111213234321011121372458[[#This Row],[Total]]</f>
        <v>0.75</v>
      </c>
      <c r="G118" s="1">
        <v>1</v>
      </c>
      <c r="H118" s="8">
        <f>Table3235678910111213234321011121372458[[#This Row],[Women]]/Table3235678910111213234321011121372458[[#This Row],[Total]]</f>
        <v>0.25</v>
      </c>
      <c r="I118" s="1">
        <v>0</v>
      </c>
      <c r="J118" s="8">
        <f>Table3235678910111213234321011121372458[[#This Row],[Alaskan Native or Native American]]/Table3235678910111213234321011121372458[[#This Row],[Total]]</f>
        <v>0</v>
      </c>
      <c r="K118" s="1">
        <v>0</v>
      </c>
      <c r="L118" s="8">
        <f>Table3235678910111213234321011121372458[[#This Row],[Asian American]]/Table3235678910111213234321011121372458[[#This Row],[Total]]</f>
        <v>0</v>
      </c>
      <c r="M118" s="1">
        <v>1</v>
      </c>
      <c r="N118" s="8">
        <f>Table3235678910111213234321011121372458[[#This Row],[African American]]/Table3235678910111213234321011121372458[[#This Row],[Total]]</f>
        <v>0.25</v>
      </c>
      <c r="O118" s="1">
        <v>0</v>
      </c>
      <c r="P118" s="8">
        <f>Table3235678910111213234321011121372458[[#This Row],[Hispanic American]]/Table3235678910111213234321011121372458[[#This Row],[Total]]</f>
        <v>0</v>
      </c>
      <c r="Q118" s="1">
        <v>0</v>
      </c>
      <c r="R118" s="8">
        <f>Table3235678910111213234321011121372458[[#This Row],[Hawaiian or Pacific Islander]]/Table3235678910111213234321011121372458[[#This Row],[Total]]</f>
        <v>0</v>
      </c>
      <c r="S118" s="1">
        <v>3</v>
      </c>
      <c r="T118" s="8">
        <f>Table3235678910111213234321011121372458[[#This Row],[White]]/Table3235678910111213234321011121372458[[#This Row],[Total]]</f>
        <v>0.75</v>
      </c>
      <c r="U118" s="1">
        <v>0</v>
      </c>
      <c r="V118" s="8">
        <f>Table3235678910111213234321011121372458[[#This Row],[Multi-racial]]/Table3235678910111213234321011121372458[[#This Row],[Total]]</f>
        <v>0</v>
      </c>
      <c r="W118" s="1">
        <v>0</v>
      </c>
      <c r="X118" s="8">
        <f>Table3235678910111213234321011121372458[[#This Row],[International]]/Table3235678910111213234321011121372458[[#This Row],[Total]]</f>
        <v>0</v>
      </c>
      <c r="Y11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  <c r="Z11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0.25</v>
      </c>
    </row>
    <row r="119" spans="1:26" ht="20" customHeight="1">
      <c r="A119" s="12">
        <v>207661</v>
      </c>
      <c r="B119" s="12" t="s">
        <v>1398</v>
      </c>
      <c r="C119" s="16" t="s">
        <v>347</v>
      </c>
      <c r="D119" s="12">
        <v>3</v>
      </c>
      <c r="E119" s="12">
        <v>2</v>
      </c>
      <c r="F119" s="14">
        <f>Table3235678910111213234321011121372458[[#This Row],[Men]]/Table3235678910111213234321011121372458[[#This Row],[Total]]</f>
        <v>0.66666666666666663</v>
      </c>
      <c r="G119" s="12">
        <v>1</v>
      </c>
      <c r="H119" s="14">
        <f>Table3235678910111213234321011121372458[[#This Row],[Women]]/Table3235678910111213234321011121372458[[#This Row],[Total]]</f>
        <v>0.33333333333333331</v>
      </c>
      <c r="I119" s="12">
        <v>0</v>
      </c>
      <c r="J119" s="14">
        <f>Table3235678910111213234321011121372458[[#This Row],[Alaskan Native or Native American]]/Table3235678910111213234321011121372458[[#This Row],[Total]]</f>
        <v>0</v>
      </c>
      <c r="K119" s="12">
        <v>0</v>
      </c>
      <c r="L119" s="14">
        <f>Table3235678910111213234321011121372458[[#This Row],[Asian American]]/Table3235678910111213234321011121372458[[#This Row],[Total]]</f>
        <v>0</v>
      </c>
      <c r="M119" s="12">
        <v>1</v>
      </c>
      <c r="N119" s="14">
        <f>Table3235678910111213234321011121372458[[#This Row],[African American]]/Table3235678910111213234321011121372458[[#This Row],[Total]]</f>
        <v>0.33333333333333331</v>
      </c>
      <c r="O119" s="12">
        <v>0</v>
      </c>
      <c r="P119" s="14">
        <f>Table3235678910111213234321011121372458[[#This Row],[Hispanic American]]/Table3235678910111213234321011121372458[[#This Row],[Total]]</f>
        <v>0</v>
      </c>
      <c r="Q119" s="12">
        <v>0</v>
      </c>
      <c r="R119" s="14">
        <f>Table3235678910111213234321011121372458[[#This Row],[Hawaiian or Pacific Islander]]/Table3235678910111213234321011121372458[[#This Row],[Total]]</f>
        <v>0</v>
      </c>
      <c r="S119" s="12">
        <v>2</v>
      </c>
      <c r="T119" s="14">
        <f>Table3235678910111213234321011121372458[[#This Row],[White]]/Table3235678910111213234321011121372458[[#This Row],[Total]]</f>
        <v>0.66666666666666663</v>
      </c>
      <c r="U119" s="12">
        <v>0</v>
      </c>
      <c r="V119" s="14">
        <f>Table3235678910111213234321011121372458[[#This Row],[Multi-racial]]/Table3235678910111213234321011121372458[[#This Row],[Total]]</f>
        <v>0</v>
      </c>
      <c r="W119" s="12">
        <v>0</v>
      </c>
      <c r="X119" s="14">
        <f>Table3235678910111213234321011121372458[[#This Row],[International]]/Table3235678910111213234321011121372458[[#This Row],[Total]]</f>
        <v>0</v>
      </c>
      <c r="Y11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  <c r="Z11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</row>
    <row r="120" spans="1:26" ht="20" customHeight="1">
      <c r="A120" s="1">
        <v>212832</v>
      </c>
      <c r="B120" s="1" t="s">
        <v>1065</v>
      </c>
      <c r="C120" s="15" t="s">
        <v>347</v>
      </c>
      <c r="D120" s="1">
        <v>3</v>
      </c>
      <c r="E120" s="1">
        <v>2</v>
      </c>
      <c r="F120" s="8">
        <f>Table3235678910111213234321011121372458[[#This Row],[Men]]/Table3235678910111213234321011121372458[[#This Row],[Total]]</f>
        <v>0.66666666666666663</v>
      </c>
      <c r="G120" s="1">
        <v>1</v>
      </c>
      <c r="H120" s="8">
        <f>Table3235678910111213234321011121372458[[#This Row],[Women]]/Table3235678910111213234321011121372458[[#This Row],[Total]]</f>
        <v>0.33333333333333331</v>
      </c>
      <c r="I120" s="1">
        <v>0</v>
      </c>
      <c r="J120" s="8">
        <f>Table3235678910111213234321011121372458[[#This Row],[Alaskan Native or Native American]]/Table3235678910111213234321011121372458[[#This Row],[Total]]</f>
        <v>0</v>
      </c>
      <c r="K120" s="1">
        <v>0</v>
      </c>
      <c r="L120" s="8">
        <f>Table3235678910111213234321011121372458[[#This Row],[Asian American]]/Table3235678910111213234321011121372458[[#This Row],[Total]]</f>
        <v>0</v>
      </c>
      <c r="M120" s="1">
        <v>1</v>
      </c>
      <c r="N120" s="8">
        <f>Table3235678910111213234321011121372458[[#This Row],[African American]]/Table3235678910111213234321011121372458[[#This Row],[Total]]</f>
        <v>0.33333333333333331</v>
      </c>
      <c r="O120" s="1">
        <v>0</v>
      </c>
      <c r="P120" s="8">
        <f>Table3235678910111213234321011121372458[[#This Row],[Hispanic American]]/Table3235678910111213234321011121372458[[#This Row],[Total]]</f>
        <v>0</v>
      </c>
      <c r="Q120" s="1">
        <v>0</v>
      </c>
      <c r="R120" s="8">
        <f>Table3235678910111213234321011121372458[[#This Row],[Hawaiian or Pacific Islander]]/Table3235678910111213234321011121372458[[#This Row],[Total]]</f>
        <v>0</v>
      </c>
      <c r="S120" s="1">
        <v>2</v>
      </c>
      <c r="T120" s="8">
        <f>Table3235678910111213234321011121372458[[#This Row],[White]]/Table3235678910111213234321011121372458[[#This Row],[Total]]</f>
        <v>0.66666666666666663</v>
      </c>
      <c r="U120" s="1">
        <v>0</v>
      </c>
      <c r="V120" s="8">
        <f>Table3235678910111213234321011121372458[[#This Row],[Multi-racial]]/Table3235678910111213234321011121372458[[#This Row],[Total]]</f>
        <v>0</v>
      </c>
      <c r="W120" s="1">
        <v>0</v>
      </c>
      <c r="X120" s="8">
        <f>Table3235678910111213234321011121372458[[#This Row],[International]]/Table3235678910111213234321011121372458[[#This Row],[Total]]</f>
        <v>0</v>
      </c>
      <c r="Y12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  <c r="Z12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</row>
    <row r="121" spans="1:26" ht="20" customHeight="1">
      <c r="A121" s="12">
        <v>413413</v>
      </c>
      <c r="B121" s="12" t="s">
        <v>1168</v>
      </c>
      <c r="C121" s="16" t="s">
        <v>347</v>
      </c>
      <c r="D121" s="12">
        <v>3</v>
      </c>
      <c r="E121" s="12">
        <v>2</v>
      </c>
      <c r="F121" s="14">
        <f>Table3235678910111213234321011121372458[[#This Row],[Men]]/Table3235678910111213234321011121372458[[#This Row],[Total]]</f>
        <v>0.66666666666666663</v>
      </c>
      <c r="G121" s="12">
        <v>1</v>
      </c>
      <c r="H121" s="14">
        <f>Table3235678910111213234321011121372458[[#This Row],[Women]]/Table3235678910111213234321011121372458[[#This Row],[Total]]</f>
        <v>0.33333333333333331</v>
      </c>
      <c r="I121" s="12">
        <v>0</v>
      </c>
      <c r="J121" s="14">
        <f>Table3235678910111213234321011121372458[[#This Row],[Alaskan Native or Native American]]/Table3235678910111213234321011121372458[[#This Row],[Total]]</f>
        <v>0</v>
      </c>
      <c r="K121" s="12">
        <v>0</v>
      </c>
      <c r="L121" s="14">
        <f>Table3235678910111213234321011121372458[[#This Row],[Asian American]]/Table3235678910111213234321011121372458[[#This Row],[Total]]</f>
        <v>0</v>
      </c>
      <c r="M121" s="12">
        <v>1</v>
      </c>
      <c r="N121" s="14">
        <f>Table3235678910111213234321011121372458[[#This Row],[African American]]/Table3235678910111213234321011121372458[[#This Row],[Total]]</f>
        <v>0.33333333333333331</v>
      </c>
      <c r="O121" s="12">
        <v>0</v>
      </c>
      <c r="P121" s="14">
        <f>Table3235678910111213234321011121372458[[#This Row],[Hispanic American]]/Table3235678910111213234321011121372458[[#This Row],[Total]]</f>
        <v>0</v>
      </c>
      <c r="Q121" s="12">
        <v>0</v>
      </c>
      <c r="R121" s="14">
        <f>Table3235678910111213234321011121372458[[#This Row],[Hawaiian or Pacific Islander]]/Table3235678910111213234321011121372458[[#This Row],[Total]]</f>
        <v>0</v>
      </c>
      <c r="S121" s="12">
        <v>1</v>
      </c>
      <c r="T121" s="14">
        <f>Table3235678910111213234321011121372458[[#This Row],[White]]/Table3235678910111213234321011121372458[[#This Row],[Total]]</f>
        <v>0.33333333333333331</v>
      </c>
      <c r="U121" s="12">
        <v>0</v>
      </c>
      <c r="V121" s="14">
        <f>Table3235678910111213234321011121372458[[#This Row],[Multi-racial]]/Table3235678910111213234321011121372458[[#This Row],[Total]]</f>
        <v>0</v>
      </c>
      <c r="W121" s="12">
        <v>0</v>
      </c>
      <c r="X121" s="14">
        <f>Table3235678910111213234321011121372458[[#This Row],[International]]/Table3235678910111213234321011121372458[[#This Row],[Total]]</f>
        <v>0</v>
      </c>
      <c r="Y12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  <c r="Z12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</row>
    <row r="122" spans="1:26" ht="20" customHeight="1">
      <c r="A122" s="1">
        <v>484677</v>
      </c>
      <c r="B122" s="1" t="s">
        <v>1278</v>
      </c>
      <c r="C122" s="18">
        <v>47200</v>
      </c>
      <c r="D122" s="1">
        <v>3</v>
      </c>
      <c r="E122" s="1">
        <v>3</v>
      </c>
      <c r="F122" s="8">
        <f>Table3235678910111213234321011121372458[[#This Row],[Men]]/Table3235678910111213234321011121372458[[#This Row],[Total]]</f>
        <v>1</v>
      </c>
      <c r="G122" s="1">
        <v>0</v>
      </c>
      <c r="H122" s="8">
        <f>Table3235678910111213234321011121372458[[#This Row],[Women]]/Table3235678910111213234321011121372458[[#This Row],[Total]]</f>
        <v>0</v>
      </c>
      <c r="I122" s="1">
        <v>0</v>
      </c>
      <c r="J122" s="8">
        <f>Table3235678910111213234321011121372458[[#This Row],[Alaskan Native or Native American]]/Table3235678910111213234321011121372458[[#This Row],[Total]]</f>
        <v>0</v>
      </c>
      <c r="K122" s="1">
        <v>0</v>
      </c>
      <c r="L122" s="8">
        <f>Table3235678910111213234321011121372458[[#This Row],[Asian American]]/Table3235678910111213234321011121372458[[#This Row],[Total]]</f>
        <v>0</v>
      </c>
      <c r="M122" s="1">
        <v>1</v>
      </c>
      <c r="N122" s="8">
        <f>Table3235678910111213234321011121372458[[#This Row],[African American]]/Table3235678910111213234321011121372458[[#This Row],[Total]]</f>
        <v>0.33333333333333331</v>
      </c>
      <c r="O122" s="1">
        <v>0</v>
      </c>
      <c r="P122" s="8">
        <f>Table3235678910111213234321011121372458[[#This Row],[Hispanic American]]/Table3235678910111213234321011121372458[[#This Row],[Total]]</f>
        <v>0</v>
      </c>
      <c r="Q122" s="1">
        <v>0</v>
      </c>
      <c r="R122" s="8">
        <f>Table3235678910111213234321011121372458[[#This Row],[Hawaiian or Pacific Islander]]/Table3235678910111213234321011121372458[[#This Row],[Total]]</f>
        <v>0</v>
      </c>
      <c r="S122" s="1">
        <v>0</v>
      </c>
      <c r="T122" s="8">
        <f>Table3235678910111213234321011121372458[[#This Row],[White]]/Table3235678910111213234321011121372458[[#This Row],[Total]]</f>
        <v>0</v>
      </c>
      <c r="U122" s="1">
        <v>0</v>
      </c>
      <c r="V122" s="8">
        <f>Table3235678910111213234321011121372458[[#This Row],[Multi-racial]]/Table3235678910111213234321011121372458[[#This Row],[Total]]</f>
        <v>0</v>
      </c>
      <c r="W122" s="1">
        <v>0</v>
      </c>
      <c r="X122" s="8">
        <f>Table3235678910111213234321011121372458[[#This Row],[International]]/Table3235678910111213234321011121372458[[#This Row],[Total]]</f>
        <v>0</v>
      </c>
      <c r="Y12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  <c r="Z12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0.33333333333333331</v>
      </c>
    </row>
    <row r="123" spans="1:26" ht="20" customHeight="1">
      <c r="A123" s="12">
        <v>106245</v>
      </c>
      <c r="B123" s="12" t="s">
        <v>477</v>
      </c>
      <c r="C123" s="16" t="s">
        <v>347</v>
      </c>
      <c r="D123" s="12">
        <v>2</v>
      </c>
      <c r="E123" s="12">
        <v>1</v>
      </c>
      <c r="F123" s="14">
        <f>Table3235678910111213234321011121372458[[#This Row],[Men]]/Table3235678910111213234321011121372458[[#This Row],[Total]]</f>
        <v>0.5</v>
      </c>
      <c r="G123" s="12">
        <v>1</v>
      </c>
      <c r="H123" s="14">
        <f>Table3235678910111213234321011121372458[[#This Row],[Women]]/Table3235678910111213234321011121372458[[#This Row],[Total]]</f>
        <v>0.5</v>
      </c>
      <c r="I123" s="12">
        <v>0</v>
      </c>
      <c r="J123" s="14">
        <f>Table3235678910111213234321011121372458[[#This Row],[Alaskan Native or Native American]]/Table3235678910111213234321011121372458[[#This Row],[Total]]</f>
        <v>0</v>
      </c>
      <c r="K123" s="12">
        <v>0</v>
      </c>
      <c r="L123" s="14">
        <f>Table3235678910111213234321011121372458[[#This Row],[Asian American]]/Table3235678910111213234321011121372458[[#This Row],[Total]]</f>
        <v>0</v>
      </c>
      <c r="M123" s="12">
        <v>1</v>
      </c>
      <c r="N123" s="14">
        <f>Table3235678910111213234321011121372458[[#This Row],[African American]]/Table3235678910111213234321011121372458[[#This Row],[Total]]</f>
        <v>0.5</v>
      </c>
      <c r="O123" s="12">
        <v>0</v>
      </c>
      <c r="P123" s="14">
        <f>Table3235678910111213234321011121372458[[#This Row],[Hispanic American]]/Table3235678910111213234321011121372458[[#This Row],[Total]]</f>
        <v>0</v>
      </c>
      <c r="Q123" s="12">
        <v>0</v>
      </c>
      <c r="R123" s="14">
        <f>Table3235678910111213234321011121372458[[#This Row],[Hawaiian or Pacific Islander]]/Table3235678910111213234321011121372458[[#This Row],[Total]]</f>
        <v>0</v>
      </c>
      <c r="S123" s="12">
        <v>1</v>
      </c>
      <c r="T123" s="14">
        <f>Table3235678910111213234321011121372458[[#This Row],[White]]/Table3235678910111213234321011121372458[[#This Row],[Total]]</f>
        <v>0.5</v>
      </c>
      <c r="U123" s="12">
        <v>0</v>
      </c>
      <c r="V123" s="14">
        <f>Table3235678910111213234321011121372458[[#This Row],[Multi-racial]]/Table3235678910111213234321011121372458[[#This Row],[Total]]</f>
        <v>0</v>
      </c>
      <c r="W123" s="12">
        <v>0</v>
      </c>
      <c r="X123" s="14">
        <f>Table3235678910111213234321011121372458[[#This Row],[International]]/Table3235678910111213234321011121372458[[#This Row],[Total]]</f>
        <v>0</v>
      </c>
      <c r="Y12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2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24" spans="1:26" ht="20" customHeight="1">
      <c r="A124" s="1">
        <v>128771</v>
      </c>
      <c r="B124" s="1" t="s">
        <v>106</v>
      </c>
      <c r="C124" s="15" t="s">
        <v>347</v>
      </c>
      <c r="D124" s="1">
        <v>2</v>
      </c>
      <c r="E124" s="1">
        <v>1</v>
      </c>
      <c r="F124" s="8">
        <f>Table3235678910111213234321011121372458[[#This Row],[Men]]/Table3235678910111213234321011121372458[[#This Row],[Total]]</f>
        <v>0.5</v>
      </c>
      <c r="G124" s="1">
        <v>1</v>
      </c>
      <c r="H124" s="8">
        <f>Table3235678910111213234321011121372458[[#This Row],[Women]]/Table3235678910111213234321011121372458[[#This Row],[Total]]</f>
        <v>0.5</v>
      </c>
      <c r="I124" s="1">
        <v>0</v>
      </c>
      <c r="J124" s="8">
        <f>Table3235678910111213234321011121372458[[#This Row],[Alaskan Native or Native American]]/Table3235678910111213234321011121372458[[#This Row],[Total]]</f>
        <v>0</v>
      </c>
      <c r="K124" s="1">
        <v>0</v>
      </c>
      <c r="L124" s="8">
        <f>Table3235678910111213234321011121372458[[#This Row],[Asian American]]/Table3235678910111213234321011121372458[[#This Row],[Total]]</f>
        <v>0</v>
      </c>
      <c r="M124" s="1">
        <v>1</v>
      </c>
      <c r="N124" s="8">
        <f>Table3235678910111213234321011121372458[[#This Row],[African American]]/Table3235678910111213234321011121372458[[#This Row],[Total]]</f>
        <v>0.5</v>
      </c>
      <c r="O124" s="1">
        <v>0</v>
      </c>
      <c r="P124" s="8">
        <f>Table3235678910111213234321011121372458[[#This Row],[Hispanic American]]/Table3235678910111213234321011121372458[[#This Row],[Total]]</f>
        <v>0</v>
      </c>
      <c r="Q124" s="1">
        <v>0</v>
      </c>
      <c r="R124" s="8">
        <f>Table3235678910111213234321011121372458[[#This Row],[Hawaiian or Pacific Islander]]/Table3235678910111213234321011121372458[[#This Row],[Total]]</f>
        <v>0</v>
      </c>
      <c r="S124" s="1">
        <v>1</v>
      </c>
      <c r="T124" s="8">
        <f>Table3235678910111213234321011121372458[[#This Row],[White]]/Table3235678910111213234321011121372458[[#This Row],[Total]]</f>
        <v>0.5</v>
      </c>
      <c r="U124" s="1">
        <v>0</v>
      </c>
      <c r="V124" s="8">
        <f>Table3235678910111213234321011121372458[[#This Row],[Multi-racial]]/Table3235678910111213234321011121372458[[#This Row],[Total]]</f>
        <v>0</v>
      </c>
      <c r="W124" s="1">
        <v>0</v>
      </c>
      <c r="X124" s="8">
        <f>Table3235678910111213234321011121372458[[#This Row],[International]]/Table3235678910111213234321011121372458[[#This Row],[Total]]</f>
        <v>0</v>
      </c>
      <c r="Y12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2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25" spans="1:26" ht="20" customHeight="1">
      <c r="A125" s="12">
        <v>135726</v>
      </c>
      <c r="B125" s="12" t="s">
        <v>123</v>
      </c>
      <c r="C125" s="16" t="s">
        <v>347</v>
      </c>
      <c r="D125" s="12">
        <v>2</v>
      </c>
      <c r="E125" s="12">
        <v>2</v>
      </c>
      <c r="F125" s="14">
        <f>Table3235678910111213234321011121372458[[#This Row],[Men]]/Table3235678910111213234321011121372458[[#This Row],[Total]]</f>
        <v>1</v>
      </c>
      <c r="G125" s="12">
        <v>0</v>
      </c>
      <c r="H125" s="14">
        <f>Table3235678910111213234321011121372458[[#This Row],[Women]]/Table3235678910111213234321011121372458[[#This Row],[Total]]</f>
        <v>0</v>
      </c>
      <c r="I125" s="12">
        <v>0</v>
      </c>
      <c r="J125" s="14">
        <f>Table3235678910111213234321011121372458[[#This Row],[Alaskan Native or Native American]]/Table3235678910111213234321011121372458[[#This Row],[Total]]</f>
        <v>0</v>
      </c>
      <c r="K125" s="12">
        <v>0</v>
      </c>
      <c r="L125" s="14">
        <f>Table3235678910111213234321011121372458[[#This Row],[Asian American]]/Table3235678910111213234321011121372458[[#This Row],[Total]]</f>
        <v>0</v>
      </c>
      <c r="M125" s="12">
        <v>0</v>
      </c>
      <c r="N125" s="14">
        <f>Table3235678910111213234321011121372458[[#This Row],[African American]]/Table3235678910111213234321011121372458[[#This Row],[Total]]</f>
        <v>0</v>
      </c>
      <c r="O125" s="12">
        <v>0</v>
      </c>
      <c r="P125" s="14">
        <f>Table3235678910111213234321011121372458[[#This Row],[Hispanic American]]/Table3235678910111213234321011121372458[[#This Row],[Total]]</f>
        <v>0</v>
      </c>
      <c r="Q125" s="12">
        <v>0</v>
      </c>
      <c r="R125" s="14">
        <f>Table3235678910111213234321011121372458[[#This Row],[Hawaiian or Pacific Islander]]/Table3235678910111213234321011121372458[[#This Row],[Total]]</f>
        <v>0</v>
      </c>
      <c r="S125" s="12">
        <v>1</v>
      </c>
      <c r="T125" s="14">
        <f>Table3235678910111213234321011121372458[[#This Row],[White]]/Table3235678910111213234321011121372458[[#This Row],[Total]]</f>
        <v>0.5</v>
      </c>
      <c r="U125" s="12">
        <v>0</v>
      </c>
      <c r="V125" s="14">
        <f>Table3235678910111213234321011121372458[[#This Row],[Multi-racial]]/Table3235678910111213234321011121372458[[#This Row],[Total]]</f>
        <v>0</v>
      </c>
      <c r="W125" s="12">
        <v>0</v>
      </c>
      <c r="X125" s="14">
        <f>Table3235678910111213234321011121372458[[#This Row],[International]]/Table3235678910111213234321011121372458[[#This Row],[Total]]</f>
        <v>0</v>
      </c>
      <c r="Y12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2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26" spans="1:26" ht="20" customHeight="1">
      <c r="A126" s="1">
        <v>150163</v>
      </c>
      <c r="B126" s="1" t="s">
        <v>875</v>
      </c>
      <c r="C126" s="15" t="s">
        <v>347</v>
      </c>
      <c r="D126" s="1">
        <v>2</v>
      </c>
      <c r="E126" s="1">
        <v>2</v>
      </c>
      <c r="F126" s="8">
        <f>Table3235678910111213234321011121372458[[#This Row],[Men]]/Table3235678910111213234321011121372458[[#This Row],[Total]]</f>
        <v>1</v>
      </c>
      <c r="G126" s="1">
        <v>0</v>
      </c>
      <c r="H126" s="8">
        <f>Table3235678910111213234321011121372458[[#This Row],[Women]]/Table3235678910111213234321011121372458[[#This Row],[Total]]</f>
        <v>0</v>
      </c>
      <c r="I126" s="1">
        <v>0</v>
      </c>
      <c r="J126" s="8">
        <f>Table3235678910111213234321011121372458[[#This Row],[Alaskan Native or Native American]]/Table3235678910111213234321011121372458[[#This Row],[Total]]</f>
        <v>0</v>
      </c>
      <c r="K126" s="1">
        <v>0</v>
      </c>
      <c r="L126" s="8">
        <f>Table3235678910111213234321011121372458[[#This Row],[Asian American]]/Table3235678910111213234321011121372458[[#This Row],[Total]]</f>
        <v>0</v>
      </c>
      <c r="M126" s="1">
        <v>1</v>
      </c>
      <c r="N126" s="8">
        <f>Table3235678910111213234321011121372458[[#This Row],[African American]]/Table3235678910111213234321011121372458[[#This Row],[Total]]</f>
        <v>0.5</v>
      </c>
      <c r="O126" s="1">
        <v>0</v>
      </c>
      <c r="P126" s="8">
        <f>Table3235678910111213234321011121372458[[#This Row],[Hispanic American]]/Table3235678910111213234321011121372458[[#This Row],[Total]]</f>
        <v>0</v>
      </c>
      <c r="Q126" s="1">
        <v>0</v>
      </c>
      <c r="R126" s="8">
        <f>Table3235678910111213234321011121372458[[#This Row],[Hawaiian or Pacific Islander]]/Table3235678910111213234321011121372458[[#This Row],[Total]]</f>
        <v>0</v>
      </c>
      <c r="S126" s="1">
        <v>1</v>
      </c>
      <c r="T126" s="8">
        <f>Table3235678910111213234321011121372458[[#This Row],[White]]/Table3235678910111213234321011121372458[[#This Row],[Total]]</f>
        <v>0.5</v>
      </c>
      <c r="U126" s="1">
        <v>0</v>
      </c>
      <c r="V126" s="8">
        <f>Table3235678910111213234321011121372458[[#This Row],[Multi-racial]]/Table3235678910111213234321011121372458[[#This Row],[Total]]</f>
        <v>0</v>
      </c>
      <c r="W126" s="1">
        <v>0</v>
      </c>
      <c r="X126" s="8">
        <f>Table3235678910111213234321011121372458[[#This Row],[International]]/Table3235678910111213234321011121372458[[#This Row],[Total]]</f>
        <v>0</v>
      </c>
      <c r="Y12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2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27" spans="1:26" ht="20" customHeight="1">
      <c r="A127" s="12">
        <v>150604</v>
      </c>
      <c r="B127" s="12" t="s">
        <v>630</v>
      </c>
      <c r="C127" s="16" t="s">
        <v>347</v>
      </c>
      <c r="D127" s="12">
        <v>2</v>
      </c>
      <c r="E127" s="12">
        <v>1</v>
      </c>
      <c r="F127" s="14">
        <f>Table3235678910111213234321011121372458[[#This Row],[Men]]/Table3235678910111213234321011121372458[[#This Row],[Total]]</f>
        <v>0.5</v>
      </c>
      <c r="G127" s="12">
        <v>1</v>
      </c>
      <c r="H127" s="14">
        <f>Table3235678910111213234321011121372458[[#This Row],[Women]]/Table3235678910111213234321011121372458[[#This Row],[Total]]</f>
        <v>0.5</v>
      </c>
      <c r="I127" s="12">
        <v>0</v>
      </c>
      <c r="J127" s="14">
        <f>Table3235678910111213234321011121372458[[#This Row],[Alaskan Native or Native American]]/Table3235678910111213234321011121372458[[#This Row],[Total]]</f>
        <v>0</v>
      </c>
      <c r="K127" s="12">
        <v>0</v>
      </c>
      <c r="L127" s="14">
        <f>Table3235678910111213234321011121372458[[#This Row],[Asian American]]/Table3235678910111213234321011121372458[[#This Row],[Total]]</f>
        <v>0</v>
      </c>
      <c r="M127" s="12">
        <v>1</v>
      </c>
      <c r="N127" s="14">
        <f>Table3235678910111213234321011121372458[[#This Row],[African American]]/Table3235678910111213234321011121372458[[#This Row],[Total]]</f>
        <v>0.5</v>
      </c>
      <c r="O127" s="12">
        <v>0</v>
      </c>
      <c r="P127" s="14">
        <f>Table3235678910111213234321011121372458[[#This Row],[Hispanic American]]/Table3235678910111213234321011121372458[[#This Row],[Total]]</f>
        <v>0</v>
      </c>
      <c r="Q127" s="12">
        <v>0</v>
      </c>
      <c r="R127" s="14">
        <f>Table3235678910111213234321011121372458[[#This Row],[Hawaiian or Pacific Islander]]/Table3235678910111213234321011121372458[[#This Row],[Total]]</f>
        <v>0</v>
      </c>
      <c r="S127" s="12">
        <v>1</v>
      </c>
      <c r="T127" s="14">
        <f>Table3235678910111213234321011121372458[[#This Row],[White]]/Table3235678910111213234321011121372458[[#This Row],[Total]]</f>
        <v>0.5</v>
      </c>
      <c r="U127" s="12">
        <v>0</v>
      </c>
      <c r="V127" s="14">
        <f>Table3235678910111213234321011121372458[[#This Row],[Multi-racial]]/Table3235678910111213234321011121372458[[#This Row],[Total]]</f>
        <v>0</v>
      </c>
      <c r="W127" s="12">
        <v>0</v>
      </c>
      <c r="X127" s="14">
        <f>Table3235678910111213234321011121372458[[#This Row],[International]]/Table3235678910111213234321011121372458[[#This Row],[Total]]</f>
        <v>0</v>
      </c>
      <c r="Y12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2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28" spans="1:26" ht="20" customHeight="1">
      <c r="A128" s="1">
        <v>150677</v>
      </c>
      <c r="B128" s="1" t="s">
        <v>1392</v>
      </c>
      <c r="C128" s="15" t="s">
        <v>347</v>
      </c>
      <c r="D128" s="1">
        <v>2</v>
      </c>
      <c r="E128" s="1">
        <v>0</v>
      </c>
      <c r="F128" s="8">
        <f>Table3235678910111213234321011121372458[[#This Row],[Men]]/Table3235678910111213234321011121372458[[#This Row],[Total]]</f>
        <v>0</v>
      </c>
      <c r="G128" s="1">
        <v>2</v>
      </c>
      <c r="H128" s="8">
        <f>Table3235678910111213234321011121372458[[#This Row],[Women]]/Table3235678910111213234321011121372458[[#This Row],[Total]]</f>
        <v>1</v>
      </c>
      <c r="I128" s="1">
        <v>0</v>
      </c>
      <c r="J128" s="8">
        <f>Table3235678910111213234321011121372458[[#This Row],[Alaskan Native or Native American]]/Table3235678910111213234321011121372458[[#This Row],[Total]]</f>
        <v>0</v>
      </c>
      <c r="K128" s="1">
        <v>0</v>
      </c>
      <c r="L128" s="8">
        <f>Table3235678910111213234321011121372458[[#This Row],[Asian American]]/Table3235678910111213234321011121372458[[#This Row],[Total]]</f>
        <v>0</v>
      </c>
      <c r="M128" s="1">
        <v>0</v>
      </c>
      <c r="N128" s="8">
        <f>Table3235678910111213234321011121372458[[#This Row],[African American]]/Table3235678910111213234321011121372458[[#This Row],[Total]]</f>
        <v>0</v>
      </c>
      <c r="O128" s="1">
        <v>0</v>
      </c>
      <c r="P128" s="8">
        <f>Table3235678910111213234321011121372458[[#This Row],[Hispanic American]]/Table3235678910111213234321011121372458[[#This Row],[Total]]</f>
        <v>0</v>
      </c>
      <c r="Q128" s="1">
        <v>0</v>
      </c>
      <c r="R128" s="8">
        <f>Table3235678910111213234321011121372458[[#This Row],[Hawaiian or Pacific Islander]]/Table3235678910111213234321011121372458[[#This Row],[Total]]</f>
        <v>0</v>
      </c>
      <c r="S128" s="1">
        <v>1</v>
      </c>
      <c r="T128" s="8">
        <f>Table3235678910111213234321011121372458[[#This Row],[White]]/Table3235678910111213234321011121372458[[#This Row],[Total]]</f>
        <v>0.5</v>
      </c>
      <c r="U128" s="1">
        <v>1</v>
      </c>
      <c r="V128" s="8">
        <f>Table3235678910111213234321011121372458[[#This Row],[Multi-racial]]/Table3235678910111213234321011121372458[[#This Row],[Total]]</f>
        <v>0.5</v>
      </c>
      <c r="W128" s="1">
        <v>0</v>
      </c>
      <c r="X128" s="8">
        <f>Table3235678910111213234321011121372458[[#This Row],[International]]/Table3235678910111213234321011121372458[[#This Row],[Total]]</f>
        <v>0</v>
      </c>
      <c r="Y12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2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29" spans="1:26" ht="20" customHeight="1">
      <c r="A129" s="12">
        <v>169479</v>
      </c>
      <c r="B129" s="12" t="s">
        <v>558</v>
      </c>
      <c r="C129" s="16" t="s">
        <v>347</v>
      </c>
      <c r="D129" s="12">
        <v>2</v>
      </c>
      <c r="E129" s="12">
        <v>1</v>
      </c>
      <c r="F129" s="14">
        <f>Table3235678910111213234321011121372458[[#This Row],[Men]]/Table3235678910111213234321011121372458[[#This Row],[Total]]</f>
        <v>0.5</v>
      </c>
      <c r="G129" s="12">
        <v>1</v>
      </c>
      <c r="H129" s="14">
        <f>Table3235678910111213234321011121372458[[#This Row],[Women]]/Table3235678910111213234321011121372458[[#This Row],[Total]]</f>
        <v>0.5</v>
      </c>
      <c r="I129" s="12">
        <v>0</v>
      </c>
      <c r="J129" s="14">
        <f>Table3235678910111213234321011121372458[[#This Row],[Alaskan Native or Native American]]/Table3235678910111213234321011121372458[[#This Row],[Total]]</f>
        <v>0</v>
      </c>
      <c r="K129" s="12">
        <v>0</v>
      </c>
      <c r="L129" s="14">
        <f>Table3235678910111213234321011121372458[[#This Row],[Asian American]]/Table3235678910111213234321011121372458[[#This Row],[Total]]</f>
        <v>0</v>
      </c>
      <c r="M129" s="12">
        <v>0</v>
      </c>
      <c r="N129" s="14">
        <f>Table3235678910111213234321011121372458[[#This Row],[African American]]/Table3235678910111213234321011121372458[[#This Row],[Total]]</f>
        <v>0</v>
      </c>
      <c r="O129" s="12">
        <v>0</v>
      </c>
      <c r="P129" s="14">
        <f>Table3235678910111213234321011121372458[[#This Row],[Hispanic American]]/Table3235678910111213234321011121372458[[#This Row],[Total]]</f>
        <v>0</v>
      </c>
      <c r="Q129" s="12">
        <v>0</v>
      </c>
      <c r="R129" s="14">
        <f>Table3235678910111213234321011121372458[[#This Row],[Hawaiian or Pacific Islander]]/Table3235678910111213234321011121372458[[#This Row],[Total]]</f>
        <v>0</v>
      </c>
      <c r="S129" s="12">
        <v>2</v>
      </c>
      <c r="T129" s="14">
        <f>Table3235678910111213234321011121372458[[#This Row],[White]]/Table3235678910111213234321011121372458[[#This Row],[Total]]</f>
        <v>1</v>
      </c>
      <c r="U129" s="12">
        <v>0</v>
      </c>
      <c r="V129" s="14">
        <f>Table3235678910111213234321011121372458[[#This Row],[Multi-racial]]/Table3235678910111213234321011121372458[[#This Row],[Total]]</f>
        <v>0</v>
      </c>
      <c r="W129" s="12">
        <v>0</v>
      </c>
      <c r="X129" s="14">
        <f>Table3235678910111213234321011121372458[[#This Row],[International]]/Table3235678910111213234321011121372458[[#This Row],[Total]]</f>
        <v>0</v>
      </c>
      <c r="Y12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2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30" spans="1:26" ht="20" customHeight="1">
      <c r="A130" s="1">
        <v>179955</v>
      </c>
      <c r="B130" s="1" t="s">
        <v>1394</v>
      </c>
      <c r="C130" s="15" t="s">
        <v>347</v>
      </c>
      <c r="D130" s="1">
        <v>2</v>
      </c>
      <c r="E130" s="1">
        <v>0</v>
      </c>
      <c r="F130" s="8">
        <f>Table3235678910111213234321011121372458[[#This Row],[Men]]/Table3235678910111213234321011121372458[[#This Row],[Total]]</f>
        <v>0</v>
      </c>
      <c r="G130" s="1">
        <v>2</v>
      </c>
      <c r="H130" s="8">
        <f>Table3235678910111213234321011121372458[[#This Row],[Women]]/Table3235678910111213234321011121372458[[#This Row],[Total]]</f>
        <v>1</v>
      </c>
      <c r="I130" s="1">
        <v>0</v>
      </c>
      <c r="J130" s="8">
        <f>Table3235678910111213234321011121372458[[#This Row],[Alaskan Native or Native American]]/Table3235678910111213234321011121372458[[#This Row],[Total]]</f>
        <v>0</v>
      </c>
      <c r="K130" s="1">
        <v>0</v>
      </c>
      <c r="L130" s="8">
        <f>Table3235678910111213234321011121372458[[#This Row],[Asian American]]/Table3235678910111213234321011121372458[[#This Row],[Total]]</f>
        <v>0</v>
      </c>
      <c r="M130" s="1">
        <v>0</v>
      </c>
      <c r="N130" s="8">
        <f>Table3235678910111213234321011121372458[[#This Row],[African American]]/Table3235678910111213234321011121372458[[#This Row],[Total]]</f>
        <v>0</v>
      </c>
      <c r="O130" s="1">
        <v>0</v>
      </c>
      <c r="P130" s="8">
        <f>Table3235678910111213234321011121372458[[#This Row],[Hispanic American]]/Table3235678910111213234321011121372458[[#This Row],[Total]]</f>
        <v>0</v>
      </c>
      <c r="Q130" s="1">
        <v>0</v>
      </c>
      <c r="R130" s="8">
        <f>Table3235678910111213234321011121372458[[#This Row],[Hawaiian or Pacific Islander]]/Table3235678910111213234321011121372458[[#This Row],[Total]]</f>
        <v>0</v>
      </c>
      <c r="S130" s="1">
        <v>2</v>
      </c>
      <c r="T130" s="8">
        <f>Table3235678910111213234321011121372458[[#This Row],[White]]/Table3235678910111213234321011121372458[[#This Row],[Total]]</f>
        <v>1</v>
      </c>
      <c r="U130" s="1">
        <v>0</v>
      </c>
      <c r="V130" s="8">
        <f>Table3235678910111213234321011121372458[[#This Row],[Multi-racial]]/Table3235678910111213234321011121372458[[#This Row],[Total]]</f>
        <v>0</v>
      </c>
      <c r="W130" s="1">
        <v>0</v>
      </c>
      <c r="X130" s="8">
        <f>Table3235678910111213234321011121372458[[#This Row],[International]]/Table3235678910111213234321011121372458[[#This Row],[Total]]</f>
        <v>0</v>
      </c>
      <c r="Y13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3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31" spans="1:26" ht="20" customHeight="1">
      <c r="A131" s="12">
        <v>181127</v>
      </c>
      <c r="B131" s="12" t="s">
        <v>717</v>
      </c>
      <c r="C131" s="16" t="s">
        <v>347</v>
      </c>
      <c r="D131" s="12">
        <v>2</v>
      </c>
      <c r="E131" s="12">
        <v>2</v>
      </c>
      <c r="F131" s="14">
        <f>Table3235678910111213234321011121372458[[#This Row],[Men]]/Table3235678910111213234321011121372458[[#This Row],[Total]]</f>
        <v>1</v>
      </c>
      <c r="G131" s="12">
        <v>0</v>
      </c>
      <c r="H131" s="14">
        <f>Table3235678910111213234321011121372458[[#This Row],[Women]]/Table3235678910111213234321011121372458[[#This Row],[Total]]</f>
        <v>0</v>
      </c>
      <c r="I131" s="12">
        <v>1</v>
      </c>
      <c r="J131" s="14">
        <f>Table3235678910111213234321011121372458[[#This Row],[Alaskan Native or Native American]]/Table3235678910111213234321011121372458[[#This Row],[Total]]</f>
        <v>0.5</v>
      </c>
      <c r="K131" s="12">
        <v>0</v>
      </c>
      <c r="L131" s="14">
        <f>Table3235678910111213234321011121372458[[#This Row],[Asian American]]/Table3235678910111213234321011121372458[[#This Row],[Total]]</f>
        <v>0</v>
      </c>
      <c r="M131" s="12">
        <v>0</v>
      </c>
      <c r="N131" s="14">
        <f>Table3235678910111213234321011121372458[[#This Row],[African American]]/Table3235678910111213234321011121372458[[#This Row],[Total]]</f>
        <v>0</v>
      </c>
      <c r="O131" s="12">
        <v>0</v>
      </c>
      <c r="P131" s="14">
        <f>Table3235678910111213234321011121372458[[#This Row],[Hispanic American]]/Table3235678910111213234321011121372458[[#This Row],[Total]]</f>
        <v>0</v>
      </c>
      <c r="Q131" s="12">
        <v>0</v>
      </c>
      <c r="R131" s="14">
        <f>Table3235678910111213234321011121372458[[#This Row],[Hawaiian or Pacific Islander]]/Table3235678910111213234321011121372458[[#This Row],[Total]]</f>
        <v>0</v>
      </c>
      <c r="S131" s="12">
        <v>1</v>
      </c>
      <c r="T131" s="14">
        <f>Table3235678910111213234321011121372458[[#This Row],[White]]/Table3235678910111213234321011121372458[[#This Row],[Total]]</f>
        <v>0.5</v>
      </c>
      <c r="U131" s="12">
        <v>0</v>
      </c>
      <c r="V131" s="14">
        <f>Table3235678910111213234321011121372458[[#This Row],[Multi-racial]]/Table3235678910111213234321011121372458[[#This Row],[Total]]</f>
        <v>0</v>
      </c>
      <c r="W131" s="12">
        <v>0</v>
      </c>
      <c r="X131" s="14">
        <f>Table3235678910111213234321011121372458[[#This Row],[International]]/Table3235678910111213234321011121372458[[#This Row],[Total]]</f>
        <v>0</v>
      </c>
      <c r="Y13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3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32" spans="1:26" ht="20" customHeight="1">
      <c r="A132" s="1">
        <v>210942</v>
      </c>
      <c r="B132" s="1" t="s">
        <v>1400</v>
      </c>
      <c r="C132" s="15" t="s">
        <v>347</v>
      </c>
      <c r="D132" s="1">
        <v>2</v>
      </c>
      <c r="E132" s="1">
        <v>1</v>
      </c>
      <c r="F132" s="8">
        <f>Table3235678910111213234321011121372458[[#This Row],[Men]]/Table3235678910111213234321011121372458[[#This Row],[Total]]</f>
        <v>0.5</v>
      </c>
      <c r="G132" s="1">
        <v>1</v>
      </c>
      <c r="H132" s="8">
        <f>Table3235678910111213234321011121372458[[#This Row],[Women]]/Table3235678910111213234321011121372458[[#This Row],[Total]]</f>
        <v>0.5</v>
      </c>
      <c r="I132" s="1">
        <v>0</v>
      </c>
      <c r="J132" s="8">
        <f>Table3235678910111213234321011121372458[[#This Row],[Alaskan Native or Native American]]/Table3235678910111213234321011121372458[[#This Row],[Total]]</f>
        <v>0</v>
      </c>
      <c r="K132" s="1">
        <v>0</v>
      </c>
      <c r="L132" s="8">
        <f>Table3235678910111213234321011121372458[[#This Row],[Asian American]]/Table3235678910111213234321011121372458[[#This Row],[Total]]</f>
        <v>0</v>
      </c>
      <c r="M132" s="1">
        <v>0</v>
      </c>
      <c r="N132" s="8">
        <f>Table3235678910111213234321011121372458[[#This Row],[African American]]/Table3235678910111213234321011121372458[[#This Row],[Total]]</f>
        <v>0</v>
      </c>
      <c r="O132" s="1">
        <v>0</v>
      </c>
      <c r="P132" s="8">
        <f>Table3235678910111213234321011121372458[[#This Row],[Hispanic American]]/Table3235678910111213234321011121372458[[#This Row],[Total]]</f>
        <v>0</v>
      </c>
      <c r="Q132" s="1">
        <v>0</v>
      </c>
      <c r="R132" s="8">
        <f>Table3235678910111213234321011121372458[[#This Row],[Hawaiian or Pacific Islander]]/Table3235678910111213234321011121372458[[#This Row],[Total]]</f>
        <v>0</v>
      </c>
      <c r="S132" s="1">
        <v>1</v>
      </c>
      <c r="T132" s="8">
        <f>Table3235678910111213234321011121372458[[#This Row],[White]]/Table3235678910111213234321011121372458[[#This Row],[Total]]</f>
        <v>0.5</v>
      </c>
      <c r="U132" s="1">
        <v>0</v>
      </c>
      <c r="V132" s="8">
        <f>Table3235678910111213234321011121372458[[#This Row],[Multi-racial]]/Table3235678910111213234321011121372458[[#This Row],[Total]]</f>
        <v>0</v>
      </c>
      <c r="W132" s="1">
        <v>0</v>
      </c>
      <c r="X132" s="8">
        <f>Table3235678910111213234321011121372458[[#This Row],[International]]/Table3235678910111213234321011121372458[[#This Row],[Total]]</f>
        <v>0</v>
      </c>
      <c r="Y13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3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33" spans="1:26" ht="20" customHeight="1">
      <c r="A133" s="12">
        <v>216357</v>
      </c>
      <c r="B133" s="12" t="s">
        <v>735</v>
      </c>
      <c r="C133" s="16" t="s">
        <v>347</v>
      </c>
      <c r="D133" s="12">
        <v>2</v>
      </c>
      <c r="E133" s="12">
        <v>2</v>
      </c>
      <c r="F133" s="14">
        <f>Table3235678910111213234321011121372458[[#This Row],[Men]]/Table3235678910111213234321011121372458[[#This Row],[Total]]</f>
        <v>1</v>
      </c>
      <c r="G133" s="12">
        <v>0</v>
      </c>
      <c r="H133" s="14">
        <f>Table3235678910111213234321011121372458[[#This Row],[Women]]/Table3235678910111213234321011121372458[[#This Row],[Total]]</f>
        <v>0</v>
      </c>
      <c r="I133" s="12">
        <v>0</v>
      </c>
      <c r="J133" s="14">
        <f>Table3235678910111213234321011121372458[[#This Row],[Alaskan Native or Native American]]/Table3235678910111213234321011121372458[[#This Row],[Total]]</f>
        <v>0</v>
      </c>
      <c r="K133" s="12">
        <v>0</v>
      </c>
      <c r="L133" s="14">
        <f>Table3235678910111213234321011121372458[[#This Row],[Asian American]]/Table3235678910111213234321011121372458[[#This Row],[Total]]</f>
        <v>0</v>
      </c>
      <c r="M133" s="12">
        <v>0</v>
      </c>
      <c r="N133" s="14">
        <f>Table3235678910111213234321011121372458[[#This Row],[African American]]/Table3235678910111213234321011121372458[[#This Row],[Total]]</f>
        <v>0</v>
      </c>
      <c r="O133" s="12">
        <v>0</v>
      </c>
      <c r="P133" s="14">
        <f>Table3235678910111213234321011121372458[[#This Row],[Hispanic American]]/Table3235678910111213234321011121372458[[#This Row],[Total]]</f>
        <v>0</v>
      </c>
      <c r="Q133" s="12">
        <v>0</v>
      </c>
      <c r="R133" s="14">
        <f>Table3235678910111213234321011121372458[[#This Row],[Hawaiian or Pacific Islander]]/Table3235678910111213234321011121372458[[#This Row],[Total]]</f>
        <v>0</v>
      </c>
      <c r="S133" s="12">
        <v>2</v>
      </c>
      <c r="T133" s="14">
        <f>Table3235678910111213234321011121372458[[#This Row],[White]]/Table3235678910111213234321011121372458[[#This Row],[Total]]</f>
        <v>1</v>
      </c>
      <c r="U133" s="12">
        <v>0</v>
      </c>
      <c r="V133" s="14">
        <f>Table3235678910111213234321011121372458[[#This Row],[Multi-racial]]/Table3235678910111213234321011121372458[[#This Row],[Total]]</f>
        <v>0</v>
      </c>
      <c r="W133" s="12">
        <v>0</v>
      </c>
      <c r="X133" s="14">
        <f>Table3235678910111213234321011121372458[[#This Row],[International]]/Table3235678910111213234321011121372458[[#This Row],[Total]]</f>
        <v>0</v>
      </c>
      <c r="Y13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3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34" spans="1:26" ht="20" customHeight="1">
      <c r="A134" s="1">
        <v>219709</v>
      </c>
      <c r="B134" s="1" t="s">
        <v>1104</v>
      </c>
      <c r="C134" s="15" t="s">
        <v>347</v>
      </c>
      <c r="D134" s="1">
        <v>2</v>
      </c>
      <c r="E134" s="1">
        <v>0</v>
      </c>
      <c r="F134" s="8">
        <f>Table3235678910111213234321011121372458[[#This Row],[Men]]/Table3235678910111213234321011121372458[[#This Row],[Total]]</f>
        <v>0</v>
      </c>
      <c r="G134" s="1">
        <v>2</v>
      </c>
      <c r="H134" s="8">
        <f>Table3235678910111213234321011121372458[[#This Row],[Women]]/Table3235678910111213234321011121372458[[#This Row],[Total]]</f>
        <v>1</v>
      </c>
      <c r="I134" s="1">
        <v>0</v>
      </c>
      <c r="J134" s="8">
        <f>Table3235678910111213234321011121372458[[#This Row],[Alaskan Native or Native American]]/Table3235678910111213234321011121372458[[#This Row],[Total]]</f>
        <v>0</v>
      </c>
      <c r="K134" s="1">
        <v>0</v>
      </c>
      <c r="L134" s="8">
        <f>Table3235678910111213234321011121372458[[#This Row],[Asian American]]/Table3235678910111213234321011121372458[[#This Row],[Total]]</f>
        <v>0</v>
      </c>
      <c r="M134" s="1">
        <v>0</v>
      </c>
      <c r="N134" s="8">
        <f>Table3235678910111213234321011121372458[[#This Row],[African American]]/Table3235678910111213234321011121372458[[#This Row],[Total]]</f>
        <v>0</v>
      </c>
      <c r="O134" s="1">
        <v>1</v>
      </c>
      <c r="P134" s="8">
        <f>Table3235678910111213234321011121372458[[#This Row],[Hispanic American]]/Table3235678910111213234321011121372458[[#This Row],[Total]]</f>
        <v>0.5</v>
      </c>
      <c r="Q134" s="1">
        <v>0</v>
      </c>
      <c r="R134" s="8">
        <f>Table3235678910111213234321011121372458[[#This Row],[Hawaiian or Pacific Islander]]/Table3235678910111213234321011121372458[[#This Row],[Total]]</f>
        <v>0</v>
      </c>
      <c r="S134" s="1">
        <v>1</v>
      </c>
      <c r="T134" s="8">
        <f>Table3235678910111213234321011121372458[[#This Row],[White]]/Table3235678910111213234321011121372458[[#This Row],[Total]]</f>
        <v>0.5</v>
      </c>
      <c r="U134" s="1">
        <v>0</v>
      </c>
      <c r="V134" s="8">
        <f>Table3235678910111213234321011121372458[[#This Row],[Multi-racial]]/Table3235678910111213234321011121372458[[#This Row],[Total]]</f>
        <v>0</v>
      </c>
      <c r="W134" s="1">
        <v>0</v>
      </c>
      <c r="X134" s="8">
        <f>Table3235678910111213234321011121372458[[#This Row],[International]]/Table3235678910111213234321011121372458[[#This Row],[Total]]</f>
        <v>0</v>
      </c>
      <c r="Y13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3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35" spans="1:26" ht="20" customHeight="1">
      <c r="A135" s="12">
        <v>221892</v>
      </c>
      <c r="B135" s="12" t="s">
        <v>1110</v>
      </c>
      <c r="C135" s="16" t="s">
        <v>347</v>
      </c>
      <c r="D135" s="12">
        <v>2</v>
      </c>
      <c r="E135" s="12">
        <v>0</v>
      </c>
      <c r="F135" s="14">
        <f>Table3235678910111213234321011121372458[[#This Row],[Men]]/Table3235678910111213234321011121372458[[#This Row],[Total]]</f>
        <v>0</v>
      </c>
      <c r="G135" s="12">
        <v>2</v>
      </c>
      <c r="H135" s="14">
        <f>Table3235678910111213234321011121372458[[#This Row],[Women]]/Table3235678910111213234321011121372458[[#This Row],[Total]]</f>
        <v>1</v>
      </c>
      <c r="I135" s="12">
        <v>0</v>
      </c>
      <c r="J135" s="14">
        <f>Table3235678910111213234321011121372458[[#This Row],[Alaskan Native or Native American]]/Table3235678910111213234321011121372458[[#This Row],[Total]]</f>
        <v>0</v>
      </c>
      <c r="K135" s="12">
        <v>0</v>
      </c>
      <c r="L135" s="14">
        <f>Table3235678910111213234321011121372458[[#This Row],[Asian American]]/Table3235678910111213234321011121372458[[#This Row],[Total]]</f>
        <v>0</v>
      </c>
      <c r="M135" s="12">
        <v>0</v>
      </c>
      <c r="N135" s="14">
        <f>Table3235678910111213234321011121372458[[#This Row],[African American]]/Table3235678910111213234321011121372458[[#This Row],[Total]]</f>
        <v>0</v>
      </c>
      <c r="O135" s="12">
        <v>0</v>
      </c>
      <c r="P135" s="14">
        <f>Table3235678910111213234321011121372458[[#This Row],[Hispanic American]]/Table3235678910111213234321011121372458[[#This Row],[Total]]</f>
        <v>0</v>
      </c>
      <c r="Q135" s="12">
        <v>0</v>
      </c>
      <c r="R135" s="14">
        <f>Table3235678910111213234321011121372458[[#This Row],[Hawaiian or Pacific Islander]]/Table3235678910111213234321011121372458[[#This Row],[Total]]</f>
        <v>0</v>
      </c>
      <c r="S135" s="12">
        <v>2</v>
      </c>
      <c r="T135" s="14">
        <f>Table3235678910111213234321011121372458[[#This Row],[White]]/Table3235678910111213234321011121372458[[#This Row],[Total]]</f>
        <v>1</v>
      </c>
      <c r="U135" s="12">
        <v>0</v>
      </c>
      <c r="V135" s="14">
        <f>Table3235678910111213234321011121372458[[#This Row],[Multi-racial]]/Table3235678910111213234321011121372458[[#This Row],[Total]]</f>
        <v>0</v>
      </c>
      <c r="W135" s="12">
        <v>0</v>
      </c>
      <c r="X135" s="14">
        <f>Table3235678910111213234321011121372458[[#This Row],[International]]/Table3235678910111213234321011121372458[[#This Row],[Total]]</f>
        <v>0</v>
      </c>
      <c r="Y13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3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36" spans="1:26" ht="20" customHeight="1">
      <c r="A136" s="1">
        <v>230630</v>
      </c>
      <c r="B136" s="1" t="s">
        <v>498</v>
      </c>
      <c r="C136" s="15">
        <v>29000</v>
      </c>
      <c r="D136" s="1">
        <v>2</v>
      </c>
      <c r="E136" s="1">
        <v>1</v>
      </c>
      <c r="F136" s="8">
        <f>Table3235678910111213234321011121372458[[#This Row],[Men]]/Table3235678910111213234321011121372458[[#This Row],[Total]]</f>
        <v>0.5</v>
      </c>
      <c r="G136" s="1">
        <v>1</v>
      </c>
      <c r="H136" s="8">
        <f>Table3235678910111213234321011121372458[[#This Row],[Women]]/Table3235678910111213234321011121372458[[#This Row],[Total]]</f>
        <v>0.5</v>
      </c>
      <c r="I136" s="1">
        <v>0</v>
      </c>
      <c r="J136" s="8">
        <f>Table3235678910111213234321011121372458[[#This Row],[Alaskan Native or Native American]]/Table3235678910111213234321011121372458[[#This Row],[Total]]</f>
        <v>0</v>
      </c>
      <c r="K136" s="1">
        <v>0</v>
      </c>
      <c r="L136" s="8">
        <f>Table3235678910111213234321011121372458[[#This Row],[Asian American]]/Table3235678910111213234321011121372458[[#This Row],[Total]]</f>
        <v>0</v>
      </c>
      <c r="M136" s="1">
        <v>0</v>
      </c>
      <c r="N136" s="8">
        <f>Table3235678910111213234321011121372458[[#This Row],[African American]]/Table3235678910111213234321011121372458[[#This Row],[Total]]</f>
        <v>0</v>
      </c>
      <c r="O136" s="1">
        <v>1</v>
      </c>
      <c r="P136" s="8">
        <f>Table3235678910111213234321011121372458[[#This Row],[Hispanic American]]/Table3235678910111213234321011121372458[[#This Row],[Total]]</f>
        <v>0.5</v>
      </c>
      <c r="Q136" s="1">
        <v>0</v>
      </c>
      <c r="R136" s="8">
        <f>Table3235678910111213234321011121372458[[#This Row],[Hawaiian or Pacific Islander]]/Table3235678910111213234321011121372458[[#This Row],[Total]]</f>
        <v>0</v>
      </c>
      <c r="S136" s="1">
        <v>1</v>
      </c>
      <c r="T136" s="8">
        <f>Table3235678910111213234321011121372458[[#This Row],[White]]/Table3235678910111213234321011121372458[[#This Row],[Total]]</f>
        <v>0.5</v>
      </c>
      <c r="U136" s="1">
        <v>0</v>
      </c>
      <c r="V136" s="8">
        <f>Table3235678910111213234321011121372458[[#This Row],[Multi-racial]]/Table3235678910111213234321011121372458[[#This Row],[Total]]</f>
        <v>0</v>
      </c>
      <c r="W136" s="1">
        <v>0</v>
      </c>
      <c r="X136" s="8">
        <f>Table3235678910111213234321011121372458[[#This Row],[International]]/Table3235678910111213234321011121372458[[#This Row],[Total]]</f>
        <v>0</v>
      </c>
      <c r="Y13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3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37" spans="1:26" ht="20" customHeight="1">
      <c r="A137" s="12">
        <v>230764</v>
      </c>
      <c r="B137" s="12" t="s">
        <v>287</v>
      </c>
      <c r="C137" s="16"/>
      <c r="D137" s="12">
        <v>2</v>
      </c>
      <c r="E137" s="12">
        <v>2</v>
      </c>
      <c r="F137" s="14">
        <f>Table3235678910111213234321011121372458[[#This Row],[Men]]/Table3235678910111213234321011121372458[[#This Row],[Total]]</f>
        <v>1</v>
      </c>
      <c r="G137" s="12">
        <v>0</v>
      </c>
      <c r="H137" s="14">
        <f>Table3235678910111213234321011121372458[[#This Row],[Women]]/Table3235678910111213234321011121372458[[#This Row],[Total]]</f>
        <v>0</v>
      </c>
      <c r="I137" s="12">
        <v>0</v>
      </c>
      <c r="J137" s="14">
        <f>Table3235678910111213234321011121372458[[#This Row],[Alaskan Native or Native American]]/Table3235678910111213234321011121372458[[#This Row],[Total]]</f>
        <v>0</v>
      </c>
      <c r="K137" s="12">
        <v>0</v>
      </c>
      <c r="L137" s="14">
        <f>Table3235678910111213234321011121372458[[#This Row],[Asian American]]/Table3235678910111213234321011121372458[[#This Row],[Total]]</f>
        <v>0</v>
      </c>
      <c r="M137" s="12">
        <v>0</v>
      </c>
      <c r="N137" s="14">
        <f>Table3235678910111213234321011121372458[[#This Row],[African American]]/Table3235678910111213234321011121372458[[#This Row],[Total]]</f>
        <v>0</v>
      </c>
      <c r="O137" s="12">
        <v>0</v>
      </c>
      <c r="P137" s="14">
        <f>Table3235678910111213234321011121372458[[#This Row],[Hispanic American]]/Table3235678910111213234321011121372458[[#This Row],[Total]]</f>
        <v>0</v>
      </c>
      <c r="Q137" s="12">
        <v>0</v>
      </c>
      <c r="R137" s="14">
        <f>Table3235678910111213234321011121372458[[#This Row],[Hawaiian or Pacific Islander]]/Table3235678910111213234321011121372458[[#This Row],[Total]]</f>
        <v>0</v>
      </c>
      <c r="S137" s="12">
        <v>2</v>
      </c>
      <c r="T137" s="14">
        <f>Table3235678910111213234321011121372458[[#This Row],[White]]/Table3235678910111213234321011121372458[[#This Row],[Total]]</f>
        <v>1</v>
      </c>
      <c r="U137" s="12">
        <v>0</v>
      </c>
      <c r="V137" s="14">
        <f>Table3235678910111213234321011121372458[[#This Row],[Multi-racial]]/Table3235678910111213234321011121372458[[#This Row],[Total]]</f>
        <v>0</v>
      </c>
      <c r="W137" s="12">
        <v>0</v>
      </c>
      <c r="X137" s="14">
        <f>Table3235678910111213234321011121372458[[#This Row],[International]]/Table3235678910111213234321011121372458[[#This Row],[Total]]</f>
        <v>0</v>
      </c>
      <c r="Y13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3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38" spans="1:26" ht="20" customHeight="1">
      <c r="A138" s="1">
        <v>230782</v>
      </c>
      <c r="B138" s="1" t="s">
        <v>471</v>
      </c>
      <c r="C138" s="15"/>
      <c r="D138" s="1">
        <v>2</v>
      </c>
      <c r="E138" s="1">
        <v>0</v>
      </c>
      <c r="F138" s="8">
        <f>Table3235678910111213234321011121372458[[#This Row],[Men]]/Table3235678910111213234321011121372458[[#This Row],[Total]]</f>
        <v>0</v>
      </c>
      <c r="G138" s="1">
        <v>2</v>
      </c>
      <c r="H138" s="8">
        <f>Table3235678910111213234321011121372458[[#This Row],[Women]]/Table3235678910111213234321011121372458[[#This Row],[Total]]</f>
        <v>1</v>
      </c>
      <c r="I138" s="1">
        <v>0</v>
      </c>
      <c r="J138" s="8">
        <f>Table3235678910111213234321011121372458[[#This Row],[Alaskan Native or Native American]]/Table3235678910111213234321011121372458[[#This Row],[Total]]</f>
        <v>0</v>
      </c>
      <c r="K138" s="1">
        <v>0</v>
      </c>
      <c r="L138" s="8">
        <f>Table3235678910111213234321011121372458[[#This Row],[Asian American]]/Table3235678910111213234321011121372458[[#This Row],[Total]]</f>
        <v>0</v>
      </c>
      <c r="M138" s="1">
        <v>0</v>
      </c>
      <c r="N138" s="8">
        <f>Table3235678910111213234321011121372458[[#This Row],[African American]]/Table3235678910111213234321011121372458[[#This Row],[Total]]</f>
        <v>0</v>
      </c>
      <c r="O138" s="1">
        <v>0</v>
      </c>
      <c r="P138" s="8">
        <f>Table3235678910111213234321011121372458[[#This Row],[Hispanic American]]/Table3235678910111213234321011121372458[[#This Row],[Total]]</f>
        <v>0</v>
      </c>
      <c r="Q138" s="1">
        <v>0</v>
      </c>
      <c r="R138" s="8">
        <f>Table3235678910111213234321011121372458[[#This Row],[Hawaiian or Pacific Islander]]/Table3235678910111213234321011121372458[[#This Row],[Total]]</f>
        <v>0</v>
      </c>
      <c r="S138" s="1">
        <v>2</v>
      </c>
      <c r="T138" s="8">
        <f>Table3235678910111213234321011121372458[[#This Row],[White]]/Table3235678910111213234321011121372458[[#This Row],[Total]]</f>
        <v>1</v>
      </c>
      <c r="U138" s="1">
        <v>0</v>
      </c>
      <c r="V138" s="8">
        <f>Table3235678910111213234321011121372458[[#This Row],[Multi-racial]]/Table3235678910111213234321011121372458[[#This Row],[Total]]</f>
        <v>0</v>
      </c>
      <c r="W138" s="1">
        <v>0</v>
      </c>
      <c r="X138" s="8">
        <f>Table3235678910111213234321011121372458[[#This Row],[International]]/Table3235678910111213234321011121372458[[#This Row],[Total]]</f>
        <v>0</v>
      </c>
      <c r="Y13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3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39" spans="1:26" ht="20" customHeight="1">
      <c r="A139" s="12">
        <v>420042</v>
      </c>
      <c r="B139" s="12" t="s">
        <v>1169</v>
      </c>
      <c r="C139" s="16">
        <v>47200</v>
      </c>
      <c r="D139" s="12">
        <v>2</v>
      </c>
      <c r="E139" s="12">
        <v>2</v>
      </c>
      <c r="F139" s="14">
        <f>Table3235678910111213234321011121372458[[#This Row],[Men]]/Table3235678910111213234321011121372458[[#This Row],[Total]]</f>
        <v>1</v>
      </c>
      <c r="G139" s="12">
        <v>0</v>
      </c>
      <c r="H139" s="14">
        <f>Table3235678910111213234321011121372458[[#This Row],[Women]]/Table3235678910111213234321011121372458[[#This Row],[Total]]</f>
        <v>0</v>
      </c>
      <c r="I139" s="12">
        <v>0</v>
      </c>
      <c r="J139" s="14">
        <f>Table3235678910111213234321011121372458[[#This Row],[Alaskan Native or Native American]]/Table3235678910111213234321011121372458[[#This Row],[Total]]</f>
        <v>0</v>
      </c>
      <c r="K139" s="12">
        <v>0</v>
      </c>
      <c r="L139" s="14">
        <f>Table3235678910111213234321011121372458[[#This Row],[Asian American]]/Table3235678910111213234321011121372458[[#This Row],[Total]]</f>
        <v>0</v>
      </c>
      <c r="M139" s="12">
        <v>1</v>
      </c>
      <c r="N139" s="14">
        <f>Table3235678910111213234321011121372458[[#This Row],[African American]]/Table3235678910111213234321011121372458[[#This Row],[Total]]</f>
        <v>0.5</v>
      </c>
      <c r="O139" s="12">
        <v>0</v>
      </c>
      <c r="P139" s="14">
        <f>Table3235678910111213234321011121372458[[#This Row],[Hispanic American]]/Table3235678910111213234321011121372458[[#This Row],[Total]]</f>
        <v>0</v>
      </c>
      <c r="Q139" s="12">
        <v>0</v>
      </c>
      <c r="R139" s="14">
        <f>Table3235678910111213234321011121372458[[#This Row],[Hawaiian or Pacific Islander]]/Table3235678910111213234321011121372458[[#This Row],[Total]]</f>
        <v>0</v>
      </c>
      <c r="S139" s="12">
        <v>1</v>
      </c>
      <c r="T139" s="14">
        <f>Table3235678910111213234321011121372458[[#This Row],[White]]/Table3235678910111213234321011121372458[[#This Row],[Total]]</f>
        <v>0.5</v>
      </c>
      <c r="U139" s="12">
        <v>0</v>
      </c>
      <c r="V139" s="14">
        <f>Table3235678910111213234321011121372458[[#This Row],[Multi-racial]]/Table3235678910111213234321011121372458[[#This Row],[Total]]</f>
        <v>0</v>
      </c>
      <c r="W139" s="12">
        <v>0</v>
      </c>
      <c r="X139" s="14">
        <f>Table3235678910111213234321011121372458[[#This Row],[International]]/Table3235678910111213234321011121372458[[#This Row],[Total]]</f>
        <v>0</v>
      </c>
      <c r="Y13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3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40" spans="1:26" ht="20" customHeight="1">
      <c r="A140" s="1">
        <v>482440</v>
      </c>
      <c r="B140" s="1" t="s">
        <v>1368</v>
      </c>
      <c r="C140" s="15">
        <v>28800</v>
      </c>
      <c r="D140" s="1">
        <v>2</v>
      </c>
      <c r="E140" s="1">
        <v>0</v>
      </c>
      <c r="F140" s="8">
        <f>Table3235678910111213234321011121372458[[#This Row],[Men]]/Table3235678910111213234321011121372458[[#This Row],[Total]]</f>
        <v>0</v>
      </c>
      <c r="G140" s="1">
        <v>2</v>
      </c>
      <c r="H140" s="8">
        <f>Table3235678910111213234321011121372458[[#This Row],[Women]]/Table3235678910111213234321011121372458[[#This Row],[Total]]</f>
        <v>1</v>
      </c>
      <c r="I140" s="1">
        <v>0</v>
      </c>
      <c r="J140" s="8">
        <f>Table3235678910111213234321011121372458[[#This Row],[Alaskan Native or Native American]]/Table3235678910111213234321011121372458[[#This Row],[Total]]</f>
        <v>0</v>
      </c>
      <c r="K140" s="1">
        <v>0</v>
      </c>
      <c r="L140" s="8">
        <f>Table3235678910111213234321011121372458[[#This Row],[Asian American]]/Table3235678910111213234321011121372458[[#This Row],[Total]]</f>
        <v>0</v>
      </c>
      <c r="M140" s="1">
        <v>0</v>
      </c>
      <c r="N140" s="8">
        <f>Table3235678910111213234321011121372458[[#This Row],[African American]]/Table3235678910111213234321011121372458[[#This Row],[Total]]</f>
        <v>0</v>
      </c>
      <c r="O140" s="1">
        <v>0</v>
      </c>
      <c r="P140" s="8">
        <f>Table3235678910111213234321011121372458[[#This Row],[Hispanic American]]/Table3235678910111213234321011121372458[[#This Row],[Total]]</f>
        <v>0</v>
      </c>
      <c r="Q140" s="1">
        <v>0</v>
      </c>
      <c r="R140" s="8">
        <f>Table3235678910111213234321011121372458[[#This Row],[Hawaiian or Pacific Islander]]/Table3235678910111213234321011121372458[[#This Row],[Total]]</f>
        <v>0</v>
      </c>
      <c r="S140" s="1">
        <v>2</v>
      </c>
      <c r="T140" s="8">
        <f>Table3235678910111213234321011121372458[[#This Row],[White]]/Table3235678910111213234321011121372458[[#This Row],[Total]]</f>
        <v>1</v>
      </c>
      <c r="U140" s="1">
        <v>0</v>
      </c>
      <c r="V140" s="8">
        <f>Table3235678910111213234321011121372458[[#This Row],[Multi-racial]]/Table3235678910111213234321011121372458[[#This Row],[Total]]</f>
        <v>0</v>
      </c>
      <c r="W140" s="1">
        <v>0</v>
      </c>
      <c r="X140" s="8">
        <f>Table3235678910111213234321011121372458[[#This Row],[International]]/Table3235678910111213234321011121372458[[#This Row],[Total]]</f>
        <v>0</v>
      </c>
      <c r="Y14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4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41" spans="1:26" ht="20" customHeight="1">
      <c r="A141" s="12">
        <v>482653</v>
      </c>
      <c r="B141" s="12" t="s">
        <v>1381</v>
      </c>
      <c r="C141" s="19">
        <v>28800</v>
      </c>
      <c r="D141" s="12">
        <v>2</v>
      </c>
      <c r="E141" s="12">
        <v>1</v>
      </c>
      <c r="F141" s="14">
        <f>Table3235678910111213234321011121372458[[#This Row],[Men]]/Table3235678910111213234321011121372458[[#This Row],[Total]]</f>
        <v>0.5</v>
      </c>
      <c r="G141" s="12">
        <v>1</v>
      </c>
      <c r="H141" s="14">
        <f>Table3235678910111213234321011121372458[[#This Row],[Women]]/Table3235678910111213234321011121372458[[#This Row],[Total]]</f>
        <v>0.5</v>
      </c>
      <c r="I141" s="12">
        <v>0</v>
      </c>
      <c r="J141" s="14">
        <f>Table3235678910111213234321011121372458[[#This Row],[Alaskan Native or Native American]]/Table3235678910111213234321011121372458[[#This Row],[Total]]</f>
        <v>0</v>
      </c>
      <c r="K141" s="12">
        <v>0</v>
      </c>
      <c r="L141" s="14">
        <f>Table3235678910111213234321011121372458[[#This Row],[Asian American]]/Table3235678910111213234321011121372458[[#This Row],[Total]]</f>
        <v>0</v>
      </c>
      <c r="M141" s="12">
        <v>0</v>
      </c>
      <c r="N141" s="14">
        <f>Table3235678910111213234321011121372458[[#This Row],[African American]]/Table3235678910111213234321011121372458[[#This Row],[Total]]</f>
        <v>0</v>
      </c>
      <c r="O141" s="12">
        <v>1</v>
      </c>
      <c r="P141" s="14">
        <f>Table3235678910111213234321011121372458[[#This Row],[Hispanic American]]/Table3235678910111213234321011121372458[[#This Row],[Total]]</f>
        <v>0.5</v>
      </c>
      <c r="Q141" s="12">
        <v>0</v>
      </c>
      <c r="R141" s="14">
        <f>Table3235678910111213234321011121372458[[#This Row],[Hawaiian or Pacific Islander]]/Table3235678910111213234321011121372458[[#This Row],[Total]]</f>
        <v>0</v>
      </c>
      <c r="S141" s="12">
        <v>1</v>
      </c>
      <c r="T141" s="14">
        <f>Table3235678910111213234321011121372458[[#This Row],[White]]/Table3235678910111213234321011121372458[[#This Row],[Total]]</f>
        <v>0.5</v>
      </c>
      <c r="U141" s="12">
        <v>0</v>
      </c>
      <c r="V141" s="14">
        <f>Table3235678910111213234321011121372458[[#This Row],[Multi-racial]]/Table3235678910111213234321011121372458[[#This Row],[Total]]</f>
        <v>0</v>
      </c>
      <c r="W141" s="12">
        <v>0</v>
      </c>
      <c r="X141" s="14">
        <f>Table3235678910111213234321011121372458[[#This Row],[International]]/Table3235678910111213234321011121372458[[#This Row],[Total]]</f>
        <v>0</v>
      </c>
      <c r="Y14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4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42" spans="1:26" ht="20" customHeight="1">
      <c r="A142" s="1">
        <v>484747</v>
      </c>
      <c r="B142" s="1" t="s">
        <v>1279</v>
      </c>
      <c r="C142" s="18">
        <v>47200</v>
      </c>
      <c r="D142" s="1">
        <v>2</v>
      </c>
      <c r="E142" s="1">
        <v>1</v>
      </c>
      <c r="F142" s="8">
        <f>Table3235678910111213234321011121372458[[#This Row],[Men]]/Table3235678910111213234321011121372458[[#This Row],[Total]]</f>
        <v>0.5</v>
      </c>
      <c r="G142" s="1">
        <v>1</v>
      </c>
      <c r="H142" s="8">
        <f>Table3235678910111213234321011121372458[[#This Row],[Women]]/Table3235678910111213234321011121372458[[#This Row],[Total]]</f>
        <v>0.5</v>
      </c>
      <c r="I142" s="1">
        <v>0</v>
      </c>
      <c r="J142" s="8">
        <f>Table3235678910111213234321011121372458[[#This Row],[Alaskan Native or Native American]]/Table3235678910111213234321011121372458[[#This Row],[Total]]</f>
        <v>0</v>
      </c>
      <c r="K142" s="1">
        <v>0</v>
      </c>
      <c r="L142" s="8">
        <f>Table3235678910111213234321011121372458[[#This Row],[Asian American]]/Table3235678910111213234321011121372458[[#This Row],[Total]]</f>
        <v>0</v>
      </c>
      <c r="M142" s="1">
        <v>1</v>
      </c>
      <c r="N142" s="8">
        <f>Table3235678910111213234321011121372458[[#This Row],[African American]]/Table3235678910111213234321011121372458[[#This Row],[Total]]</f>
        <v>0.5</v>
      </c>
      <c r="O142" s="1">
        <v>0</v>
      </c>
      <c r="P142" s="8">
        <f>Table3235678910111213234321011121372458[[#This Row],[Hispanic American]]/Table3235678910111213234321011121372458[[#This Row],[Total]]</f>
        <v>0</v>
      </c>
      <c r="Q142" s="1">
        <v>0</v>
      </c>
      <c r="R142" s="8">
        <f>Table3235678910111213234321011121372458[[#This Row],[Hawaiian or Pacific Islander]]/Table3235678910111213234321011121372458[[#This Row],[Total]]</f>
        <v>0</v>
      </c>
      <c r="S142" s="1">
        <v>0</v>
      </c>
      <c r="T142" s="8">
        <f>Table3235678910111213234321011121372458[[#This Row],[White]]/Table3235678910111213234321011121372458[[#This Row],[Total]]</f>
        <v>0</v>
      </c>
      <c r="U142" s="1">
        <v>0</v>
      </c>
      <c r="V142" s="8">
        <f>Table3235678910111213234321011121372458[[#This Row],[Multi-racial]]/Table3235678910111213234321011121372458[[#This Row],[Total]]</f>
        <v>0</v>
      </c>
      <c r="W142" s="1">
        <v>0</v>
      </c>
      <c r="X142" s="8">
        <f>Table3235678910111213234321011121372458[[#This Row],[International]]/Table3235678910111213234321011121372458[[#This Row],[Total]]</f>
        <v>0</v>
      </c>
      <c r="Y14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  <c r="Z14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0.5</v>
      </c>
    </row>
    <row r="143" spans="1:26" ht="20" customHeight="1">
      <c r="A143" s="12">
        <v>142887</v>
      </c>
      <c r="B143" s="12" t="s">
        <v>1391</v>
      </c>
      <c r="C143" s="16" t="s">
        <v>347</v>
      </c>
      <c r="D143" s="12">
        <v>1</v>
      </c>
      <c r="E143" s="12">
        <v>0</v>
      </c>
      <c r="F143" s="14">
        <f>Table3235678910111213234321011121372458[[#This Row],[Men]]/Table3235678910111213234321011121372458[[#This Row],[Total]]</f>
        <v>0</v>
      </c>
      <c r="G143" s="12">
        <v>1</v>
      </c>
      <c r="H143" s="14">
        <f>Table3235678910111213234321011121372458[[#This Row],[Women]]/Table3235678910111213234321011121372458[[#This Row],[Total]]</f>
        <v>1</v>
      </c>
      <c r="I143" s="12">
        <v>0</v>
      </c>
      <c r="J143" s="14">
        <f>Table3235678910111213234321011121372458[[#This Row],[Alaskan Native or Native American]]/Table3235678910111213234321011121372458[[#This Row],[Total]]</f>
        <v>0</v>
      </c>
      <c r="K143" s="12">
        <v>0</v>
      </c>
      <c r="L143" s="14">
        <f>Table3235678910111213234321011121372458[[#This Row],[Asian American]]/Table3235678910111213234321011121372458[[#This Row],[Total]]</f>
        <v>0</v>
      </c>
      <c r="M143" s="12">
        <v>0</v>
      </c>
      <c r="N143" s="14">
        <f>Table3235678910111213234321011121372458[[#This Row],[African American]]/Table3235678910111213234321011121372458[[#This Row],[Total]]</f>
        <v>0</v>
      </c>
      <c r="O143" s="12">
        <v>1</v>
      </c>
      <c r="P143" s="14">
        <f>Table3235678910111213234321011121372458[[#This Row],[Hispanic American]]/Table3235678910111213234321011121372458[[#This Row],[Total]]</f>
        <v>1</v>
      </c>
      <c r="Q143" s="12">
        <v>0</v>
      </c>
      <c r="R143" s="14">
        <f>Table3235678910111213234321011121372458[[#This Row],[Hawaiian or Pacific Islander]]/Table3235678910111213234321011121372458[[#This Row],[Total]]</f>
        <v>0</v>
      </c>
      <c r="S143" s="12">
        <v>0</v>
      </c>
      <c r="T143" s="14">
        <f>Table3235678910111213234321011121372458[[#This Row],[White]]/Table3235678910111213234321011121372458[[#This Row],[Total]]</f>
        <v>0</v>
      </c>
      <c r="U143" s="12">
        <v>0</v>
      </c>
      <c r="V143" s="14">
        <f>Table3235678910111213234321011121372458[[#This Row],[Multi-racial]]/Table3235678910111213234321011121372458[[#This Row],[Total]]</f>
        <v>0</v>
      </c>
      <c r="W143" s="12">
        <v>0</v>
      </c>
      <c r="X143" s="14">
        <f>Table3235678910111213234321011121372458[[#This Row],[International]]/Table3235678910111213234321011121372458[[#This Row],[Total]]</f>
        <v>0</v>
      </c>
      <c r="Y14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  <c r="Z14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</row>
    <row r="144" spans="1:26" ht="20" customHeight="1">
      <c r="A144" s="1">
        <v>147013</v>
      </c>
      <c r="B144" s="1" t="s">
        <v>709</v>
      </c>
      <c r="C144" s="15" t="s">
        <v>347</v>
      </c>
      <c r="D144" s="1">
        <v>1</v>
      </c>
      <c r="E144" s="1">
        <v>1</v>
      </c>
      <c r="F144" s="8">
        <f>Table3235678910111213234321011121372458[[#This Row],[Men]]/Table3235678910111213234321011121372458[[#This Row],[Total]]</f>
        <v>1</v>
      </c>
      <c r="G144" s="1">
        <v>0</v>
      </c>
      <c r="H144" s="8">
        <f>Table3235678910111213234321011121372458[[#This Row],[Women]]/Table3235678910111213234321011121372458[[#This Row],[Total]]</f>
        <v>0</v>
      </c>
      <c r="I144" s="1">
        <v>0</v>
      </c>
      <c r="J144" s="8">
        <f>Table3235678910111213234321011121372458[[#This Row],[Alaskan Native or Native American]]/Table3235678910111213234321011121372458[[#This Row],[Total]]</f>
        <v>0</v>
      </c>
      <c r="K144" s="1">
        <v>0</v>
      </c>
      <c r="L144" s="8">
        <f>Table3235678910111213234321011121372458[[#This Row],[Asian American]]/Table3235678910111213234321011121372458[[#This Row],[Total]]</f>
        <v>0</v>
      </c>
      <c r="M144" s="1">
        <v>1</v>
      </c>
      <c r="N144" s="8">
        <f>Table3235678910111213234321011121372458[[#This Row],[African American]]/Table3235678910111213234321011121372458[[#This Row],[Total]]</f>
        <v>1</v>
      </c>
      <c r="O144" s="1">
        <v>0</v>
      </c>
      <c r="P144" s="8">
        <f>Table3235678910111213234321011121372458[[#This Row],[Hispanic American]]/Table3235678910111213234321011121372458[[#This Row],[Total]]</f>
        <v>0</v>
      </c>
      <c r="Q144" s="1">
        <v>0</v>
      </c>
      <c r="R144" s="8">
        <f>Table3235678910111213234321011121372458[[#This Row],[Hawaiian or Pacific Islander]]/Table3235678910111213234321011121372458[[#This Row],[Total]]</f>
        <v>0</v>
      </c>
      <c r="S144" s="1">
        <v>0</v>
      </c>
      <c r="T144" s="8">
        <f>Table3235678910111213234321011121372458[[#This Row],[White]]/Table3235678910111213234321011121372458[[#This Row],[Total]]</f>
        <v>0</v>
      </c>
      <c r="U144" s="1">
        <v>0</v>
      </c>
      <c r="V144" s="8">
        <f>Table3235678910111213234321011121372458[[#This Row],[Multi-racial]]/Table3235678910111213234321011121372458[[#This Row],[Total]]</f>
        <v>0</v>
      </c>
      <c r="W144" s="1">
        <v>0</v>
      </c>
      <c r="X144" s="8">
        <f>Table3235678910111213234321011121372458[[#This Row],[International]]/Table3235678910111213234321011121372458[[#This Row],[Total]]</f>
        <v>0</v>
      </c>
      <c r="Y14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  <c r="Z14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</row>
    <row r="145" spans="1:26" ht="20" customHeight="1">
      <c r="A145" s="12">
        <v>151290</v>
      </c>
      <c r="B145" s="12" t="s">
        <v>143</v>
      </c>
      <c r="C145" s="16" t="s">
        <v>347</v>
      </c>
      <c r="D145" s="12">
        <v>1</v>
      </c>
      <c r="E145" s="12">
        <v>0</v>
      </c>
      <c r="F145" s="14">
        <f>Table3235678910111213234321011121372458[[#This Row],[Men]]/Table3235678910111213234321011121372458[[#This Row],[Total]]</f>
        <v>0</v>
      </c>
      <c r="G145" s="12">
        <v>1</v>
      </c>
      <c r="H145" s="14">
        <f>Table3235678910111213234321011121372458[[#This Row],[Women]]/Table3235678910111213234321011121372458[[#This Row],[Total]]</f>
        <v>1</v>
      </c>
      <c r="I145" s="12">
        <v>0</v>
      </c>
      <c r="J145" s="14">
        <f>Table3235678910111213234321011121372458[[#This Row],[Alaskan Native or Native American]]/Table3235678910111213234321011121372458[[#This Row],[Total]]</f>
        <v>0</v>
      </c>
      <c r="K145" s="12">
        <v>0</v>
      </c>
      <c r="L145" s="14">
        <f>Table3235678910111213234321011121372458[[#This Row],[Asian American]]/Table3235678910111213234321011121372458[[#This Row],[Total]]</f>
        <v>0</v>
      </c>
      <c r="M145" s="12">
        <v>0</v>
      </c>
      <c r="N145" s="14">
        <f>Table3235678910111213234321011121372458[[#This Row],[African American]]/Table3235678910111213234321011121372458[[#This Row],[Total]]</f>
        <v>0</v>
      </c>
      <c r="O145" s="12">
        <v>0</v>
      </c>
      <c r="P145" s="14">
        <f>Table3235678910111213234321011121372458[[#This Row],[Hispanic American]]/Table3235678910111213234321011121372458[[#This Row],[Total]]</f>
        <v>0</v>
      </c>
      <c r="Q145" s="12">
        <v>0</v>
      </c>
      <c r="R145" s="14">
        <f>Table3235678910111213234321011121372458[[#This Row],[Hawaiian or Pacific Islander]]/Table3235678910111213234321011121372458[[#This Row],[Total]]</f>
        <v>0</v>
      </c>
      <c r="S145" s="12">
        <v>1</v>
      </c>
      <c r="T145" s="14">
        <f>Table3235678910111213234321011121372458[[#This Row],[White]]/Table3235678910111213234321011121372458[[#This Row],[Total]]</f>
        <v>1</v>
      </c>
      <c r="U145" s="12">
        <v>0</v>
      </c>
      <c r="V145" s="14">
        <f>Table3235678910111213234321011121372458[[#This Row],[Multi-racial]]/Table3235678910111213234321011121372458[[#This Row],[Total]]</f>
        <v>0</v>
      </c>
      <c r="W145" s="12">
        <v>0</v>
      </c>
      <c r="X145" s="14">
        <f>Table3235678910111213234321011121372458[[#This Row],[International]]/Table3235678910111213234321011121372458[[#This Row],[Total]]</f>
        <v>0</v>
      </c>
      <c r="Y14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4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46" spans="1:26" ht="20" customHeight="1">
      <c r="A146" s="1">
        <v>160755</v>
      </c>
      <c r="B146" s="1" t="s">
        <v>162</v>
      </c>
      <c r="C146" s="15" t="s">
        <v>347</v>
      </c>
      <c r="D146" s="1">
        <v>1</v>
      </c>
      <c r="E146" s="1">
        <v>0</v>
      </c>
      <c r="F146" s="8">
        <f>Table3235678910111213234321011121372458[[#This Row],[Men]]/Table3235678910111213234321011121372458[[#This Row],[Total]]</f>
        <v>0</v>
      </c>
      <c r="G146" s="1">
        <v>1</v>
      </c>
      <c r="H146" s="8">
        <f>Table3235678910111213234321011121372458[[#This Row],[Women]]/Table3235678910111213234321011121372458[[#This Row],[Total]]</f>
        <v>1</v>
      </c>
      <c r="I146" s="1">
        <v>0</v>
      </c>
      <c r="J146" s="8">
        <f>Table3235678910111213234321011121372458[[#This Row],[Alaskan Native or Native American]]/Table3235678910111213234321011121372458[[#This Row],[Total]]</f>
        <v>0</v>
      </c>
      <c r="K146" s="1">
        <v>0</v>
      </c>
      <c r="L146" s="8">
        <f>Table3235678910111213234321011121372458[[#This Row],[Asian American]]/Table3235678910111213234321011121372458[[#This Row],[Total]]</f>
        <v>0</v>
      </c>
      <c r="M146" s="1">
        <v>0</v>
      </c>
      <c r="N146" s="8">
        <f>Table3235678910111213234321011121372458[[#This Row],[African American]]/Table3235678910111213234321011121372458[[#This Row],[Total]]</f>
        <v>0</v>
      </c>
      <c r="O146" s="1">
        <v>0</v>
      </c>
      <c r="P146" s="8">
        <f>Table3235678910111213234321011121372458[[#This Row],[Hispanic American]]/Table3235678910111213234321011121372458[[#This Row],[Total]]</f>
        <v>0</v>
      </c>
      <c r="Q146" s="1">
        <v>0</v>
      </c>
      <c r="R146" s="8">
        <f>Table3235678910111213234321011121372458[[#This Row],[Hawaiian or Pacific Islander]]/Table3235678910111213234321011121372458[[#This Row],[Total]]</f>
        <v>0</v>
      </c>
      <c r="S146" s="1">
        <v>1</v>
      </c>
      <c r="T146" s="8">
        <f>Table3235678910111213234321011121372458[[#This Row],[White]]/Table3235678910111213234321011121372458[[#This Row],[Total]]</f>
        <v>1</v>
      </c>
      <c r="U146" s="1">
        <v>0</v>
      </c>
      <c r="V146" s="8">
        <f>Table3235678910111213234321011121372458[[#This Row],[Multi-racial]]/Table3235678910111213234321011121372458[[#This Row],[Total]]</f>
        <v>0</v>
      </c>
      <c r="W146" s="1">
        <v>0</v>
      </c>
      <c r="X146" s="8">
        <f>Table3235678910111213234321011121372458[[#This Row],[International]]/Table3235678910111213234321011121372458[[#This Row],[Total]]</f>
        <v>0</v>
      </c>
      <c r="Y14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4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47" spans="1:26" ht="20" customHeight="1">
      <c r="A147" s="12">
        <v>166638</v>
      </c>
      <c r="B147" s="12" t="s">
        <v>412</v>
      </c>
      <c r="C147" s="16"/>
      <c r="D147" s="12">
        <v>1</v>
      </c>
      <c r="E147" s="12">
        <v>1</v>
      </c>
      <c r="F147" s="14">
        <f>Table3235678910111213234321011121372458[[#This Row],[Men]]/Table3235678910111213234321011121372458[[#This Row],[Total]]</f>
        <v>1</v>
      </c>
      <c r="G147" s="12">
        <v>0</v>
      </c>
      <c r="H147" s="14">
        <f>Table3235678910111213234321011121372458[[#This Row],[Women]]/Table3235678910111213234321011121372458[[#This Row],[Total]]</f>
        <v>0</v>
      </c>
      <c r="I147" s="12">
        <v>0</v>
      </c>
      <c r="J147" s="14">
        <f>Table3235678910111213234321011121372458[[#This Row],[Alaskan Native or Native American]]/Table3235678910111213234321011121372458[[#This Row],[Total]]</f>
        <v>0</v>
      </c>
      <c r="K147" s="12">
        <v>0</v>
      </c>
      <c r="L147" s="14">
        <f>Table3235678910111213234321011121372458[[#This Row],[Asian American]]/Table3235678910111213234321011121372458[[#This Row],[Total]]</f>
        <v>0</v>
      </c>
      <c r="M147" s="12">
        <v>1</v>
      </c>
      <c r="N147" s="14">
        <f>Table3235678910111213234321011121372458[[#This Row],[African American]]/Table3235678910111213234321011121372458[[#This Row],[Total]]</f>
        <v>1</v>
      </c>
      <c r="O147" s="12">
        <v>0</v>
      </c>
      <c r="P147" s="14">
        <f>Table3235678910111213234321011121372458[[#This Row],[Hispanic American]]/Table3235678910111213234321011121372458[[#This Row],[Total]]</f>
        <v>0</v>
      </c>
      <c r="Q147" s="12">
        <v>0</v>
      </c>
      <c r="R147" s="14">
        <f>Table3235678910111213234321011121372458[[#This Row],[Hawaiian or Pacific Islander]]/Table3235678910111213234321011121372458[[#This Row],[Total]]</f>
        <v>0</v>
      </c>
      <c r="S147" s="12">
        <v>0</v>
      </c>
      <c r="T147" s="14">
        <f>Table3235678910111213234321011121372458[[#This Row],[White]]/Table3235678910111213234321011121372458[[#This Row],[Total]]</f>
        <v>0</v>
      </c>
      <c r="U147" s="12">
        <v>0</v>
      </c>
      <c r="V147" s="14">
        <f>Table3235678910111213234321011121372458[[#This Row],[Multi-racial]]/Table3235678910111213234321011121372458[[#This Row],[Total]]</f>
        <v>0</v>
      </c>
      <c r="W147" s="12">
        <v>0</v>
      </c>
      <c r="X147" s="14">
        <f>Table3235678910111213234321011121372458[[#This Row],[International]]/Table3235678910111213234321011121372458[[#This Row],[Total]]</f>
        <v>0</v>
      </c>
      <c r="Y14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  <c r="Z14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</row>
    <row r="148" spans="1:26" ht="20" customHeight="1">
      <c r="A148" s="1">
        <v>186283</v>
      </c>
      <c r="B148" s="1" t="s">
        <v>981</v>
      </c>
      <c r="C148" s="15" t="s">
        <v>347</v>
      </c>
      <c r="D148" s="1">
        <v>1</v>
      </c>
      <c r="E148" s="1">
        <v>0</v>
      </c>
      <c r="F148" s="8">
        <f>Table3235678910111213234321011121372458[[#This Row],[Men]]/Table3235678910111213234321011121372458[[#This Row],[Total]]</f>
        <v>0</v>
      </c>
      <c r="G148" s="1">
        <v>1</v>
      </c>
      <c r="H148" s="8">
        <f>Table3235678910111213234321011121372458[[#This Row],[Women]]/Table3235678910111213234321011121372458[[#This Row],[Total]]</f>
        <v>1</v>
      </c>
      <c r="I148" s="1">
        <v>0</v>
      </c>
      <c r="J148" s="8">
        <f>Table3235678910111213234321011121372458[[#This Row],[Alaskan Native or Native American]]/Table3235678910111213234321011121372458[[#This Row],[Total]]</f>
        <v>0</v>
      </c>
      <c r="K148" s="1">
        <v>0</v>
      </c>
      <c r="L148" s="8">
        <f>Table3235678910111213234321011121372458[[#This Row],[Asian American]]/Table3235678910111213234321011121372458[[#This Row],[Total]]</f>
        <v>0</v>
      </c>
      <c r="M148" s="1">
        <v>1</v>
      </c>
      <c r="N148" s="8">
        <f>Table3235678910111213234321011121372458[[#This Row],[African American]]/Table3235678910111213234321011121372458[[#This Row],[Total]]</f>
        <v>1</v>
      </c>
      <c r="O148" s="1">
        <v>0</v>
      </c>
      <c r="P148" s="8">
        <f>Table3235678910111213234321011121372458[[#This Row],[Hispanic American]]/Table3235678910111213234321011121372458[[#This Row],[Total]]</f>
        <v>0</v>
      </c>
      <c r="Q148" s="1">
        <v>0</v>
      </c>
      <c r="R148" s="8">
        <f>Table3235678910111213234321011121372458[[#This Row],[Hawaiian or Pacific Islander]]/Table3235678910111213234321011121372458[[#This Row],[Total]]</f>
        <v>0</v>
      </c>
      <c r="S148" s="1">
        <v>0</v>
      </c>
      <c r="T148" s="8">
        <f>Table3235678910111213234321011121372458[[#This Row],[White]]/Table3235678910111213234321011121372458[[#This Row],[Total]]</f>
        <v>0</v>
      </c>
      <c r="U148" s="1">
        <v>0</v>
      </c>
      <c r="V148" s="8">
        <f>Table3235678910111213234321011121372458[[#This Row],[Multi-racial]]/Table3235678910111213234321011121372458[[#This Row],[Total]]</f>
        <v>0</v>
      </c>
      <c r="W148" s="1">
        <v>0</v>
      </c>
      <c r="X148" s="8">
        <f>Table3235678910111213234321011121372458[[#This Row],[International]]/Table3235678910111213234321011121372458[[#This Row],[Total]]</f>
        <v>0</v>
      </c>
      <c r="Y14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  <c r="Z14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</row>
    <row r="149" spans="1:26" ht="20" customHeight="1">
      <c r="A149" s="12">
        <v>199218</v>
      </c>
      <c r="B149" s="12" t="s">
        <v>505</v>
      </c>
      <c r="C149" s="16"/>
      <c r="D149" s="12">
        <v>1</v>
      </c>
      <c r="E149" s="12">
        <v>0</v>
      </c>
      <c r="F149" s="14">
        <f>Table3235678910111213234321011121372458[[#This Row],[Men]]/Table3235678910111213234321011121372458[[#This Row],[Total]]</f>
        <v>0</v>
      </c>
      <c r="G149" s="12">
        <v>1</v>
      </c>
      <c r="H149" s="14">
        <f>Table3235678910111213234321011121372458[[#This Row],[Women]]/Table3235678910111213234321011121372458[[#This Row],[Total]]</f>
        <v>1</v>
      </c>
      <c r="I149" s="12">
        <v>0</v>
      </c>
      <c r="J149" s="14">
        <f>Table3235678910111213234321011121372458[[#This Row],[Alaskan Native or Native American]]/Table3235678910111213234321011121372458[[#This Row],[Total]]</f>
        <v>0</v>
      </c>
      <c r="K149" s="12">
        <v>0</v>
      </c>
      <c r="L149" s="14">
        <f>Table3235678910111213234321011121372458[[#This Row],[Asian American]]/Table3235678910111213234321011121372458[[#This Row],[Total]]</f>
        <v>0</v>
      </c>
      <c r="M149" s="12">
        <v>0</v>
      </c>
      <c r="N149" s="14">
        <f>Table3235678910111213234321011121372458[[#This Row],[African American]]/Table3235678910111213234321011121372458[[#This Row],[Total]]</f>
        <v>0</v>
      </c>
      <c r="O149" s="12">
        <v>0</v>
      </c>
      <c r="P149" s="14">
        <f>Table3235678910111213234321011121372458[[#This Row],[Hispanic American]]/Table3235678910111213234321011121372458[[#This Row],[Total]]</f>
        <v>0</v>
      </c>
      <c r="Q149" s="12">
        <v>0</v>
      </c>
      <c r="R149" s="14">
        <f>Table3235678910111213234321011121372458[[#This Row],[Hawaiian or Pacific Islander]]/Table3235678910111213234321011121372458[[#This Row],[Total]]</f>
        <v>0</v>
      </c>
      <c r="S149" s="12">
        <v>1</v>
      </c>
      <c r="T149" s="14">
        <f>Table3235678910111213234321011121372458[[#This Row],[White]]/Table3235678910111213234321011121372458[[#This Row],[Total]]</f>
        <v>1</v>
      </c>
      <c r="U149" s="12">
        <v>0</v>
      </c>
      <c r="V149" s="14">
        <f>Table3235678910111213234321011121372458[[#This Row],[Multi-racial]]/Table3235678910111213234321011121372458[[#This Row],[Total]]</f>
        <v>0</v>
      </c>
      <c r="W149" s="12">
        <v>0</v>
      </c>
      <c r="X149" s="14">
        <f>Table3235678910111213234321011121372458[[#This Row],[International]]/Table3235678910111213234321011121372458[[#This Row],[Total]]</f>
        <v>0</v>
      </c>
      <c r="Y14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4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50" spans="1:26" ht="20" customHeight="1">
      <c r="A150" s="1">
        <v>207971</v>
      </c>
      <c r="B150" s="1" t="s">
        <v>230</v>
      </c>
      <c r="C150" s="15" t="s">
        <v>347</v>
      </c>
      <c r="D150" s="1">
        <v>1</v>
      </c>
      <c r="E150" s="1">
        <v>1</v>
      </c>
      <c r="F150" s="8">
        <f>Table3235678910111213234321011121372458[[#This Row],[Men]]/Table3235678910111213234321011121372458[[#This Row],[Total]]</f>
        <v>1</v>
      </c>
      <c r="G150" s="1">
        <v>0</v>
      </c>
      <c r="H150" s="8">
        <f>Table3235678910111213234321011121372458[[#This Row],[Women]]/Table3235678910111213234321011121372458[[#This Row],[Total]]</f>
        <v>0</v>
      </c>
      <c r="I150" s="1">
        <v>0</v>
      </c>
      <c r="J150" s="8">
        <f>Table3235678910111213234321011121372458[[#This Row],[Alaskan Native or Native American]]/Table3235678910111213234321011121372458[[#This Row],[Total]]</f>
        <v>0</v>
      </c>
      <c r="K150" s="1">
        <v>0</v>
      </c>
      <c r="L150" s="8">
        <f>Table3235678910111213234321011121372458[[#This Row],[Asian American]]/Table3235678910111213234321011121372458[[#This Row],[Total]]</f>
        <v>0</v>
      </c>
      <c r="M150" s="1">
        <v>0</v>
      </c>
      <c r="N150" s="8">
        <f>Table3235678910111213234321011121372458[[#This Row],[African American]]/Table3235678910111213234321011121372458[[#This Row],[Total]]</f>
        <v>0</v>
      </c>
      <c r="O150" s="1">
        <v>0</v>
      </c>
      <c r="P150" s="8">
        <f>Table3235678910111213234321011121372458[[#This Row],[Hispanic American]]/Table3235678910111213234321011121372458[[#This Row],[Total]]</f>
        <v>0</v>
      </c>
      <c r="Q150" s="1">
        <v>0</v>
      </c>
      <c r="R150" s="8">
        <f>Table3235678910111213234321011121372458[[#This Row],[Hawaiian or Pacific Islander]]/Table3235678910111213234321011121372458[[#This Row],[Total]]</f>
        <v>0</v>
      </c>
      <c r="S150" s="1">
        <v>1</v>
      </c>
      <c r="T150" s="8">
        <f>Table3235678910111213234321011121372458[[#This Row],[White]]/Table3235678910111213234321011121372458[[#This Row],[Total]]</f>
        <v>1</v>
      </c>
      <c r="U150" s="1">
        <v>0</v>
      </c>
      <c r="V150" s="8">
        <f>Table3235678910111213234321011121372458[[#This Row],[Multi-racial]]/Table3235678910111213234321011121372458[[#This Row],[Total]]</f>
        <v>0</v>
      </c>
      <c r="W150" s="1">
        <v>0</v>
      </c>
      <c r="X150" s="8">
        <f>Table3235678910111213234321011121372458[[#This Row],[International]]/Table3235678910111213234321011121372458[[#This Row],[Total]]</f>
        <v>0</v>
      </c>
      <c r="Y15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5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51" spans="1:26" ht="20" customHeight="1">
      <c r="A151" s="12">
        <v>219976</v>
      </c>
      <c r="B151" s="12" t="s">
        <v>251</v>
      </c>
      <c r="C151" s="16" t="s">
        <v>347</v>
      </c>
      <c r="D151" s="12">
        <v>1</v>
      </c>
      <c r="E151" s="12">
        <v>0</v>
      </c>
      <c r="F151" s="14">
        <f>Table3235678910111213234321011121372458[[#This Row],[Men]]/Table3235678910111213234321011121372458[[#This Row],[Total]]</f>
        <v>0</v>
      </c>
      <c r="G151" s="12">
        <v>1</v>
      </c>
      <c r="H151" s="14">
        <f>Table3235678910111213234321011121372458[[#This Row],[Women]]/Table3235678910111213234321011121372458[[#This Row],[Total]]</f>
        <v>1</v>
      </c>
      <c r="I151" s="12">
        <v>0</v>
      </c>
      <c r="J151" s="14">
        <f>Table3235678910111213234321011121372458[[#This Row],[Alaskan Native or Native American]]/Table3235678910111213234321011121372458[[#This Row],[Total]]</f>
        <v>0</v>
      </c>
      <c r="K151" s="12">
        <v>0</v>
      </c>
      <c r="L151" s="14">
        <f>Table3235678910111213234321011121372458[[#This Row],[Asian American]]/Table3235678910111213234321011121372458[[#This Row],[Total]]</f>
        <v>0</v>
      </c>
      <c r="M151" s="12">
        <v>0</v>
      </c>
      <c r="N151" s="14">
        <f>Table3235678910111213234321011121372458[[#This Row],[African American]]/Table3235678910111213234321011121372458[[#This Row],[Total]]</f>
        <v>0</v>
      </c>
      <c r="O151" s="12">
        <v>1</v>
      </c>
      <c r="P151" s="14">
        <f>Table3235678910111213234321011121372458[[#This Row],[Hispanic American]]/Table3235678910111213234321011121372458[[#This Row],[Total]]</f>
        <v>1</v>
      </c>
      <c r="Q151" s="12">
        <v>0</v>
      </c>
      <c r="R151" s="14">
        <f>Table3235678910111213234321011121372458[[#This Row],[Hawaiian or Pacific Islander]]/Table3235678910111213234321011121372458[[#This Row],[Total]]</f>
        <v>0</v>
      </c>
      <c r="S151" s="12">
        <v>0</v>
      </c>
      <c r="T151" s="14">
        <f>Table3235678910111213234321011121372458[[#This Row],[White]]/Table3235678910111213234321011121372458[[#This Row],[Total]]</f>
        <v>0</v>
      </c>
      <c r="U151" s="12">
        <v>0</v>
      </c>
      <c r="V151" s="14">
        <f>Table3235678910111213234321011121372458[[#This Row],[Multi-racial]]/Table3235678910111213234321011121372458[[#This Row],[Total]]</f>
        <v>0</v>
      </c>
      <c r="W151" s="12">
        <v>0</v>
      </c>
      <c r="X151" s="14">
        <f>Table3235678910111213234321011121372458[[#This Row],[International]]/Table3235678910111213234321011121372458[[#This Row],[Total]]</f>
        <v>0</v>
      </c>
      <c r="Y151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  <c r="Z151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</row>
    <row r="152" spans="1:26" ht="20" customHeight="1">
      <c r="A152" s="1">
        <v>221847</v>
      </c>
      <c r="B152" s="1" t="s">
        <v>257</v>
      </c>
      <c r="C152" s="15" t="s">
        <v>347</v>
      </c>
      <c r="D152" s="1">
        <v>1</v>
      </c>
      <c r="E152" s="1">
        <v>1</v>
      </c>
      <c r="F152" s="8">
        <f>Table3235678910111213234321011121372458[[#This Row],[Men]]/Table3235678910111213234321011121372458[[#This Row],[Total]]</f>
        <v>1</v>
      </c>
      <c r="G152" s="1">
        <v>0</v>
      </c>
      <c r="H152" s="8">
        <f>Table3235678910111213234321011121372458[[#This Row],[Women]]/Table3235678910111213234321011121372458[[#This Row],[Total]]</f>
        <v>0</v>
      </c>
      <c r="I152" s="1">
        <v>0</v>
      </c>
      <c r="J152" s="8">
        <f>Table3235678910111213234321011121372458[[#This Row],[Alaskan Native or Native American]]/Table3235678910111213234321011121372458[[#This Row],[Total]]</f>
        <v>0</v>
      </c>
      <c r="K152" s="1">
        <v>0</v>
      </c>
      <c r="L152" s="8">
        <f>Table3235678910111213234321011121372458[[#This Row],[Asian American]]/Table3235678910111213234321011121372458[[#This Row],[Total]]</f>
        <v>0</v>
      </c>
      <c r="M152" s="1">
        <v>0</v>
      </c>
      <c r="N152" s="8">
        <f>Table3235678910111213234321011121372458[[#This Row],[African American]]/Table3235678910111213234321011121372458[[#This Row],[Total]]</f>
        <v>0</v>
      </c>
      <c r="O152" s="1">
        <v>0</v>
      </c>
      <c r="P152" s="8">
        <f>Table3235678910111213234321011121372458[[#This Row],[Hispanic American]]/Table3235678910111213234321011121372458[[#This Row],[Total]]</f>
        <v>0</v>
      </c>
      <c r="Q152" s="1">
        <v>0</v>
      </c>
      <c r="R152" s="8">
        <f>Table3235678910111213234321011121372458[[#This Row],[Hawaiian or Pacific Islander]]/Table3235678910111213234321011121372458[[#This Row],[Total]]</f>
        <v>0</v>
      </c>
      <c r="S152" s="1">
        <v>1</v>
      </c>
      <c r="T152" s="8">
        <f>Table3235678910111213234321011121372458[[#This Row],[White]]/Table3235678910111213234321011121372458[[#This Row],[Total]]</f>
        <v>1</v>
      </c>
      <c r="U152" s="1">
        <v>0</v>
      </c>
      <c r="V152" s="8">
        <f>Table3235678910111213234321011121372458[[#This Row],[Multi-racial]]/Table3235678910111213234321011121372458[[#This Row],[Total]]</f>
        <v>0</v>
      </c>
      <c r="W152" s="1">
        <v>0</v>
      </c>
      <c r="X152" s="8">
        <f>Table3235678910111213234321011121372458[[#This Row],[International]]/Table3235678910111213234321011121372458[[#This Row],[Total]]</f>
        <v>0</v>
      </c>
      <c r="Y152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52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53" spans="1:26" ht="20" customHeight="1">
      <c r="A153" s="12">
        <v>221971</v>
      </c>
      <c r="B153" s="12" t="s">
        <v>467</v>
      </c>
      <c r="C153" s="16" t="s">
        <v>347</v>
      </c>
      <c r="D153" s="12">
        <v>1</v>
      </c>
      <c r="E153" s="12">
        <v>1</v>
      </c>
      <c r="F153" s="14">
        <f>Table3235678910111213234321011121372458[[#This Row],[Men]]/Table3235678910111213234321011121372458[[#This Row],[Total]]</f>
        <v>1</v>
      </c>
      <c r="G153" s="12">
        <v>0</v>
      </c>
      <c r="H153" s="14">
        <f>Table3235678910111213234321011121372458[[#This Row],[Women]]/Table3235678910111213234321011121372458[[#This Row],[Total]]</f>
        <v>0</v>
      </c>
      <c r="I153" s="12">
        <v>0</v>
      </c>
      <c r="J153" s="14">
        <f>Table3235678910111213234321011121372458[[#This Row],[Alaskan Native or Native American]]/Table3235678910111213234321011121372458[[#This Row],[Total]]</f>
        <v>0</v>
      </c>
      <c r="K153" s="12">
        <v>0</v>
      </c>
      <c r="L153" s="14">
        <f>Table3235678910111213234321011121372458[[#This Row],[Asian American]]/Table3235678910111213234321011121372458[[#This Row],[Total]]</f>
        <v>0</v>
      </c>
      <c r="M153" s="12">
        <v>0</v>
      </c>
      <c r="N153" s="14">
        <f>Table3235678910111213234321011121372458[[#This Row],[African American]]/Table3235678910111213234321011121372458[[#This Row],[Total]]</f>
        <v>0</v>
      </c>
      <c r="O153" s="12">
        <v>0</v>
      </c>
      <c r="P153" s="14">
        <f>Table3235678910111213234321011121372458[[#This Row],[Hispanic American]]/Table3235678910111213234321011121372458[[#This Row],[Total]]</f>
        <v>0</v>
      </c>
      <c r="Q153" s="12">
        <v>0</v>
      </c>
      <c r="R153" s="14">
        <f>Table3235678910111213234321011121372458[[#This Row],[Hawaiian or Pacific Islander]]/Table3235678910111213234321011121372458[[#This Row],[Total]]</f>
        <v>0</v>
      </c>
      <c r="S153" s="12">
        <v>1</v>
      </c>
      <c r="T153" s="14">
        <f>Table3235678910111213234321011121372458[[#This Row],[White]]/Table3235678910111213234321011121372458[[#This Row],[Total]]</f>
        <v>1</v>
      </c>
      <c r="U153" s="12">
        <v>0</v>
      </c>
      <c r="V153" s="14">
        <f>Table3235678910111213234321011121372458[[#This Row],[Multi-racial]]/Table3235678910111213234321011121372458[[#This Row],[Total]]</f>
        <v>0</v>
      </c>
      <c r="W153" s="12">
        <v>0</v>
      </c>
      <c r="X153" s="14">
        <f>Table3235678910111213234321011121372458[[#This Row],[International]]/Table3235678910111213234321011121372458[[#This Row],[Total]]</f>
        <v>0</v>
      </c>
      <c r="Y153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53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54" spans="1:26" ht="20" customHeight="1">
      <c r="A154" s="1">
        <v>240392</v>
      </c>
      <c r="B154" s="1" t="s">
        <v>1260</v>
      </c>
      <c r="C154" s="15" t="s">
        <v>347</v>
      </c>
      <c r="D154" s="1">
        <v>1</v>
      </c>
      <c r="E154" s="1">
        <v>1</v>
      </c>
      <c r="F154" s="8">
        <f>Table3235678910111213234321011121372458[[#This Row],[Men]]/Table3235678910111213234321011121372458[[#This Row],[Total]]</f>
        <v>1</v>
      </c>
      <c r="G154" s="1">
        <v>0</v>
      </c>
      <c r="H154" s="8">
        <f>Table3235678910111213234321011121372458[[#This Row],[Women]]/Table3235678910111213234321011121372458[[#This Row],[Total]]</f>
        <v>0</v>
      </c>
      <c r="I154" s="1">
        <v>0</v>
      </c>
      <c r="J154" s="8">
        <f>Table3235678910111213234321011121372458[[#This Row],[Alaskan Native or Native American]]/Table3235678910111213234321011121372458[[#This Row],[Total]]</f>
        <v>0</v>
      </c>
      <c r="K154" s="1">
        <v>0</v>
      </c>
      <c r="L154" s="8">
        <f>Table3235678910111213234321011121372458[[#This Row],[Asian American]]/Table3235678910111213234321011121372458[[#This Row],[Total]]</f>
        <v>0</v>
      </c>
      <c r="M154" s="1">
        <v>0</v>
      </c>
      <c r="N154" s="8">
        <f>Table3235678910111213234321011121372458[[#This Row],[African American]]/Table3235678910111213234321011121372458[[#This Row],[Total]]</f>
        <v>0</v>
      </c>
      <c r="O154" s="1">
        <v>0</v>
      </c>
      <c r="P154" s="8">
        <f>Table3235678910111213234321011121372458[[#This Row],[Hispanic American]]/Table3235678910111213234321011121372458[[#This Row],[Total]]</f>
        <v>0</v>
      </c>
      <c r="Q154" s="1">
        <v>0</v>
      </c>
      <c r="R154" s="8">
        <f>Table3235678910111213234321011121372458[[#This Row],[Hawaiian or Pacific Islander]]/Table3235678910111213234321011121372458[[#This Row],[Total]]</f>
        <v>0</v>
      </c>
      <c r="S154" s="1">
        <v>1</v>
      </c>
      <c r="T154" s="8">
        <f>Table3235678910111213234321011121372458[[#This Row],[White]]/Table3235678910111213234321011121372458[[#This Row],[Total]]</f>
        <v>1</v>
      </c>
      <c r="U154" s="1">
        <v>0</v>
      </c>
      <c r="V154" s="8">
        <f>Table3235678910111213234321011121372458[[#This Row],[Multi-racial]]/Table3235678910111213234321011121372458[[#This Row],[Total]]</f>
        <v>0</v>
      </c>
      <c r="W154" s="1">
        <v>0</v>
      </c>
      <c r="X154" s="8">
        <f>Table3235678910111213234321011121372458[[#This Row],[International]]/Table3235678910111213234321011121372458[[#This Row],[Total]]</f>
        <v>0</v>
      </c>
      <c r="Y154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54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55" spans="1:26" ht="20" customHeight="1">
      <c r="A155" s="12">
        <v>438151</v>
      </c>
      <c r="B155" s="12" t="s">
        <v>498</v>
      </c>
      <c r="C155" s="16">
        <v>29000</v>
      </c>
      <c r="D155" s="12">
        <v>1</v>
      </c>
      <c r="E155" s="12">
        <v>0</v>
      </c>
      <c r="F155" s="14">
        <f>Table3235678910111213234321011121372458[[#This Row],[Men]]/Table3235678910111213234321011121372458[[#This Row],[Total]]</f>
        <v>0</v>
      </c>
      <c r="G155" s="12">
        <v>1</v>
      </c>
      <c r="H155" s="14">
        <f>Table3235678910111213234321011121372458[[#This Row],[Women]]/Table3235678910111213234321011121372458[[#This Row],[Total]]</f>
        <v>1</v>
      </c>
      <c r="I155" s="12">
        <v>0</v>
      </c>
      <c r="J155" s="14">
        <f>Table3235678910111213234321011121372458[[#This Row],[Alaskan Native or Native American]]/Table3235678910111213234321011121372458[[#This Row],[Total]]</f>
        <v>0</v>
      </c>
      <c r="K155" s="12">
        <v>0</v>
      </c>
      <c r="L155" s="14">
        <f>Table3235678910111213234321011121372458[[#This Row],[Asian American]]/Table3235678910111213234321011121372458[[#This Row],[Total]]</f>
        <v>0</v>
      </c>
      <c r="M155" s="12">
        <v>0</v>
      </c>
      <c r="N155" s="14">
        <f>Table3235678910111213234321011121372458[[#This Row],[African American]]/Table3235678910111213234321011121372458[[#This Row],[Total]]</f>
        <v>0</v>
      </c>
      <c r="O155" s="12">
        <v>0</v>
      </c>
      <c r="P155" s="14">
        <f>Table3235678910111213234321011121372458[[#This Row],[Hispanic American]]/Table3235678910111213234321011121372458[[#This Row],[Total]]</f>
        <v>0</v>
      </c>
      <c r="Q155" s="12">
        <v>0</v>
      </c>
      <c r="R155" s="14">
        <f>Table3235678910111213234321011121372458[[#This Row],[Hawaiian or Pacific Islander]]/Table3235678910111213234321011121372458[[#This Row],[Total]]</f>
        <v>0</v>
      </c>
      <c r="S155" s="12">
        <v>1</v>
      </c>
      <c r="T155" s="14">
        <f>Table3235678910111213234321011121372458[[#This Row],[White]]/Table3235678910111213234321011121372458[[#This Row],[Total]]</f>
        <v>1</v>
      </c>
      <c r="U155" s="12">
        <v>0</v>
      </c>
      <c r="V155" s="14">
        <f>Table3235678910111213234321011121372458[[#This Row],[Multi-racial]]/Table3235678910111213234321011121372458[[#This Row],[Total]]</f>
        <v>0</v>
      </c>
      <c r="W155" s="12">
        <v>0</v>
      </c>
      <c r="X155" s="14">
        <f>Table3235678910111213234321011121372458[[#This Row],[International]]/Table3235678910111213234321011121372458[[#This Row],[Total]]</f>
        <v>0</v>
      </c>
      <c r="Y155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55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56" spans="1:26" ht="20" customHeight="1">
      <c r="A156" s="1">
        <v>482422</v>
      </c>
      <c r="B156" s="1" t="s">
        <v>1366</v>
      </c>
      <c r="C156" s="15">
        <v>28800</v>
      </c>
      <c r="D156" s="1">
        <v>1</v>
      </c>
      <c r="E156" s="1">
        <v>0</v>
      </c>
      <c r="F156" s="8">
        <f>Table3235678910111213234321011121372458[[#This Row],[Men]]/Table3235678910111213234321011121372458[[#This Row],[Total]]</f>
        <v>0</v>
      </c>
      <c r="G156" s="1">
        <v>1</v>
      </c>
      <c r="H156" s="8">
        <f>Table3235678910111213234321011121372458[[#This Row],[Women]]/Table3235678910111213234321011121372458[[#This Row],[Total]]</f>
        <v>1</v>
      </c>
      <c r="I156" s="1">
        <v>0</v>
      </c>
      <c r="J156" s="8">
        <f>Table3235678910111213234321011121372458[[#This Row],[Alaskan Native or Native American]]/Table3235678910111213234321011121372458[[#This Row],[Total]]</f>
        <v>0</v>
      </c>
      <c r="K156" s="1">
        <v>0</v>
      </c>
      <c r="L156" s="8">
        <f>Table3235678910111213234321011121372458[[#This Row],[Asian American]]/Table3235678910111213234321011121372458[[#This Row],[Total]]</f>
        <v>0</v>
      </c>
      <c r="M156" s="1">
        <v>0</v>
      </c>
      <c r="N156" s="8">
        <f>Table3235678910111213234321011121372458[[#This Row],[African American]]/Table3235678910111213234321011121372458[[#This Row],[Total]]</f>
        <v>0</v>
      </c>
      <c r="O156" s="1">
        <v>1</v>
      </c>
      <c r="P156" s="8">
        <f>Table3235678910111213234321011121372458[[#This Row],[Hispanic American]]/Table3235678910111213234321011121372458[[#This Row],[Total]]</f>
        <v>1</v>
      </c>
      <c r="Q156" s="1">
        <v>0</v>
      </c>
      <c r="R156" s="8">
        <f>Table3235678910111213234321011121372458[[#This Row],[Hawaiian or Pacific Islander]]/Table3235678910111213234321011121372458[[#This Row],[Total]]</f>
        <v>0</v>
      </c>
      <c r="S156" s="1">
        <v>0</v>
      </c>
      <c r="T156" s="8">
        <f>Table3235678910111213234321011121372458[[#This Row],[White]]/Table3235678910111213234321011121372458[[#This Row],[Total]]</f>
        <v>0</v>
      </c>
      <c r="U156" s="1">
        <v>0</v>
      </c>
      <c r="V156" s="8">
        <f>Table3235678910111213234321011121372458[[#This Row],[Multi-racial]]/Table3235678910111213234321011121372458[[#This Row],[Total]]</f>
        <v>0</v>
      </c>
      <c r="W156" s="1">
        <v>0</v>
      </c>
      <c r="X156" s="8">
        <f>Table3235678910111213234321011121372458[[#This Row],[International]]/Table3235678910111213234321011121372458[[#This Row],[Total]]</f>
        <v>0</v>
      </c>
      <c r="Y156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  <c r="Z156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1</v>
      </c>
    </row>
    <row r="157" spans="1:26" ht="20" customHeight="1">
      <c r="A157" s="12">
        <v>482486</v>
      </c>
      <c r="B157" s="12" t="s">
        <v>1372</v>
      </c>
      <c r="C157" s="19">
        <v>28800</v>
      </c>
      <c r="D157" s="12">
        <v>1</v>
      </c>
      <c r="E157" s="12">
        <v>0</v>
      </c>
      <c r="F157" s="14">
        <f>Table3235678910111213234321011121372458[[#This Row],[Men]]/Table3235678910111213234321011121372458[[#This Row],[Total]]</f>
        <v>0</v>
      </c>
      <c r="G157" s="12">
        <v>1</v>
      </c>
      <c r="H157" s="14">
        <f>Table3235678910111213234321011121372458[[#This Row],[Women]]/Table3235678910111213234321011121372458[[#This Row],[Total]]</f>
        <v>1</v>
      </c>
      <c r="I157" s="12">
        <v>0</v>
      </c>
      <c r="J157" s="14">
        <f>Table3235678910111213234321011121372458[[#This Row],[Alaskan Native or Native American]]/Table3235678910111213234321011121372458[[#This Row],[Total]]</f>
        <v>0</v>
      </c>
      <c r="K157" s="12">
        <v>0</v>
      </c>
      <c r="L157" s="14">
        <f>Table3235678910111213234321011121372458[[#This Row],[Asian American]]/Table3235678910111213234321011121372458[[#This Row],[Total]]</f>
        <v>0</v>
      </c>
      <c r="M157" s="12">
        <v>0</v>
      </c>
      <c r="N157" s="14">
        <f>Table3235678910111213234321011121372458[[#This Row],[African American]]/Table3235678910111213234321011121372458[[#This Row],[Total]]</f>
        <v>0</v>
      </c>
      <c r="O157" s="12">
        <v>0</v>
      </c>
      <c r="P157" s="14">
        <f>Table3235678910111213234321011121372458[[#This Row],[Hispanic American]]/Table3235678910111213234321011121372458[[#This Row],[Total]]</f>
        <v>0</v>
      </c>
      <c r="Q157" s="12">
        <v>0</v>
      </c>
      <c r="R157" s="14">
        <f>Table3235678910111213234321011121372458[[#This Row],[Hawaiian or Pacific Islander]]/Table3235678910111213234321011121372458[[#This Row],[Total]]</f>
        <v>0</v>
      </c>
      <c r="S157" s="12">
        <v>1</v>
      </c>
      <c r="T157" s="14">
        <f>Table3235678910111213234321011121372458[[#This Row],[White]]/Table3235678910111213234321011121372458[[#This Row],[Total]]</f>
        <v>1</v>
      </c>
      <c r="U157" s="12">
        <v>0</v>
      </c>
      <c r="V157" s="14">
        <f>Table3235678910111213234321011121372458[[#This Row],[Multi-racial]]/Table3235678910111213234321011121372458[[#This Row],[Total]]</f>
        <v>0</v>
      </c>
      <c r="W157" s="12">
        <v>0</v>
      </c>
      <c r="X157" s="14">
        <f>Table3235678910111213234321011121372458[[#This Row],[International]]/Table3235678910111213234321011121372458[[#This Row],[Total]]</f>
        <v>0</v>
      </c>
      <c r="Y157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57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58" spans="1:26" ht="20" customHeight="1">
      <c r="A158" s="1">
        <v>482608</v>
      </c>
      <c r="B158" s="1" t="s">
        <v>1378</v>
      </c>
      <c r="C158" s="18">
        <v>28800</v>
      </c>
      <c r="D158" s="1">
        <v>1</v>
      </c>
      <c r="E158" s="1">
        <v>0</v>
      </c>
      <c r="F158" s="8">
        <f>Table3235678910111213234321011121372458[[#This Row],[Men]]/Table3235678910111213234321011121372458[[#This Row],[Total]]</f>
        <v>0</v>
      </c>
      <c r="G158" s="1">
        <v>1</v>
      </c>
      <c r="H158" s="8">
        <f>Table3235678910111213234321011121372458[[#This Row],[Women]]/Table3235678910111213234321011121372458[[#This Row],[Total]]</f>
        <v>1</v>
      </c>
      <c r="I158" s="1">
        <v>0</v>
      </c>
      <c r="J158" s="8">
        <f>Table3235678910111213234321011121372458[[#This Row],[Alaskan Native or Native American]]/Table3235678910111213234321011121372458[[#This Row],[Total]]</f>
        <v>0</v>
      </c>
      <c r="K158" s="1">
        <v>0</v>
      </c>
      <c r="L158" s="8">
        <f>Table3235678910111213234321011121372458[[#This Row],[Asian American]]/Table3235678910111213234321011121372458[[#This Row],[Total]]</f>
        <v>0</v>
      </c>
      <c r="M158" s="1">
        <v>0</v>
      </c>
      <c r="N158" s="8">
        <f>Table3235678910111213234321011121372458[[#This Row],[African American]]/Table3235678910111213234321011121372458[[#This Row],[Total]]</f>
        <v>0</v>
      </c>
      <c r="O158" s="1">
        <v>0</v>
      </c>
      <c r="P158" s="8">
        <f>Table3235678910111213234321011121372458[[#This Row],[Hispanic American]]/Table3235678910111213234321011121372458[[#This Row],[Total]]</f>
        <v>0</v>
      </c>
      <c r="Q158" s="1">
        <v>0</v>
      </c>
      <c r="R158" s="8">
        <f>Table3235678910111213234321011121372458[[#This Row],[Hawaiian or Pacific Islander]]/Table3235678910111213234321011121372458[[#This Row],[Total]]</f>
        <v>0</v>
      </c>
      <c r="S158" s="1">
        <v>1</v>
      </c>
      <c r="T158" s="8">
        <f>Table3235678910111213234321011121372458[[#This Row],[White]]/Table3235678910111213234321011121372458[[#This Row],[Total]]</f>
        <v>1</v>
      </c>
      <c r="U158" s="1">
        <v>0</v>
      </c>
      <c r="V158" s="8">
        <f>Table3235678910111213234321011121372458[[#This Row],[Multi-racial]]/Table3235678910111213234321011121372458[[#This Row],[Total]]</f>
        <v>0</v>
      </c>
      <c r="W158" s="1">
        <v>0</v>
      </c>
      <c r="X158" s="8">
        <f>Table3235678910111213234321011121372458[[#This Row],[International]]/Table3235678910111213234321011121372458[[#This Row],[Total]]</f>
        <v>0</v>
      </c>
      <c r="Y158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58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59" spans="1:26" ht="20" customHeight="1">
      <c r="A159" s="12">
        <v>484756</v>
      </c>
      <c r="B159" s="12" t="s">
        <v>1219</v>
      </c>
      <c r="C159" s="19">
        <v>47200</v>
      </c>
      <c r="D159" s="12">
        <v>1</v>
      </c>
      <c r="E159" s="12">
        <v>1</v>
      </c>
      <c r="F159" s="14">
        <f>Table3235678910111213234321011121372458[[#This Row],[Men]]/Table3235678910111213234321011121372458[[#This Row],[Total]]</f>
        <v>1</v>
      </c>
      <c r="G159" s="12">
        <v>0</v>
      </c>
      <c r="H159" s="14">
        <f>Table3235678910111213234321011121372458[[#This Row],[Women]]/Table3235678910111213234321011121372458[[#This Row],[Total]]</f>
        <v>0</v>
      </c>
      <c r="I159" s="12">
        <v>0</v>
      </c>
      <c r="J159" s="14">
        <f>Table3235678910111213234321011121372458[[#This Row],[Alaskan Native or Native American]]/Table3235678910111213234321011121372458[[#This Row],[Total]]</f>
        <v>0</v>
      </c>
      <c r="K159" s="12">
        <v>0</v>
      </c>
      <c r="L159" s="14">
        <f>Table3235678910111213234321011121372458[[#This Row],[Asian American]]/Table3235678910111213234321011121372458[[#This Row],[Total]]</f>
        <v>0</v>
      </c>
      <c r="M159" s="12">
        <v>0</v>
      </c>
      <c r="N159" s="14">
        <f>Table3235678910111213234321011121372458[[#This Row],[African American]]/Table3235678910111213234321011121372458[[#This Row],[Total]]</f>
        <v>0</v>
      </c>
      <c r="O159" s="12">
        <v>0</v>
      </c>
      <c r="P159" s="14">
        <f>Table3235678910111213234321011121372458[[#This Row],[Hispanic American]]/Table3235678910111213234321011121372458[[#This Row],[Total]]</f>
        <v>0</v>
      </c>
      <c r="Q159" s="12">
        <v>0</v>
      </c>
      <c r="R159" s="14">
        <f>Table3235678910111213234321011121372458[[#This Row],[Hawaiian or Pacific Islander]]/Table3235678910111213234321011121372458[[#This Row],[Total]]</f>
        <v>0</v>
      </c>
      <c r="S159" s="12">
        <v>0</v>
      </c>
      <c r="T159" s="14">
        <f>Table3235678910111213234321011121372458[[#This Row],[White]]/Table3235678910111213234321011121372458[[#This Row],[Total]]</f>
        <v>0</v>
      </c>
      <c r="U159" s="12">
        <v>0</v>
      </c>
      <c r="V159" s="14">
        <f>Table3235678910111213234321011121372458[[#This Row],[Multi-racial]]/Table3235678910111213234321011121372458[[#This Row],[Total]]</f>
        <v>0</v>
      </c>
      <c r="W159" s="12">
        <v>0</v>
      </c>
      <c r="X159" s="14">
        <f>Table3235678910111213234321011121372458[[#This Row],[International]]/Table3235678910111213234321011121372458[[#This Row],[Total]]</f>
        <v>0</v>
      </c>
      <c r="Y159" s="14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59" s="14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  <row r="160" spans="1:26" ht="20" customHeight="1">
      <c r="A160" s="1">
        <v>487524</v>
      </c>
      <c r="B160" s="1" t="s">
        <v>1221</v>
      </c>
      <c r="C160" s="18"/>
      <c r="D160" s="1">
        <v>1</v>
      </c>
      <c r="E160" s="1">
        <v>0</v>
      </c>
      <c r="F160" s="8">
        <f>Table3235678910111213234321011121372458[[#This Row],[Men]]/Table3235678910111213234321011121372458[[#This Row],[Total]]</f>
        <v>0</v>
      </c>
      <c r="G160" s="1">
        <v>1</v>
      </c>
      <c r="H160" s="8">
        <f>Table3235678910111213234321011121372458[[#This Row],[Women]]/Table3235678910111213234321011121372458[[#This Row],[Total]]</f>
        <v>1</v>
      </c>
      <c r="I160" s="1">
        <v>0</v>
      </c>
      <c r="J160" s="8">
        <f>Table3235678910111213234321011121372458[[#This Row],[Alaskan Native or Native American]]/Table3235678910111213234321011121372458[[#This Row],[Total]]</f>
        <v>0</v>
      </c>
      <c r="K160" s="1">
        <v>0</v>
      </c>
      <c r="L160" s="8">
        <f>Table3235678910111213234321011121372458[[#This Row],[Asian American]]/Table3235678910111213234321011121372458[[#This Row],[Total]]</f>
        <v>0</v>
      </c>
      <c r="M160" s="1">
        <v>0</v>
      </c>
      <c r="N160" s="8">
        <f>Table3235678910111213234321011121372458[[#This Row],[African American]]/Table3235678910111213234321011121372458[[#This Row],[Total]]</f>
        <v>0</v>
      </c>
      <c r="O160" s="1">
        <v>0</v>
      </c>
      <c r="P160" s="8">
        <f>Table3235678910111213234321011121372458[[#This Row],[Hispanic American]]/Table3235678910111213234321011121372458[[#This Row],[Total]]</f>
        <v>0</v>
      </c>
      <c r="Q160" s="1">
        <v>0</v>
      </c>
      <c r="R160" s="8">
        <f>Table3235678910111213234321011121372458[[#This Row],[Hawaiian or Pacific Islander]]/Table3235678910111213234321011121372458[[#This Row],[Total]]</f>
        <v>0</v>
      </c>
      <c r="S160" s="1">
        <v>1</v>
      </c>
      <c r="T160" s="8">
        <f>Table3235678910111213234321011121372458[[#This Row],[White]]/Table3235678910111213234321011121372458[[#This Row],[Total]]</f>
        <v>1</v>
      </c>
      <c r="U160" s="1">
        <v>0</v>
      </c>
      <c r="V160" s="8">
        <f>Table3235678910111213234321011121372458[[#This Row],[Multi-racial]]/Table3235678910111213234321011121372458[[#This Row],[Total]]</f>
        <v>0</v>
      </c>
      <c r="W160" s="1">
        <v>0</v>
      </c>
      <c r="X160" s="8">
        <f>Table3235678910111213234321011121372458[[#This Row],[International]]/Table3235678910111213234321011121372458[[#This Row],[Total]]</f>
        <v>0</v>
      </c>
      <c r="Y160" s="8">
        <f>(Table3235678910111213234321011121372458[[#This Row],[Alaskan Native or Native American]] + Table3235678910111213234321011121372458[[#This Row],[Asian American]] + Table3235678910111213234321011121372458[[#This Row],[African American]]+ 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  <c r="Z160" s="8">
        <f>(Table3235678910111213234321011121372458[[#This Row],[Alaskan Native or Native American]]+Table3235678910111213234321011121372458[[#This Row],[African American]]+Table3235678910111213234321011121372458[[#This Row],[Hispanic American]]+Table3235678910111213234321011121372458[[#This Row],[Hawaiian or Pacific Islander]]+Table3235678910111213234321011121372458[[#This Row],[Multi-racial]])/Table3235678910111213234321011121372458[[#This Row],[Total]]</f>
        <v>0</v>
      </c>
    </row>
  </sheetData>
  <mergeCells count="6">
    <mergeCell ref="K4:Z4"/>
    <mergeCell ref="B1:I1"/>
    <mergeCell ref="K1:Z1"/>
    <mergeCell ref="B2:I2"/>
    <mergeCell ref="K2:Z2"/>
    <mergeCell ref="K3:Z3"/>
  </mergeCells>
  <hyperlinks>
    <hyperlink ref="K3" r:id="rId1" xr:uid="{8D0FB335-34F6-4F1E-953C-A59A627CE43B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5363-5F94-4299-9096-1A82522F5EC5}">
  <dimension ref="A1:AC74"/>
  <sheetViews>
    <sheetView workbookViewId="0"/>
  </sheetViews>
  <sheetFormatPr defaultColWidth="8.77734375" defaultRowHeight="20" customHeight="1"/>
  <cols>
    <col min="1" max="1" width="15.44140625" style="1" customWidth="1"/>
    <col min="2" max="2" width="62.33203125" style="1" bestFit="1" customWidth="1"/>
    <col min="3" max="3" width="22.44140625" style="1" bestFit="1" customWidth="1"/>
    <col min="4" max="5" width="8.77734375" style="1"/>
    <col min="6" max="6" width="9.109375" style="8" customWidth="1"/>
    <col min="7" max="7" width="10.109375" style="1" customWidth="1"/>
    <col min="8" max="8" width="10.109375" style="8" customWidth="1"/>
    <col min="9" max="9" width="20.6640625" style="1" customWidth="1"/>
    <col min="10" max="10" width="21.44140625" style="8" customWidth="1"/>
    <col min="11" max="11" width="14.33203125" style="1" customWidth="1"/>
    <col min="12" max="12" width="19.44140625" style="8" customWidth="1"/>
    <col min="13" max="13" width="13.77734375" style="1" customWidth="1"/>
    <col min="14" max="14" width="18" style="8" customWidth="1"/>
    <col min="15" max="15" width="11" style="1" customWidth="1"/>
    <col min="16" max="16" width="19.109375" style="8" customWidth="1"/>
    <col min="17" max="17" width="14.33203125" style="1" customWidth="1"/>
    <col min="18" max="18" width="15.44140625" style="8" customWidth="1"/>
    <col min="19" max="19" width="11.109375" style="1" customWidth="1"/>
    <col min="20" max="20" width="9.6640625" style="8" customWidth="1"/>
    <col min="21" max="21" width="17.44140625" style="1" customWidth="1"/>
    <col min="22" max="22" width="13.77734375" style="8" customWidth="1"/>
    <col min="23" max="23" width="17.6640625" style="8" customWidth="1"/>
    <col min="24" max="24" width="16.44140625" style="8" customWidth="1"/>
    <col min="25" max="25" width="14.77734375" style="8" customWidth="1"/>
    <col min="26" max="26" width="24" style="8" customWidth="1"/>
    <col min="27" max="16384" width="8.77734375" style="1"/>
  </cols>
  <sheetData>
    <row r="1" spans="1:29" ht="20" customHeight="1">
      <c r="A1" s="2"/>
      <c r="B1" s="21"/>
      <c r="C1" s="21"/>
      <c r="D1" s="21"/>
      <c r="E1" s="21"/>
      <c r="F1" s="21"/>
      <c r="G1" s="21"/>
      <c r="H1" s="21"/>
      <c r="I1" s="21"/>
      <c r="J1" s="7"/>
      <c r="K1" s="22" t="s">
        <v>16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9" ht="20" customHeight="1">
      <c r="A2" s="2"/>
      <c r="B2" s="23" t="s">
        <v>309</v>
      </c>
      <c r="C2" s="23"/>
      <c r="D2" s="23"/>
      <c r="E2" s="23"/>
      <c r="F2" s="23"/>
      <c r="G2" s="23"/>
      <c r="H2" s="23"/>
      <c r="I2" s="23"/>
      <c r="J2" s="7"/>
      <c r="K2" s="24" t="s">
        <v>18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9" ht="20" customHeight="1">
      <c r="A3" s="2"/>
      <c r="B3" s="9" t="s">
        <v>74</v>
      </c>
      <c r="C3" s="9"/>
      <c r="D3" s="9"/>
      <c r="E3" s="9"/>
      <c r="F3" s="9"/>
      <c r="G3" s="9"/>
      <c r="H3" s="9"/>
      <c r="I3" s="9"/>
      <c r="J3" s="7"/>
      <c r="K3" s="20" t="s">
        <v>17</v>
      </c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9" ht="20" customHeight="1">
      <c r="A4" s="2"/>
      <c r="B4" s="11" t="s">
        <v>1286</v>
      </c>
      <c r="C4" s="11"/>
      <c r="D4" s="11"/>
      <c r="E4" s="11"/>
      <c r="F4" s="11"/>
      <c r="G4" s="11"/>
      <c r="H4" s="11"/>
      <c r="I4" s="11"/>
      <c r="J4" s="7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9" s="3" customFormat="1" ht="52.05" customHeight="1">
      <c r="A5" s="3" t="s">
        <v>0</v>
      </c>
      <c r="B5" s="4" t="s">
        <v>15</v>
      </c>
      <c r="C5" s="17" t="s">
        <v>44</v>
      </c>
      <c r="D5" s="3" t="s">
        <v>1</v>
      </c>
      <c r="E5" s="3" t="s">
        <v>2</v>
      </c>
      <c r="F5" s="5" t="s">
        <v>32</v>
      </c>
      <c r="G5" s="3" t="s">
        <v>3</v>
      </c>
      <c r="H5" s="5" t="s">
        <v>33</v>
      </c>
      <c r="I5" s="6" t="s">
        <v>45</v>
      </c>
      <c r="J5" s="5" t="s">
        <v>46</v>
      </c>
      <c r="K5" s="6" t="s">
        <v>4</v>
      </c>
      <c r="L5" s="5" t="s">
        <v>34</v>
      </c>
      <c r="M5" s="6" t="s">
        <v>5</v>
      </c>
      <c r="N5" s="5" t="s">
        <v>35</v>
      </c>
      <c r="O5" s="6" t="s">
        <v>6</v>
      </c>
      <c r="P5" s="5" t="s">
        <v>36</v>
      </c>
      <c r="Q5" s="6" t="s">
        <v>47</v>
      </c>
      <c r="R5" s="5" t="s">
        <v>48</v>
      </c>
      <c r="S5" s="6" t="s">
        <v>7</v>
      </c>
      <c r="T5" s="5" t="s">
        <v>37</v>
      </c>
      <c r="U5" s="6" t="s">
        <v>39</v>
      </c>
      <c r="V5" s="5" t="s">
        <v>38</v>
      </c>
      <c r="W5" s="5" t="s">
        <v>49</v>
      </c>
      <c r="X5" s="5" t="s">
        <v>50</v>
      </c>
      <c r="Y5" s="5" t="s">
        <v>41</v>
      </c>
      <c r="Z5" s="5" t="s">
        <v>40</v>
      </c>
    </row>
    <row r="6" spans="1:29" ht="20" customHeight="1">
      <c r="A6" s="1">
        <v>199148</v>
      </c>
      <c r="B6" s="1" t="s">
        <v>512</v>
      </c>
      <c r="C6" s="15">
        <v>40100</v>
      </c>
      <c r="D6" s="1">
        <v>226</v>
      </c>
      <c r="E6" s="1">
        <v>116</v>
      </c>
      <c r="F6" s="8">
        <f>Table32356789101112132343210111213724589[[#This Row],[Men]]/Table32356789101112132343210111213724589[[#This Row],[Total]]</f>
        <v>0.51327433628318586</v>
      </c>
      <c r="G6" s="1">
        <v>110</v>
      </c>
      <c r="H6" s="8">
        <f>Table32356789101112132343210111213724589[[#This Row],[Women]]/Table32356789101112132343210111213724589[[#This Row],[Total]]</f>
        <v>0.48672566371681414</v>
      </c>
      <c r="I6" s="1">
        <v>1</v>
      </c>
      <c r="J6" s="8">
        <f>Table32356789101112132343210111213724589[[#This Row],[Alaskan Native or Native American]]/Table32356789101112132343210111213724589[[#This Row],[Total]]</f>
        <v>4.4247787610619468E-3</v>
      </c>
      <c r="K6" s="1">
        <v>11</v>
      </c>
      <c r="L6" s="8">
        <f>Table32356789101112132343210111213724589[[#This Row],[Asian American]]/Table32356789101112132343210111213724589[[#This Row],[Total]]</f>
        <v>4.8672566371681415E-2</v>
      </c>
      <c r="M6" s="1">
        <v>49</v>
      </c>
      <c r="N6" s="8">
        <f>Table32356789101112132343210111213724589[[#This Row],[African American]]/Table32356789101112132343210111213724589[[#This Row],[Total]]</f>
        <v>0.2168141592920354</v>
      </c>
      <c r="O6" s="1">
        <v>14</v>
      </c>
      <c r="P6" s="8">
        <f>Table32356789101112132343210111213724589[[#This Row],[Hispanic American]]/Table32356789101112132343210111213724589[[#This Row],[Total]]</f>
        <v>6.1946902654867256E-2</v>
      </c>
      <c r="Q6" s="1">
        <v>0</v>
      </c>
      <c r="R6" s="8">
        <f>Table32356789101112132343210111213724589[[#This Row],[Hawaiian or Pacific Islander]]/Table32356789101112132343210111213724589[[#This Row],[Total]]</f>
        <v>0</v>
      </c>
      <c r="S6" s="1">
        <v>137</v>
      </c>
      <c r="T6" s="8">
        <f>Table32356789101112132343210111213724589[[#This Row],[White]]/Table32356789101112132343210111213724589[[#This Row],[Total]]</f>
        <v>0.60619469026548678</v>
      </c>
      <c r="U6" s="1">
        <v>7</v>
      </c>
      <c r="V6" s="8">
        <f>Table32356789101112132343210111213724589[[#This Row],[Multi-racial]]/Table32356789101112132343210111213724589[[#This Row],[Total]]</f>
        <v>3.0973451327433628E-2</v>
      </c>
      <c r="W6" s="1">
        <v>7</v>
      </c>
      <c r="X6" s="8">
        <f>Table32356789101112132343210111213724589[[#This Row],[International]]/Table32356789101112132343210111213724589[[#This Row],[Total]]</f>
        <v>3.0973451327433628E-2</v>
      </c>
      <c r="Y6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0.36283185840707965</v>
      </c>
      <c r="Z6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0.31415929203539822</v>
      </c>
      <c r="AB6" s="2" t="s">
        <v>42</v>
      </c>
    </row>
    <row r="7" spans="1:29" ht="20" customHeight="1">
      <c r="A7" s="12">
        <v>482477</v>
      </c>
      <c r="B7" s="12" t="s">
        <v>1371</v>
      </c>
      <c r="C7" s="16">
        <v>50100</v>
      </c>
      <c r="D7" s="12">
        <v>124</v>
      </c>
      <c r="E7" s="12">
        <v>111</v>
      </c>
      <c r="F7" s="14">
        <f>Table32356789101112132343210111213724589[[#This Row],[Men]]/Table32356789101112132343210111213724589[[#This Row],[Total]]</f>
        <v>0.89516129032258063</v>
      </c>
      <c r="G7" s="12">
        <v>13</v>
      </c>
      <c r="H7" s="14">
        <f>Table32356789101112132343210111213724589[[#This Row],[Women]]/Table32356789101112132343210111213724589[[#This Row],[Total]]</f>
        <v>0.10483870967741936</v>
      </c>
      <c r="I7" s="12">
        <v>1</v>
      </c>
      <c r="J7" s="14">
        <f>Table32356789101112132343210111213724589[[#This Row],[Alaskan Native or Native American]]/Table32356789101112132343210111213724589[[#This Row],[Total]]</f>
        <v>8.0645161290322578E-3</v>
      </c>
      <c r="K7" s="12">
        <v>11</v>
      </c>
      <c r="L7" s="14">
        <f>Table32356789101112132343210111213724589[[#This Row],[Asian American]]/Table32356789101112132343210111213724589[[#This Row],[Total]]</f>
        <v>8.8709677419354843E-2</v>
      </c>
      <c r="M7" s="12">
        <v>13</v>
      </c>
      <c r="N7" s="14">
        <f>Table32356789101112132343210111213724589[[#This Row],[African American]]/Table32356789101112132343210111213724589[[#This Row],[Total]]</f>
        <v>0.10483870967741936</v>
      </c>
      <c r="O7" s="12">
        <v>26</v>
      </c>
      <c r="P7" s="14">
        <f>Table32356789101112132343210111213724589[[#This Row],[Hispanic American]]/Table32356789101112132343210111213724589[[#This Row],[Total]]</f>
        <v>0.20967741935483872</v>
      </c>
      <c r="Q7" s="12">
        <v>0</v>
      </c>
      <c r="R7" s="14">
        <f>Table32356789101112132343210111213724589[[#This Row],[Hawaiian or Pacific Islander]]/Table32356789101112132343210111213724589[[#This Row],[Total]]</f>
        <v>0</v>
      </c>
      <c r="S7" s="12">
        <v>62</v>
      </c>
      <c r="T7" s="14">
        <f>Table32356789101112132343210111213724589[[#This Row],[White]]/Table32356789101112132343210111213724589[[#This Row],[Total]]</f>
        <v>0.5</v>
      </c>
      <c r="U7" s="12">
        <v>1</v>
      </c>
      <c r="V7" s="14">
        <f>Table32356789101112132343210111213724589[[#This Row],[Multi-racial]]/Table32356789101112132343210111213724589[[#This Row],[Total]]</f>
        <v>8.0645161290322578E-3</v>
      </c>
      <c r="W7" s="12">
        <v>1</v>
      </c>
      <c r="X7" s="14">
        <f>Table32356789101112132343210111213724589[[#This Row],[International]]/Table32356789101112132343210111213724589[[#This Row],[Total]]</f>
        <v>8.0645161290322578E-3</v>
      </c>
      <c r="Y7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0.41935483870967744</v>
      </c>
      <c r="Z7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0.33064516129032256</v>
      </c>
      <c r="AB7" s="2" t="s">
        <v>43</v>
      </c>
    </row>
    <row r="8" spans="1:29" ht="20" customHeight="1">
      <c r="A8" s="1">
        <v>482431</v>
      </c>
      <c r="B8" s="1" t="s">
        <v>1367</v>
      </c>
      <c r="C8" s="15">
        <v>50100</v>
      </c>
      <c r="D8" s="1">
        <v>68</v>
      </c>
      <c r="E8" s="1">
        <v>66</v>
      </c>
      <c r="F8" s="8">
        <f>Table32356789101112132343210111213724589[[#This Row],[Men]]/Table32356789101112132343210111213724589[[#This Row],[Total]]</f>
        <v>0.97058823529411764</v>
      </c>
      <c r="G8" s="1">
        <v>2</v>
      </c>
      <c r="H8" s="8">
        <f>Table32356789101112132343210111213724589[[#This Row],[Women]]/Table32356789101112132343210111213724589[[#This Row],[Total]]</f>
        <v>2.9411764705882353E-2</v>
      </c>
      <c r="I8" s="1">
        <v>0</v>
      </c>
      <c r="J8" s="8">
        <f>Table32356789101112132343210111213724589[[#This Row],[Alaskan Native or Native American]]/Table32356789101112132343210111213724589[[#This Row],[Total]]</f>
        <v>0</v>
      </c>
      <c r="K8" s="1">
        <v>14</v>
      </c>
      <c r="L8" s="8">
        <f>Table32356789101112132343210111213724589[[#This Row],[Asian American]]/Table32356789101112132343210111213724589[[#This Row],[Total]]</f>
        <v>0.20588235294117646</v>
      </c>
      <c r="M8" s="1">
        <v>5</v>
      </c>
      <c r="N8" s="8">
        <f>Table32356789101112132343210111213724589[[#This Row],[African American]]/Table32356789101112132343210111213724589[[#This Row],[Total]]</f>
        <v>7.3529411764705885E-2</v>
      </c>
      <c r="O8" s="1">
        <v>19</v>
      </c>
      <c r="P8" s="8">
        <f>Table32356789101112132343210111213724589[[#This Row],[Hispanic American]]/Table32356789101112132343210111213724589[[#This Row],[Total]]</f>
        <v>0.27941176470588236</v>
      </c>
      <c r="Q8" s="1">
        <v>4</v>
      </c>
      <c r="R8" s="8">
        <f>Table32356789101112132343210111213724589[[#This Row],[Hawaiian or Pacific Islander]]/Table32356789101112132343210111213724589[[#This Row],[Total]]</f>
        <v>5.8823529411764705E-2</v>
      </c>
      <c r="S8" s="1">
        <v>22</v>
      </c>
      <c r="T8" s="8">
        <f>Table32356789101112132343210111213724589[[#This Row],[White]]/Table32356789101112132343210111213724589[[#This Row],[Total]]</f>
        <v>0.3235294117647059</v>
      </c>
      <c r="U8" s="1">
        <v>2</v>
      </c>
      <c r="V8" s="8">
        <f>Table32356789101112132343210111213724589[[#This Row],[Multi-racial]]/Table32356789101112132343210111213724589[[#This Row],[Total]]</f>
        <v>2.9411764705882353E-2</v>
      </c>
      <c r="W8" s="1">
        <v>0</v>
      </c>
      <c r="X8" s="8">
        <f>Table32356789101112132343210111213724589[[#This Row],[International]]/Table32356789101112132343210111213724589[[#This Row],[Total]]</f>
        <v>0</v>
      </c>
      <c r="Y8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0.6470588235294118</v>
      </c>
      <c r="Z8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0.44117647058823528</v>
      </c>
    </row>
    <row r="9" spans="1:29" ht="20" customHeight="1">
      <c r="A9" s="12">
        <v>484613</v>
      </c>
      <c r="B9" s="12" t="s">
        <v>1214</v>
      </c>
      <c r="C9" s="16">
        <v>46800</v>
      </c>
      <c r="D9" s="12">
        <v>51</v>
      </c>
      <c r="E9" s="12">
        <v>45</v>
      </c>
      <c r="F9" s="14">
        <f>Table32356789101112132343210111213724589[[#This Row],[Men]]/Table32356789101112132343210111213724589[[#This Row],[Total]]</f>
        <v>0.88235294117647056</v>
      </c>
      <c r="G9" s="12">
        <v>6</v>
      </c>
      <c r="H9" s="14">
        <f>Table32356789101112132343210111213724589[[#This Row],[Women]]/Table32356789101112132343210111213724589[[#This Row],[Total]]</f>
        <v>0.11764705882352941</v>
      </c>
      <c r="I9" s="12">
        <v>0</v>
      </c>
      <c r="J9" s="14">
        <f>Table32356789101112132343210111213724589[[#This Row],[Alaskan Native or Native American]]/Table32356789101112132343210111213724589[[#This Row],[Total]]</f>
        <v>0</v>
      </c>
      <c r="K9" s="12">
        <v>2</v>
      </c>
      <c r="L9" s="14">
        <f>Table32356789101112132343210111213724589[[#This Row],[Asian American]]/Table32356789101112132343210111213724589[[#This Row],[Total]]</f>
        <v>3.9215686274509803E-2</v>
      </c>
      <c r="M9" s="12">
        <v>7</v>
      </c>
      <c r="N9" s="14">
        <f>Table32356789101112132343210111213724589[[#This Row],[African American]]/Table32356789101112132343210111213724589[[#This Row],[Total]]</f>
        <v>0.13725490196078433</v>
      </c>
      <c r="O9" s="12">
        <v>5</v>
      </c>
      <c r="P9" s="14">
        <f>Table32356789101112132343210111213724589[[#This Row],[Hispanic American]]/Table32356789101112132343210111213724589[[#This Row],[Total]]</f>
        <v>9.8039215686274508E-2</v>
      </c>
      <c r="Q9" s="12">
        <v>0</v>
      </c>
      <c r="R9" s="14">
        <f>Table32356789101112132343210111213724589[[#This Row],[Hawaiian or Pacific Islander]]/Table32356789101112132343210111213724589[[#This Row],[Total]]</f>
        <v>0</v>
      </c>
      <c r="S9" s="12">
        <v>28</v>
      </c>
      <c r="T9" s="14">
        <f>Table32356789101112132343210111213724589[[#This Row],[White]]/Table32356789101112132343210111213724589[[#This Row],[Total]]</f>
        <v>0.5490196078431373</v>
      </c>
      <c r="U9" s="12">
        <v>1</v>
      </c>
      <c r="V9" s="14">
        <f>Table32356789101112132343210111213724589[[#This Row],[Multi-racial]]/Table32356789101112132343210111213724589[[#This Row],[Total]]</f>
        <v>1.9607843137254902E-2</v>
      </c>
      <c r="W9" s="12">
        <v>1</v>
      </c>
      <c r="X9" s="14">
        <f>Table32356789101112132343210111213724589[[#This Row],[International]]/Table32356789101112132343210111213724589[[#This Row],[Total]]</f>
        <v>1.9607843137254902E-2</v>
      </c>
      <c r="Y9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0.29411764705882354</v>
      </c>
      <c r="Z9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0.25490196078431371</v>
      </c>
      <c r="AB9" s="2" t="s">
        <v>52</v>
      </c>
      <c r="AC9" s="1" t="s">
        <v>53</v>
      </c>
    </row>
    <row r="10" spans="1:29" ht="20" customHeight="1">
      <c r="A10" s="1">
        <v>230737</v>
      </c>
      <c r="B10" s="1" t="s">
        <v>438</v>
      </c>
      <c r="C10" s="15">
        <v>58700</v>
      </c>
      <c r="D10" s="1">
        <v>48</v>
      </c>
      <c r="E10" s="1">
        <v>46</v>
      </c>
      <c r="F10" s="8">
        <f>Table32356789101112132343210111213724589[[#This Row],[Men]]/Table32356789101112132343210111213724589[[#This Row],[Total]]</f>
        <v>0.95833333333333337</v>
      </c>
      <c r="G10" s="1">
        <v>2</v>
      </c>
      <c r="H10" s="8">
        <f>Table32356789101112132343210111213724589[[#This Row],[Women]]/Table32356789101112132343210111213724589[[#This Row],[Total]]</f>
        <v>4.1666666666666664E-2</v>
      </c>
      <c r="I10" s="1">
        <v>0</v>
      </c>
      <c r="J10" s="8">
        <f>Table32356789101112132343210111213724589[[#This Row],[Alaskan Native or Native American]]/Table32356789101112132343210111213724589[[#This Row],[Total]]</f>
        <v>0</v>
      </c>
      <c r="K10" s="1">
        <v>1</v>
      </c>
      <c r="L10" s="8">
        <f>Table32356789101112132343210111213724589[[#This Row],[Asian American]]/Table32356789101112132343210111213724589[[#This Row],[Total]]</f>
        <v>2.0833333333333332E-2</v>
      </c>
      <c r="M10" s="1">
        <v>1</v>
      </c>
      <c r="N10" s="8">
        <f>Table32356789101112132343210111213724589[[#This Row],[African American]]/Table32356789101112132343210111213724589[[#This Row],[Total]]</f>
        <v>2.0833333333333332E-2</v>
      </c>
      <c r="O10" s="1">
        <v>4</v>
      </c>
      <c r="P10" s="8">
        <f>Table32356789101112132343210111213724589[[#This Row],[Hispanic American]]/Table32356789101112132343210111213724589[[#This Row],[Total]]</f>
        <v>8.3333333333333329E-2</v>
      </c>
      <c r="Q10" s="1">
        <v>0</v>
      </c>
      <c r="R10" s="8">
        <f>Table32356789101112132343210111213724589[[#This Row],[Hawaiian or Pacific Islander]]/Table32356789101112132343210111213724589[[#This Row],[Total]]</f>
        <v>0</v>
      </c>
      <c r="S10" s="1">
        <v>36</v>
      </c>
      <c r="T10" s="8">
        <f>Table32356789101112132343210111213724589[[#This Row],[White]]/Table32356789101112132343210111213724589[[#This Row],[Total]]</f>
        <v>0.75</v>
      </c>
      <c r="U10" s="1">
        <v>2</v>
      </c>
      <c r="V10" s="8">
        <f>Table32356789101112132343210111213724589[[#This Row],[Multi-racial]]/Table32356789101112132343210111213724589[[#This Row],[Total]]</f>
        <v>4.1666666666666664E-2</v>
      </c>
      <c r="W10" s="1">
        <v>4</v>
      </c>
      <c r="X10" s="8">
        <f>Table32356789101112132343210111213724589[[#This Row],[International]]/Table32356789101112132343210111213724589[[#This Row],[Total]]</f>
        <v>8.3333333333333329E-2</v>
      </c>
      <c r="Y10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0.16666666666666666</v>
      </c>
      <c r="Z10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0.14583333333333334</v>
      </c>
    </row>
    <row r="11" spans="1:29" ht="20" customHeight="1">
      <c r="A11" s="12">
        <v>164173</v>
      </c>
      <c r="B11" s="12" t="s">
        <v>1324</v>
      </c>
      <c r="C11" s="16">
        <v>46200</v>
      </c>
      <c r="D11" s="12">
        <v>45</v>
      </c>
      <c r="E11" s="12">
        <v>34</v>
      </c>
      <c r="F11" s="14">
        <f>Table32356789101112132343210111213724589[[#This Row],[Men]]/Table32356789101112132343210111213724589[[#This Row],[Total]]</f>
        <v>0.75555555555555554</v>
      </c>
      <c r="G11" s="12">
        <v>11</v>
      </c>
      <c r="H11" s="14">
        <f>Table32356789101112132343210111213724589[[#This Row],[Women]]/Table32356789101112132343210111213724589[[#This Row],[Total]]</f>
        <v>0.24444444444444444</v>
      </c>
      <c r="I11" s="12">
        <v>0</v>
      </c>
      <c r="J11" s="14">
        <f>Table32356789101112132343210111213724589[[#This Row],[Alaskan Native or Native American]]/Table32356789101112132343210111213724589[[#This Row],[Total]]</f>
        <v>0</v>
      </c>
      <c r="K11" s="12">
        <v>2</v>
      </c>
      <c r="L11" s="14">
        <f>Table32356789101112132343210111213724589[[#This Row],[Asian American]]/Table32356789101112132343210111213724589[[#This Row],[Total]]</f>
        <v>4.4444444444444446E-2</v>
      </c>
      <c r="M11" s="12">
        <v>11</v>
      </c>
      <c r="N11" s="14">
        <f>Table32356789101112132343210111213724589[[#This Row],[African American]]/Table32356789101112132343210111213724589[[#This Row],[Total]]</f>
        <v>0.24444444444444444</v>
      </c>
      <c r="O11" s="12">
        <v>1</v>
      </c>
      <c r="P11" s="14">
        <f>Table32356789101112132343210111213724589[[#This Row],[Hispanic American]]/Table32356789101112132343210111213724589[[#This Row],[Total]]</f>
        <v>2.2222222222222223E-2</v>
      </c>
      <c r="Q11" s="12">
        <v>0</v>
      </c>
      <c r="R11" s="14">
        <f>Table32356789101112132343210111213724589[[#This Row],[Hawaiian or Pacific Islander]]/Table32356789101112132343210111213724589[[#This Row],[Total]]</f>
        <v>0</v>
      </c>
      <c r="S11" s="12">
        <v>30</v>
      </c>
      <c r="T11" s="14">
        <f>Table32356789101112132343210111213724589[[#This Row],[White]]/Table32356789101112132343210111213724589[[#This Row],[Total]]</f>
        <v>0.66666666666666663</v>
      </c>
      <c r="U11" s="12">
        <v>0</v>
      </c>
      <c r="V11" s="14">
        <f>Table32356789101112132343210111213724589[[#This Row],[Multi-racial]]/Table32356789101112132343210111213724589[[#This Row],[Total]]</f>
        <v>0</v>
      </c>
      <c r="W11" s="12">
        <v>0</v>
      </c>
      <c r="X11" s="14">
        <f>Table32356789101112132343210111213724589[[#This Row],[International]]/Table32356789101112132343210111213724589[[#This Row],[Total]]</f>
        <v>0</v>
      </c>
      <c r="Y11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0.31111111111111112</v>
      </c>
      <c r="Z11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0.26666666666666666</v>
      </c>
      <c r="AB11" s="2" t="s">
        <v>51</v>
      </c>
      <c r="AC11" s="1" t="s">
        <v>71</v>
      </c>
    </row>
    <row r="12" spans="1:29" ht="20" customHeight="1">
      <c r="A12" s="1">
        <v>185262</v>
      </c>
      <c r="B12" s="1" t="s">
        <v>978</v>
      </c>
      <c r="C12" s="15">
        <v>45200</v>
      </c>
      <c r="D12" s="1">
        <v>45</v>
      </c>
      <c r="E12" s="1">
        <v>40</v>
      </c>
      <c r="F12" s="8">
        <f>Table32356789101112132343210111213724589[[#This Row],[Men]]/Table32356789101112132343210111213724589[[#This Row],[Total]]</f>
        <v>0.88888888888888884</v>
      </c>
      <c r="G12" s="1">
        <v>5</v>
      </c>
      <c r="H12" s="8">
        <f>Table32356789101112132343210111213724589[[#This Row],[Women]]/Table32356789101112132343210111213724589[[#This Row],[Total]]</f>
        <v>0.1111111111111111</v>
      </c>
      <c r="I12" s="1">
        <v>0</v>
      </c>
      <c r="J12" s="8">
        <f>Table32356789101112132343210111213724589[[#This Row],[Alaskan Native or Native American]]/Table32356789101112132343210111213724589[[#This Row],[Total]]</f>
        <v>0</v>
      </c>
      <c r="K12" s="1">
        <v>7</v>
      </c>
      <c r="L12" s="8">
        <f>Table32356789101112132343210111213724589[[#This Row],[Asian American]]/Table32356789101112132343210111213724589[[#This Row],[Total]]</f>
        <v>0.15555555555555556</v>
      </c>
      <c r="M12" s="1">
        <v>10</v>
      </c>
      <c r="N12" s="8">
        <f>Table32356789101112132343210111213724589[[#This Row],[African American]]/Table32356789101112132343210111213724589[[#This Row],[Total]]</f>
        <v>0.22222222222222221</v>
      </c>
      <c r="O12" s="1">
        <v>16</v>
      </c>
      <c r="P12" s="8">
        <f>Table32356789101112132343210111213724589[[#This Row],[Hispanic American]]/Table32356789101112132343210111213724589[[#This Row],[Total]]</f>
        <v>0.35555555555555557</v>
      </c>
      <c r="Q12" s="1">
        <v>0</v>
      </c>
      <c r="R12" s="8">
        <f>Table32356789101112132343210111213724589[[#This Row],[Hawaiian or Pacific Islander]]/Table32356789101112132343210111213724589[[#This Row],[Total]]</f>
        <v>0</v>
      </c>
      <c r="S12" s="1">
        <v>9</v>
      </c>
      <c r="T12" s="8">
        <f>Table32356789101112132343210111213724589[[#This Row],[White]]/Table32356789101112132343210111213724589[[#This Row],[Total]]</f>
        <v>0.2</v>
      </c>
      <c r="U12" s="1">
        <v>0</v>
      </c>
      <c r="V12" s="8">
        <f>Table32356789101112132343210111213724589[[#This Row],[Multi-racial]]/Table32356789101112132343210111213724589[[#This Row],[Total]]</f>
        <v>0</v>
      </c>
      <c r="W12" s="1">
        <v>0</v>
      </c>
      <c r="X12" s="8">
        <f>Table32356789101112132343210111213724589[[#This Row],[International]]/Table32356789101112132343210111213724589[[#This Row],[Total]]</f>
        <v>0</v>
      </c>
      <c r="Y12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0.73333333333333328</v>
      </c>
      <c r="Z12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0.57777777777777772</v>
      </c>
      <c r="AC12" s="1" t="s">
        <v>73</v>
      </c>
    </row>
    <row r="13" spans="1:29" ht="20" customHeight="1">
      <c r="A13" s="12">
        <v>133702</v>
      </c>
      <c r="B13" s="12" t="s">
        <v>1229</v>
      </c>
      <c r="C13" s="16">
        <v>39200</v>
      </c>
      <c r="D13" s="12">
        <v>43</v>
      </c>
      <c r="E13" s="12">
        <v>36</v>
      </c>
      <c r="F13" s="14">
        <f>Table32356789101112132343210111213724589[[#This Row],[Men]]/Table32356789101112132343210111213724589[[#This Row],[Total]]</f>
        <v>0.83720930232558144</v>
      </c>
      <c r="G13" s="12">
        <v>7</v>
      </c>
      <c r="H13" s="14">
        <f>Table32356789101112132343210111213724589[[#This Row],[Women]]/Table32356789101112132343210111213724589[[#This Row],[Total]]</f>
        <v>0.16279069767441862</v>
      </c>
      <c r="I13" s="12">
        <v>0</v>
      </c>
      <c r="J13" s="14">
        <f>Table32356789101112132343210111213724589[[#This Row],[Alaskan Native or Native American]]/Table32356789101112132343210111213724589[[#This Row],[Total]]</f>
        <v>0</v>
      </c>
      <c r="K13" s="12">
        <v>2</v>
      </c>
      <c r="L13" s="14">
        <f>Table32356789101112132343210111213724589[[#This Row],[Asian American]]/Table32356789101112132343210111213724589[[#This Row],[Total]]</f>
        <v>4.6511627906976744E-2</v>
      </c>
      <c r="M13" s="12">
        <v>5</v>
      </c>
      <c r="N13" s="14">
        <f>Table32356789101112132343210111213724589[[#This Row],[African American]]/Table32356789101112132343210111213724589[[#This Row],[Total]]</f>
        <v>0.11627906976744186</v>
      </c>
      <c r="O13" s="12">
        <v>2</v>
      </c>
      <c r="P13" s="14">
        <f>Table32356789101112132343210111213724589[[#This Row],[Hispanic American]]/Table32356789101112132343210111213724589[[#This Row],[Total]]</f>
        <v>4.6511627906976744E-2</v>
      </c>
      <c r="Q13" s="12">
        <v>0</v>
      </c>
      <c r="R13" s="14">
        <f>Table32356789101112132343210111213724589[[#This Row],[Hawaiian or Pacific Islander]]/Table32356789101112132343210111213724589[[#This Row],[Total]]</f>
        <v>0</v>
      </c>
      <c r="S13" s="12">
        <v>29</v>
      </c>
      <c r="T13" s="14">
        <f>Table32356789101112132343210111213724589[[#This Row],[White]]/Table32356789101112132343210111213724589[[#This Row],[Total]]</f>
        <v>0.67441860465116277</v>
      </c>
      <c r="U13" s="12">
        <v>0</v>
      </c>
      <c r="V13" s="14">
        <f>Table32356789101112132343210111213724589[[#This Row],[Multi-racial]]/Table32356789101112132343210111213724589[[#This Row],[Total]]</f>
        <v>0</v>
      </c>
      <c r="W13" s="12">
        <v>0</v>
      </c>
      <c r="X13" s="14">
        <f>Table32356789101112132343210111213724589[[#This Row],[International]]/Table32356789101112132343210111213724589[[#This Row],[Total]]</f>
        <v>0</v>
      </c>
      <c r="Y13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0.20930232558139536</v>
      </c>
      <c r="Z13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0.16279069767441862</v>
      </c>
      <c r="AC13" s="1" t="s">
        <v>72</v>
      </c>
    </row>
    <row r="14" spans="1:29" ht="20" customHeight="1">
      <c r="A14" s="1">
        <v>174233</v>
      </c>
      <c r="B14" s="1" t="s">
        <v>186</v>
      </c>
      <c r="C14" s="15">
        <v>56000</v>
      </c>
      <c r="D14" s="1">
        <v>37</v>
      </c>
      <c r="E14" s="1">
        <v>32</v>
      </c>
      <c r="F14" s="8">
        <f>Table32356789101112132343210111213724589[[#This Row],[Men]]/Table32356789101112132343210111213724589[[#This Row],[Total]]</f>
        <v>0.86486486486486491</v>
      </c>
      <c r="G14" s="1">
        <v>5</v>
      </c>
      <c r="H14" s="8">
        <f>Table32356789101112132343210111213724589[[#This Row],[Women]]/Table32356789101112132343210111213724589[[#This Row],[Total]]</f>
        <v>0.13513513513513514</v>
      </c>
      <c r="I14" s="1">
        <v>0</v>
      </c>
      <c r="J14" s="8">
        <f>Table32356789101112132343210111213724589[[#This Row],[Alaskan Native or Native American]]/Table32356789101112132343210111213724589[[#This Row],[Total]]</f>
        <v>0</v>
      </c>
      <c r="K14" s="1">
        <v>2</v>
      </c>
      <c r="L14" s="8">
        <f>Table32356789101112132343210111213724589[[#This Row],[Asian American]]/Table32356789101112132343210111213724589[[#This Row],[Total]]</f>
        <v>5.4054054054054057E-2</v>
      </c>
      <c r="M14" s="1">
        <v>1</v>
      </c>
      <c r="N14" s="8">
        <f>Table32356789101112132343210111213724589[[#This Row],[African American]]/Table32356789101112132343210111213724589[[#This Row],[Total]]</f>
        <v>2.7027027027027029E-2</v>
      </c>
      <c r="O14" s="1">
        <v>0</v>
      </c>
      <c r="P14" s="8">
        <f>Table32356789101112132343210111213724589[[#This Row],[Hispanic American]]/Table32356789101112132343210111213724589[[#This Row],[Total]]</f>
        <v>0</v>
      </c>
      <c r="Q14" s="1">
        <v>0</v>
      </c>
      <c r="R14" s="8">
        <f>Table32356789101112132343210111213724589[[#This Row],[Hawaiian or Pacific Islander]]/Table32356789101112132343210111213724589[[#This Row],[Total]]</f>
        <v>0</v>
      </c>
      <c r="S14" s="1">
        <v>31</v>
      </c>
      <c r="T14" s="8">
        <f>Table32356789101112132343210111213724589[[#This Row],[White]]/Table32356789101112132343210111213724589[[#This Row],[Total]]</f>
        <v>0.83783783783783783</v>
      </c>
      <c r="U14" s="1">
        <v>1</v>
      </c>
      <c r="V14" s="8">
        <f>Table32356789101112132343210111213724589[[#This Row],[Multi-racial]]/Table32356789101112132343210111213724589[[#This Row],[Total]]</f>
        <v>2.7027027027027029E-2</v>
      </c>
      <c r="W14" s="1">
        <v>2</v>
      </c>
      <c r="X14" s="8">
        <f>Table32356789101112132343210111213724589[[#This Row],[International]]/Table32356789101112132343210111213724589[[#This Row],[Total]]</f>
        <v>5.4054054054054057E-2</v>
      </c>
      <c r="Y14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0.10810810810810811</v>
      </c>
      <c r="Z14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5.4054054054054057E-2</v>
      </c>
      <c r="AC14" s="1" t="s">
        <v>54</v>
      </c>
    </row>
    <row r="15" spans="1:29" ht="20" customHeight="1">
      <c r="A15" s="12">
        <v>169479</v>
      </c>
      <c r="B15" s="12" t="s">
        <v>558</v>
      </c>
      <c r="C15" s="16">
        <v>51700</v>
      </c>
      <c r="D15" s="12">
        <v>36</v>
      </c>
      <c r="E15" s="12">
        <v>36</v>
      </c>
      <c r="F15" s="14">
        <f>Table32356789101112132343210111213724589[[#This Row],[Men]]/Table32356789101112132343210111213724589[[#This Row],[Total]]</f>
        <v>1</v>
      </c>
      <c r="G15" s="12">
        <v>0</v>
      </c>
      <c r="H15" s="14">
        <f>Table32356789101112132343210111213724589[[#This Row],[Women]]/Table32356789101112132343210111213724589[[#This Row],[Total]]</f>
        <v>0</v>
      </c>
      <c r="I15" s="12">
        <v>0</v>
      </c>
      <c r="J15" s="14">
        <f>Table32356789101112132343210111213724589[[#This Row],[Alaskan Native or Native American]]/Table32356789101112132343210111213724589[[#This Row],[Total]]</f>
        <v>0</v>
      </c>
      <c r="K15" s="12">
        <v>1</v>
      </c>
      <c r="L15" s="14">
        <f>Table32356789101112132343210111213724589[[#This Row],[Asian American]]/Table32356789101112132343210111213724589[[#This Row],[Total]]</f>
        <v>2.7777777777777776E-2</v>
      </c>
      <c r="M15" s="12">
        <v>0</v>
      </c>
      <c r="N15" s="14">
        <f>Table32356789101112132343210111213724589[[#This Row],[African American]]/Table32356789101112132343210111213724589[[#This Row],[Total]]</f>
        <v>0</v>
      </c>
      <c r="O15" s="12">
        <v>0</v>
      </c>
      <c r="P15" s="14">
        <f>Table32356789101112132343210111213724589[[#This Row],[Hispanic American]]/Table32356789101112132343210111213724589[[#This Row],[Total]]</f>
        <v>0</v>
      </c>
      <c r="Q15" s="12">
        <v>0</v>
      </c>
      <c r="R15" s="14">
        <f>Table32356789101112132343210111213724589[[#This Row],[Hawaiian or Pacific Islander]]/Table32356789101112132343210111213724589[[#This Row],[Total]]</f>
        <v>0</v>
      </c>
      <c r="S15" s="12">
        <v>32</v>
      </c>
      <c r="T15" s="14">
        <f>Table32356789101112132343210111213724589[[#This Row],[White]]/Table32356789101112132343210111213724589[[#This Row],[Total]]</f>
        <v>0.88888888888888884</v>
      </c>
      <c r="U15" s="12">
        <v>1</v>
      </c>
      <c r="V15" s="14">
        <f>Table32356789101112132343210111213724589[[#This Row],[Multi-racial]]/Table32356789101112132343210111213724589[[#This Row],[Total]]</f>
        <v>2.7777777777777776E-2</v>
      </c>
      <c r="W15" s="12">
        <v>2</v>
      </c>
      <c r="X15" s="14">
        <f>Table32356789101112132343210111213724589[[#This Row],[International]]/Table32356789101112132343210111213724589[[#This Row],[Total]]</f>
        <v>5.5555555555555552E-2</v>
      </c>
      <c r="Y15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5.5555555555555552E-2</v>
      </c>
      <c r="Z15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2.7777777777777776E-2</v>
      </c>
    </row>
    <row r="16" spans="1:29" ht="20" customHeight="1">
      <c r="A16" s="1">
        <v>240417</v>
      </c>
      <c r="B16" s="1" t="s">
        <v>447</v>
      </c>
      <c r="C16" s="15" t="s">
        <v>347</v>
      </c>
      <c r="D16" s="1">
        <v>36</v>
      </c>
      <c r="E16" s="1">
        <v>34</v>
      </c>
      <c r="F16" s="8">
        <f>Table32356789101112132343210111213724589[[#This Row],[Men]]/Table32356789101112132343210111213724589[[#This Row],[Total]]</f>
        <v>0.94444444444444442</v>
      </c>
      <c r="G16" s="1">
        <v>2</v>
      </c>
      <c r="H16" s="8">
        <f>Table32356789101112132343210111213724589[[#This Row],[Women]]/Table32356789101112132343210111213724589[[#This Row],[Total]]</f>
        <v>5.5555555555555552E-2</v>
      </c>
      <c r="I16" s="1">
        <v>0</v>
      </c>
      <c r="J16" s="8">
        <f>Table32356789101112132343210111213724589[[#This Row],[Alaskan Native or Native American]]/Table32356789101112132343210111213724589[[#This Row],[Total]]</f>
        <v>0</v>
      </c>
      <c r="K16" s="1">
        <v>5</v>
      </c>
      <c r="L16" s="8">
        <f>Table32356789101112132343210111213724589[[#This Row],[Asian American]]/Table32356789101112132343210111213724589[[#This Row],[Total]]</f>
        <v>0.1388888888888889</v>
      </c>
      <c r="M16" s="1">
        <v>0</v>
      </c>
      <c r="N16" s="8">
        <f>Table32356789101112132343210111213724589[[#This Row],[African American]]/Table32356789101112132343210111213724589[[#This Row],[Total]]</f>
        <v>0</v>
      </c>
      <c r="O16" s="1">
        <v>1</v>
      </c>
      <c r="P16" s="8">
        <f>Table32356789101112132343210111213724589[[#This Row],[Hispanic American]]/Table32356789101112132343210111213724589[[#This Row],[Total]]</f>
        <v>2.7777777777777776E-2</v>
      </c>
      <c r="Q16" s="1">
        <v>0</v>
      </c>
      <c r="R16" s="8">
        <f>Table32356789101112132343210111213724589[[#This Row],[Hawaiian or Pacific Islander]]/Table32356789101112132343210111213724589[[#This Row],[Total]]</f>
        <v>0</v>
      </c>
      <c r="S16" s="1">
        <v>20</v>
      </c>
      <c r="T16" s="8">
        <f>Table32356789101112132343210111213724589[[#This Row],[White]]/Table32356789101112132343210111213724589[[#This Row],[Total]]</f>
        <v>0.55555555555555558</v>
      </c>
      <c r="U16" s="1">
        <v>0</v>
      </c>
      <c r="V16" s="8">
        <f>Table32356789101112132343210111213724589[[#This Row],[Multi-racial]]/Table32356789101112132343210111213724589[[#This Row],[Total]]</f>
        <v>0</v>
      </c>
      <c r="W16" s="1">
        <v>10</v>
      </c>
      <c r="X16" s="8">
        <f>Table32356789101112132343210111213724589[[#This Row],[International]]/Table32356789101112132343210111213724589[[#This Row],[Total]]</f>
        <v>0.27777777777777779</v>
      </c>
      <c r="Y16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0.16666666666666666</v>
      </c>
      <c r="Z16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2.7777777777777776E-2</v>
      </c>
    </row>
    <row r="17" spans="1:26" ht="20" customHeight="1">
      <c r="A17" s="12">
        <v>168227</v>
      </c>
      <c r="B17" s="12" t="s">
        <v>173</v>
      </c>
      <c r="C17" s="16">
        <v>63700</v>
      </c>
      <c r="D17" s="12">
        <v>30</v>
      </c>
      <c r="E17" s="12">
        <v>28</v>
      </c>
      <c r="F17" s="14">
        <f>Table32356789101112132343210111213724589[[#This Row],[Men]]/Table32356789101112132343210111213724589[[#This Row],[Total]]</f>
        <v>0.93333333333333335</v>
      </c>
      <c r="G17" s="12">
        <v>2</v>
      </c>
      <c r="H17" s="14">
        <f>Table32356789101112132343210111213724589[[#This Row],[Women]]/Table32356789101112132343210111213724589[[#This Row],[Total]]</f>
        <v>6.6666666666666666E-2</v>
      </c>
      <c r="I17" s="12">
        <v>0</v>
      </c>
      <c r="J17" s="14">
        <f>Table32356789101112132343210111213724589[[#This Row],[Alaskan Native or Native American]]/Table32356789101112132343210111213724589[[#This Row],[Total]]</f>
        <v>0</v>
      </c>
      <c r="K17" s="12">
        <v>3</v>
      </c>
      <c r="L17" s="14">
        <f>Table32356789101112132343210111213724589[[#This Row],[Asian American]]/Table32356789101112132343210111213724589[[#This Row],[Total]]</f>
        <v>0.1</v>
      </c>
      <c r="M17" s="12">
        <v>1</v>
      </c>
      <c r="N17" s="14">
        <f>Table32356789101112132343210111213724589[[#This Row],[African American]]/Table32356789101112132343210111213724589[[#This Row],[Total]]</f>
        <v>3.3333333333333333E-2</v>
      </c>
      <c r="O17" s="12">
        <v>0</v>
      </c>
      <c r="P17" s="14">
        <f>Table32356789101112132343210111213724589[[#This Row],[Hispanic American]]/Table32356789101112132343210111213724589[[#This Row],[Total]]</f>
        <v>0</v>
      </c>
      <c r="Q17" s="12">
        <v>0</v>
      </c>
      <c r="R17" s="14">
        <f>Table32356789101112132343210111213724589[[#This Row],[Hawaiian or Pacific Islander]]/Table32356789101112132343210111213724589[[#This Row],[Total]]</f>
        <v>0</v>
      </c>
      <c r="S17" s="12">
        <v>16</v>
      </c>
      <c r="T17" s="14">
        <f>Table32356789101112132343210111213724589[[#This Row],[White]]/Table32356789101112132343210111213724589[[#This Row],[Total]]</f>
        <v>0.53333333333333333</v>
      </c>
      <c r="U17" s="12">
        <v>1</v>
      </c>
      <c r="V17" s="14">
        <f>Table32356789101112132343210111213724589[[#This Row],[Multi-racial]]/Table32356789101112132343210111213724589[[#This Row],[Total]]</f>
        <v>3.3333333333333333E-2</v>
      </c>
      <c r="W17" s="12">
        <v>2</v>
      </c>
      <c r="X17" s="14">
        <f>Table32356789101112132343210111213724589[[#This Row],[International]]/Table32356789101112132343210111213724589[[#This Row],[Total]]</f>
        <v>6.6666666666666666E-2</v>
      </c>
      <c r="Y17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0.16666666666666666</v>
      </c>
      <c r="Z17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6.6666666666666666E-2</v>
      </c>
    </row>
    <row r="18" spans="1:26" ht="20" customHeight="1">
      <c r="A18" s="1">
        <v>200800</v>
      </c>
      <c r="B18" s="1" t="s">
        <v>214</v>
      </c>
      <c r="C18" s="15">
        <v>58400</v>
      </c>
      <c r="D18" s="1">
        <v>30</v>
      </c>
      <c r="E18" s="1">
        <v>28</v>
      </c>
      <c r="F18" s="8">
        <f>Table32356789101112132343210111213724589[[#This Row],[Men]]/Table32356789101112132343210111213724589[[#This Row],[Total]]</f>
        <v>0.93333333333333335</v>
      </c>
      <c r="G18" s="1">
        <v>2</v>
      </c>
      <c r="H18" s="8">
        <f>Table32356789101112132343210111213724589[[#This Row],[Women]]/Table32356789101112132343210111213724589[[#This Row],[Total]]</f>
        <v>6.6666666666666666E-2</v>
      </c>
      <c r="I18" s="1">
        <v>0</v>
      </c>
      <c r="J18" s="8">
        <f>Table32356789101112132343210111213724589[[#This Row],[Alaskan Native or Native American]]/Table32356789101112132343210111213724589[[#This Row],[Total]]</f>
        <v>0</v>
      </c>
      <c r="K18" s="1">
        <v>0</v>
      </c>
      <c r="L18" s="8">
        <f>Table32356789101112132343210111213724589[[#This Row],[Asian American]]/Table32356789101112132343210111213724589[[#This Row],[Total]]</f>
        <v>0</v>
      </c>
      <c r="M18" s="1">
        <v>1</v>
      </c>
      <c r="N18" s="8">
        <f>Table32356789101112132343210111213724589[[#This Row],[African American]]/Table32356789101112132343210111213724589[[#This Row],[Total]]</f>
        <v>3.3333333333333333E-2</v>
      </c>
      <c r="O18" s="1">
        <v>1</v>
      </c>
      <c r="P18" s="8">
        <f>Table32356789101112132343210111213724589[[#This Row],[Hispanic American]]/Table32356789101112132343210111213724589[[#This Row],[Total]]</f>
        <v>3.3333333333333333E-2</v>
      </c>
      <c r="Q18" s="1">
        <v>0</v>
      </c>
      <c r="R18" s="8">
        <f>Table32356789101112132343210111213724589[[#This Row],[Hawaiian or Pacific Islander]]/Table32356789101112132343210111213724589[[#This Row],[Total]]</f>
        <v>0</v>
      </c>
      <c r="S18" s="1">
        <v>26</v>
      </c>
      <c r="T18" s="8">
        <f>Table32356789101112132343210111213724589[[#This Row],[White]]/Table32356789101112132343210111213724589[[#This Row],[Total]]</f>
        <v>0.8666666666666667</v>
      </c>
      <c r="U18" s="1">
        <v>2</v>
      </c>
      <c r="V18" s="8">
        <f>Table32356789101112132343210111213724589[[#This Row],[Multi-racial]]/Table32356789101112132343210111213724589[[#This Row],[Total]]</f>
        <v>6.6666666666666666E-2</v>
      </c>
      <c r="W18" s="1">
        <v>0</v>
      </c>
      <c r="X18" s="8">
        <f>Table32356789101112132343210111213724589[[#This Row],[International]]/Table32356789101112132343210111213724589[[#This Row],[Total]]</f>
        <v>0</v>
      </c>
      <c r="Y18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0.13333333333333333</v>
      </c>
      <c r="Z18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0.13333333333333333</v>
      </c>
    </row>
    <row r="19" spans="1:26" ht="20" customHeight="1">
      <c r="A19" s="12">
        <v>482556</v>
      </c>
      <c r="B19" s="12" t="s">
        <v>1375</v>
      </c>
      <c r="C19" s="16">
        <v>50100</v>
      </c>
      <c r="D19" s="12">
        <v>29</v>
      </c>
      <c r="E19" s="12">
        <v>25</v>
      </c>
      <c r="F19" s="14">
        <f>Table32356789101112132343210111213724589[[#This Row],[Men]]/Table32356789101112132343210111213724589[[#This Row],[Total]]</f>
        <v>0.86206896551724133</v>
      </c>
      <c r="G19" s="12">
        <v>4</v>
      </c>
      <c r="H19" s="14">
        <f>Table32356789101112132343210111213724589[[#This Row],[Women]]/Table32356789101112132343210111213724589[[#This Row],[Total]]</f>
        <v>0.13793103448275862</v>
      </c>
      <c r="I19" s="12">
        <v>0</v>
      </c>
      <c r="J19" s="14">
        <f>Table32356789101112132343210111213724589[[#This Row],[Alaskan Native or Native American]]/Table32356789101112132343210111213724589[[#This Row],[Total]]</f>
        <v>0</v>
      </c>
      <c r="K19" s="12">
        <v>6</v>
      </c>
      <c r="L19" s="14">
        <f>Table32356789101112132343210111213724589[[#This Row],[Asian American]]/Table32356789101112132343210111213724589[[#This Row],[Total]]</f>
        <v>0.20689655172413793</v>
      </c>
      <c r="M19" s="12">
        <v>2</v>
      </c>
      <c r="N19" s="14">
        <f>Table32356789101112132343210111213724589[[#This Row],[African American]]/Table32356789101112132343210111213724589[[#This Row],[Total]]</f>
        <v>6.8965517241379309E-2</v>
      </c>
      <c r="O19" s="12">
        <v>9</v>
      </c>
      <c r="P19" s="14">
        <f>Table32356789101112132343210111213724589[[#This Row],[Hispanic American]]/Table32356789101112132343210111213724589[[#This Row],[Total]]</f>
        <v>0.31034482758620691</v>
      </c>
      <c r="Q19" s="12">
        <v>0</v>
      </c>
      <c r="R19" s="14">
        <f>Table32356789101112132343210111213724589[[#This Row],[Hawaiian or Pacific Islander]]/Table32356789101112132343210111213724589[[#This Row],[Total]]</f>
        <v>0</v>
      </c>
      <c r="S19" s="12">
        <v>12</v>
      </c>
      <c r="T19" s="14">
        <f>Table32356789101112132343210111213724589[[#This Row],[White]]/Table32356789101112132343210111213724589[[#This Row],[Total]]</f>
        <v>0.41379310344827586</v>
      </c>
      <c r="U19" s="12">
        <v>0</v>
      </c>
      <c r="V19" s="14">
        <f>Table32356789101112132343210111213724589[[#This Row],[Multi-racial]]/Table32356789101112132343210111213724589[[#This Row],[Total]]</f>
        <v>0</v>
      </c>
      <c r="W19" s="12">
        <v>0</v>
      </c>
      <c r="X19" s="14">
        <f>Table32356789101112132343210111213724589[[#This Row],[International]]/Table32356789101112132343210111213724589[[#This Row],[Total]]</f>
        <v>0</v>
      </c>
      <c r="Y19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0.58620689655172409</v>
      </c>
      <c r="Z19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0.37931034482758619</v>
      </c>
    </row>
    <row r="20" spans="1:26" ht="20" customHeight="1">
      <c r="A20" s="1">
        <v>482574</v>
      </c>
      <c r="B20" s="1" t="s">
        <v>1377</v>
      </c>
      <c r="C20" s="15">
        <v>50100</v>
      </c>
      <c r="D20" s="1">
        <v>28</v>
      </c>
      <c r="E20" s="1">
        <v>25</v>
      </c>
      <c r="F20" s="8">
        <f>Table32356789101112132343210111213724589[[#This Row],[Men]]/Table32356789101112132343210111213724589[[#This Row],[Total]]</f>
        <v>0.8928571428571429</v>
      </c>
      <c r="G20" s="1">
        <v>3</v>
      </c>
      <c r="H20" s="8">
        <f>Table32356789101112132343210111213724589[[#This Row],[Women]]/Table32356789101112132343210111213724589[[#This Row],[Total]]</f>
        <v>0.10714285714285714</v>
      </c>
      <c r="I20" s="1">
        <v>0</v>
      </c>
      <c r="J20" s="8">
        <f>Table32356789101112132343210111213724589[[#This Row],[Alaskan Native or Native American]]/Table32356789101112132343210111213724589[[#This Row],[Total]]</f>
        <v>0</v>
      </c>
      <c r="K20" s="1">
        <v>0</v>
      </c>
      <c r="L20" s="8">
        <f>Table32356789101112132343210111213724589[[#This Row],[Asian American]]/Table32356789101112132343210111213724589[[#This Row],[Total]]</f>
        <v>0</v>
      </c>
      <c r="M20" s="1">
        <v>2</v>
      </c>
      <c r="N20" s="8">
        <f>Table32356789101112132343210111213724589[[#This Row],[African American]]/Table32356789101112132343210111213724589[[#This Row],[Total]]</f>
        <v>7.1428571428571425E-2</v>
      </c>
      <c r="O20" s="1">
        <v>2</v>
      </c>
      <c r="P20" s="8">
        <f>Table32356789101112132343210111213724589[[#This Row],[Hispanic American]]/Table32356789101112132343210111213724589[[#This Row],[Total]]</f>
        <v>7.1428571428571425E-2</v>
      </c>
      <c r="Q20" s="1">
        <v>0</v>
      </c>
      <c r="R20" s="8">
        <f>Table32356789101112132343210111213724589[[#This Row],[Hawaiian or Pacific Islander]]/Table32356789101112132343210111213724589[[#This Row],[Total]]</f>
        <v>0</v>
      </c>
      <c r="S20" s="1">
        <v>22</v>
      </c>
      <c r="T20" s="8">
        <f>Table32356789101112132343210111213724589[[#This Row],[White]]/Table32356789101112132343210111213724589[[#This Row],[Total]]</f>
        <v>0.7857142857142857</v>
      </c>
      <c r="U20" s="1">
        <v>0</v>
      </c>
      <c r="V20" s="8">
        <f>Table32356789101112132343210111213724589[[#This Row],[Multi-racial]]/Table32356789101112132343210111213724589[[#This Row],[Total]]</f>
        <v>0</v>
      </c>
      <c r="W20" s="1">
        <v>1</v>
      </c>
      <c r="X20" s="8">
        <f>Table32356789101112132343210111213724589[[#This Row],[International]]/Table32356789101112132343210111213724589[[#This Row],[Total]]</f>
        <v>3.5714285714285712E-2</v>
      </c>
      <c r="Y20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0.14285714285714285</v>
      </c>
      <c r="Z20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0.14285714285714285</v>
      </c>
    </row>
    <row r="21" spans="1:26" ht="20" customHeight="1">
      <c r="A21" s="12">
        <v>230782</v>
      </c>
      <c r="B21" s="12" t="s">
        <v>471</v>
      </c>
      <c r="C21" s="16" t="s">
        <v>347</v>
      </c>
      <c r="D21" s="12">
        <v>27</v>
      </c>
      <c r="E21" s="12">
        <v>25</v>
      </c>
      <c r="F21" s="14">
        <f>Table32356789101112132343210111213724589[[#This Row],[Men]]/Table32356789101112132343210111213724589[[#This Row],[Total]]</f>
        <v>0.92592592592592593</v>
      </c>
      <c r="G21" s="12">
        <v>2</v>
      </c>
      <c r="H21" s="14">
        <f>Table32356789101112132343210111213724589[[#This Row],[Women]]/Table32356789101112132343210111213724589[[#This Row],[Total]]</f>
        <v>7.407407407407407E-2</v>
      </c>
      <c r="I21" s="12">
        <v>1</v>
      </c>
      <c r="J21" s="14">
        <f>Table32356789101112132343210111213724589[[#This Row],[Alaskan Native or Native American]]/Table32356789101112132343210111213724589[[#This Row],[Total]]</f>
        <v>3.7037037037037035E-2</v>
      </c>
      <c r="K21" s="12">
        <v>1</v>
      </c>
      <c r="L21" s="14">
        <f>Table32356789101112132343210111213724589[[#This Row],[Asian American]]/Table32356789101112132343210111213724589[[#This Row],[Total]]</f>
        <v>3.7037037037037035E-2</v>
      </c>
      <c r="M21" s="12">
        <v>0</v>
      </c>
      <c r="N21" s="14">
        <f>Table32356789101112132343210111213724589[[#This Row],[African American]]/Table32356789101112132343210111213724589[[#This Row],[Total]]</f>
        <v>0</v>
      </c>
      <c r="O21" s="12">
        <v>0</v>
      </c>
      <c r="P21" s="14">
        <f>Table32356789101112132343210111213724589[[#This Row],[Hispanic American]]/Table32356789101112132343210111213724589[[#This Row],[Total]]</f>
        <v>0</v>
      </c>
      <c r="Q21" s="12">
        <v>0</v>
      </c>
      <c r="R21" s="14">
        <f>Table32356789101112132343210111213724589[[#This Row],[Hawaiian or Pacific Islander]]/Table32356789101112132343210111213724589[[#This Row],[Total]]</f>
        <v>0</v>
      </c>
      <c r="S21" s="12">
        <v>14</v>
      </c>
      <c r="T21" s="14">
        <f>Table32356789101112132343210111213724589[[#This Row],[White]]/Table32356789101112132343210111213724589[[#This Row],[Total]]</f>
        <v>0.51851851851851849</v>
      </c>
      <c r="U21" s="12">
        <v>1</v>
      </c>
      <c r="V21" s="14">
        <f>Table32356789101112132343210111213724589[[#This Row],[Multi-racial]]/Table32356789101112132343210111213724589[[#This Row],[Total]]</f>
        <v>3.7037037037037035E-2</v>
      </c>
      <c r="W21" s="12">
        <v>8</v>
      </c>
      <c r="X21" s="14">
        <f>Table32356789101112132343210111213724589[[#This Row],[International]]/Table32356789101112132343210111213724589[[#This Row],[Total]]</f>
        <v>0.29629629629629628</v>
      </c>
      <c r="Y21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0.1111111111111111</v>
      </c>
      <c r="Z21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7.407407407407407E-2</v>
      </c>
    </row>
    <row r="22" spans="1:26" ht="20" customHeight="1">
      <c r="A22" s="1">
        <v>195003</v>
      </c>
      <c r="B22" s="1" t="s">
        <v>24</v>
      </c>
      <c r="C22" s="15">
        <v>71800</v>
      </c>
      <c r="D22" s="1">
        <v>26</v>
      </c>
      <c r="E22" s="1">
        <v>25</v>
      </c>
      <c r="F22" s="8">
        <f>Table32356789101112132343210111213724589[[#This Row],[Men]]/Table32356789101112132343210111213724589[[#This Row],[Total]]</f>
        <v>0.96153846153846156</v>
      </c>
      <c r="G22" s="1">
        <v>1</v>
      </c>
      <c r="H22" s="8">
        <f>Table32356789101112132343210111213724589[[#This Row],[Women]]/Table32356789101112132343210111213724589[[#This Row],[Total]]</f>
        <v>3.8461538461538464E-2</v>
      </c>
      <c r="I22" s="1">
        <v>0</v>
      </c>
      <c r="J22" s="8">
        <f>Table32356789101112132343210111213724589[[#This Row],[Alaskan Native or Native American]]/Table32356789101112132343210111213724589[[#This Row],[Total]]</f>
        <v>0</v>
      </c>
      <c r="K22" s="1">
        <v>2</v>
      </c>
      <c r="L22" s="8">
        <f>Table32356789101112132343210111213724589[[#This Row],[Asian American]]/Table32356789101112132343210111213724589[[#This Row],[Total]]</f>
        <v>7.6923076923076927E-2</v>
      </c>
      <c r="M22" s="1">
        <v>0</v>
      </c>
      <c r="N22" s="8">
        <f>Table32356789101112132343210111213724589[[#This Row],[African American]]/Table32356789101112132343210111213724589[[#This Row],[Total]]</f>
        <v>0</v>
      </c>
      <c r="O22" s="1">
        <v>0</v>
      </c>
      <c r="P22" s="8">
        <f>Table32356789101112132343210111213724589[[#This Row],[Hispanic American]]/Table32356789101112132343210111213724589[[#This Row],[Total]]</f>
        <v>0</v>
      </c>
      <c r="Q22" s="1">
        <v>0</v>
      </c>
      <c r="R22" s="8">
        <f>Table32356789101112132343210111213724589[[#This Row],[Hawaiian or Pacific Islander]]/Table32356789101112132343210111213724589[[#This Row],[Total]]</f>
        <v>0</v>
      </c>
      <c r="S22" s="1">
        <v>23</v>
      </c>
      <c r="T22" s="8">
        <f>Table32356789101112132343210111213724589[[#This Row],[White]]/Table32356789101112132343210111213724589[[#This Row],[Total]]</f>
        <v>0.88461538461538458</v>
      </c>
      <c r="U22" s="1">
        <v>0</v>
      </c>
      <c r="V22" s="8">
        <f>Table32356789101112132343210111213724589[[#This Row],[Multi-racial]]/Table32356789101112132343210111213724589[[#This Row],[Total]]</f>
        <v>0</v>
      </c>
      <c r="W22" s="1">
        <v>0</v>
      </c>
      <c r="X22" s="8">
        <f>Table32356789101112132343210111213724589[[#This Row],[International]]/Table32356789101112132343210111213724589[[#This Row],[Total]]</f>
        <v>0</v>
      </c>
      <c r="Y22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7.6923076923076927E-2</v>
      </c>
      <c r="Z22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23" spans="1:26" ht="20" customHeight="1">
      <c r="A23" s="12">
        <v>204857</v>
      </c>
      <c r="B23" s="12" t="s">
        <v>221</v>
      </c>
      <c r="C23" s="16">
        <v>54300</v>
      </c>
      <c r="D23" s="12">
        <v>26</v>
      </c>
      <c r="E23" s="12">
        <v>24</v>
      </c>
      <c r="F23" s="14">
        <f>Table32356789101112132343210111213724589[[#This Row],[Men]]/Table32356789101112132343210111213724589[[#This Row],[Total]]</f>
        <v>0.92307692307692313</v>
      </c>
      <c r="G23" s="12">
        <v>2</v>
      </c>
      <c r="H23" s="14">
        <f>Table32356789101112132343210111213724589[[#This Row],[Women]]/Table32356789101112132343210111213724589[[#This Row],[Total]]</f>
        <v>7.6923076923076927E-2</v>
      </c>
      <c r="I23" s="12">
        <v>0</v>
      </c>
      <c r="J23" s="14">
        <f>Table32356789101112132343210111213724589[[#This Row],[Alaskan Native or Native American]]/Table32356789101112132343210111213724589[[#This Row],[Total]]</f>
        <v>0</v>
      </c>
      <c r="K23" s="12">
        <v>0</v>
      </c>
      <c r="L23" s="14">
        <f>Table32356789101112132343210111213724589[[#This Row],[Asian American]]/Table32356789101112132343210111213724589[[#This Row],[Total]]</f>
        <v>0</v>
      </c>
      <c r="M23" s="12">
        <v>1</v>
      </c>
      <c r="N23" s="14">
        <f>Table32356789101112132343210111213724589[[#This Row],[African American]]/Table32356789101112132343210111213724589[[#This Row],[Total]]</f>
        <v>3.8461538461538464E-2</v>
      </c>
      <c r="O23" s="12">
        <v>0</v>
      </c>
      <c r="P23" s="14">
        <f>Table32356789101112132343210111213724589[[#This Row],[Hispanic American]]/Table32356789101112132343210111213724589[[#This Row],[Total]]</f>
        <v>0</v>
      </c>
      <c r="Q23" s="12">
        <v>0</v>
      </c>
      <c r="R23" s="14">
        <f>Table32356789101112132343210111213724589[[#This Row],[Hawaiian or Pacific Islander]]/Table32356789101112132343210111213724589[[#This Row],[Total]]</f>
        <v>0</v>
      </c>
      <c r="S23" s="12">
        <v>24</v>
      </c>
      <c r="T23" s="14">
        <f>Table32356789101112132343210111213724589[[#This Row],[White]]/Table32356789101112132343210111213724589[[#This Row],[Total]]</f>
        <v>0.92307692307692313</v>
      </c>
      <c r="U23" s="12">
        <v>0</v>
      </c>
      <c r="V23" s="14">
        <f>Table32356789101112132343210111213724589[[#This Row],[Multi-racial]]/Table32356789101112132343210111213724589[[#This Row],[Total]]</f>
        <v>0</v>
      </c>
      <c r="W23" s="12">
        <v>1</v>
      </c>
      <c r="X23" s="14">
        <f>Table32356789101112132343210111213724589[[#This Row],[International]]/Table32356789101112132343210111213724589[[#This Row],[Total]]</f>
        <v>3.8461538461538464E-2</v>
      </c>
      <c r="Y23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3.8461538461538464E-2</v>
      </c>
      <c r="Z23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3.8461538461538464E-2</v>
      </c>
    </row>
    <row r="24" spans="1:26" ht="20" customHeight="1">
      <c r="A24" s="1">
        <v>174066</v>
      </c>
      <c r="B24" s="1" t="s">
        <v>185</v>
      </c>
      <c r="C24" s="15">
        <v>59300</v>
      </c>
      <c r="D24" s="1">
        <v>24</v>
      </c>
      <c r="E24" s="1">
        <v>21</v>
      </c>
      <c r="F24" s="8">
        <f>Table32356789101112132343210111213724589[[#This Row],[Men]]/Table32356789101112132343210111213724589[[#This Row],[Total]]</f>
        <v>0.875</v>
      </c>
      <c r="G24" s="1">
        <v>3</v>
      </c>
      <c r="H24" s="8">
        <f>Table32356789101112132343210111213724589[[#This Row],[Women]]/Table32356789101112132343210111213724589[[#This Row],[Total]]</f>
        <v>0.125</v>
      </c>
      <c r="I24" s="1">
        <v>0</v>
      </c>
      <c r="J24" s="8">
        <f>Table32356789101112132343210111213724589[[#This Row],[Alaskan Native or Native American]]/Table32356789101112132343210111213724589[[#This Row],[Total]]</f>
        <v>0</v>
      </c>
      <c r="K24" s="1">
        <v>6</v>
      </c>
      <c r="L24" s="8">
        <f>Table32356789101112132343210111213724589[[#This Row],[Asian American]]/Table32356789101112132343210111213724589[[#This Row],[Total]]</f>
        <v>0.25</v>
      </c>
      <c r="M24" s="1">
        <v>3</v>
      </c>
      <c r="N24" s="8">
        <f>Table32356789101112132343210111213724589[[#This Row],[African American]]/Table32356789101112132343210111213724589[[#This Row],[Total]]</f>
        <v>0.125</v>
      </c>
      <c r="O24" s="1">
        <v>1</v>
      </c>
      <c r="P24" s="8">
        <f>Table32356789101112132343210111213724589[[#This Row],[Hispanic American]]/Table32356789101112132343210111213724589[[#This Row],[Total]]</f>
        <v>4.1666666666666664E-2</v>
      </c>
      <c r="Q24" s="1">
        <v>0</v>
      </c>
      <c r="R24" s="8">
        <f>Table32356789101112132343210111213724589[[#This Row],[Hawaiian or Pacific Islander]]/Table32356789101112132343210111213724589[[#This Row],[Total]]</f>
        <v>0</v>
      </c>
      <c r="S24" s="1">
        <v>13</v>
      </c>
      <c r="T24" s="8">
        <f>Table32356789101112132343210111213724589[[#This Row],[White]]/Table32356789101112132343210111213724589[[#This Row],[Total]]</f>
        <v>0.54166666666666663</v>
      </c>
      <c r="U24" s="1">
        <v>1</v>
      </c>
      <c r="V24" s="8">
        <f>Table32356789101112132343210111213724589[[#This Row],[Multi-racial]]/Table32356789101112132343210111213724589[[#This Row],[Total]]</f>
        <v>4.1666666666666664E-2</v>
      </c>
      <c r="W24" s="1">
        <v>0</v>
      </c>
      <c r="X24" s="8">
        <f>Table32356789101112132343210111213724589[[#This Row],[International]]/Table32356789101112132343210111213724589[[#This Row],[Total]]</f>
        <v>0</v>
      </c>
      <c r="Y24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0.45833333333333331</v>
      </c>
      <c r="Z24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0.20833333333333334</v>
      </c>
    </row>
    <row r="25" spans="1:26" ht="20" customHeight="1">
      <c r="A25" s="12">
        <v>144740</v>
      </c>
      <c r="B25" s="12" t="s">
        <v>495</v>
      </c>
      <c r="C25" s="16">
        <v>60200</v>
      </c>
      <c r="D25" s="12">
        <v>22</v>
      </c>
      <c r="E25" s="12">
        <v>20</v>
      </c>
      <c r="F25" s="14">
        <f>Table32356789101112132343210111213724589[[#This Row],[Men]]/Table32356789101112132343210111213724589[[#This Row],[Total]]</f>
        <v>0.90909090909090906</v>
      </c>
      <c r="G25" s="12">
        <v>2</v>
      </c>
      <c r="H25" s="14">
        <f>Table32356789101112132343210111213724589[[#This Row],[Women]]/Table32356789101112132343210111213724589[[#This Row],[Total]]</f>
        <v>9.0909090909090912E-2</v>
      </c>
      <c r="I25" s="12">
        <v>0</v>
      </c>
      <c r="J25" s="14">
        <f>Table32356789101112132343210111213724589[[#This Row],[Alaskan Native or Native American]]/Table32356789101112132343210111213724589[[#This Row],[Total]]</f>
        <v>0</v>
      </c>
      <c r="K25" s="12">
        <v>3</v>
      </c>
      <c r="L25" s="14">
        <f>Table32356789101112132343210111213724589[[#This Row],[Asian American]]/Table32356789101112132343210111213724589[[#This Row],[Total]]</f>
        <v>0.13636363636363635</v>
      </c>
      <c r="M25" s="12">
        <v>0</v>
      </c>
      <c r="N25" s="14">
        <f>Table32356789101112132343210111213724589[[#This Row],[African American]]/Table32356789101112132343210111213724589[[#This Row],[Total]]</f>
        <v>0</v>
      </c>
      <c r="O25" s="12">
        <v>4</v>
      </c>
      <c r="P25" s="14">
        <f>Table32356789101112132343210111213724589[[#This Row],[Hispanic American]]/Table32356789101112132343210111213724589[[#This Row],[Total]]</f>
        <v>0.18181818181818182</v>
      </c>
      <c r="Q25" s="12">
        <v>0</v>
      </c>
      <c r="R25" s="14">
        <f>Table32356789101112132343210111213724589[[#This Row],[Hawaiian or Pacific Islander]]/Table32356789101112132343210111213724589[[#This Row],[Total]]</f>
        <v>0</v>
      </c>
      <c r="S25" s="12">
        <v>13</v>
      </c>
      <c r="T25" s="14">
        <f>Table32356789101112132343210111213724589[[#This Row],[White]]/Table32356789101112132343210111213724589[[#This Row],[Total]]</f>
        <v>0.59090909090909094</v>
      </c>
      <c r="U25" s="12">
        <v>2</v>
      </c>
      <c r="V25" s="14">
        <f>Table32356789101112132343210111213724589[[#This Row],[Multi-racial]]/Table32356789101112132343210111213724589[[#This Row],[Total]]</f>
        <v>9.0909090909090912E-2</v>
      </c>
      <c r="W25" s="12">
        <v>0</v>
      </c>
      <c r="X25" s="14">
        <f>Table32356789101112132343210111213724589[[#This Row],[International]]/Table32356789101112132343210111213724589[[#This Row],[Total]]</f>
        <v>0</v>
      </c>
      <c r="Y25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0.40909090909090912</v>
      </c>
      <c r="Z25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0.27272727272727271</v>
      </c>
    </row>
    <row r="26" spans="1:26" ht="20" customHeight="1">
      <c r="A26" s="1">
        <v>217235</v>
      </c>
      <c r="B26" s="1" t="s">
        <v>1298</v>
      </c>
      <c r="C26" s="15">
        <v>44300</v>
      </c>
      <c r="D26" s="1">
        <v>20</v>
      </c>
      <c r="E26" s="1">
        <v>18</v>
      </c>
      <c r="F26" s="8">
        <f>Table32356789101112132343210111213724589[[#This Row],[Men]]/Table32356789101112132343210111213724589[[#This Row],[Total]]</f>
        <v>0.9</v>
      </c>
      <c r="G26" s="1">
        <v>2</v>
      </c>
      <c r="H26" s="8">
        <f>Table32356789101112132343210111213724589[[#This Row],[Women]]/Table32356789101112132343210111213724589[[#This Row],[Total]]</f>
        <v>0.1</v>
      </c>
      <c r="I26" s="1">
        <v>0</v>
      </c>
      <c r="J26" s="8">
        <f>Table32356789101112132343210111213724589[[#This Row],[Alaskan Native or Native American]]/Table32356789101112132343210111213724589[[#This Row],[Total]]</f>
        <v>0</v>
      </c>
      <c r="K26" s="1">
        <v>0</v>
      </c>
      <c r="L26" s="8">
        <f>Table32356789101112132343210111213724589[[#This Row],[Asian American]]/Table32356789101112132343210111213724589[[#This Row],[Total]]</f>
        <v>0</v>
      </c>
      <c r="M26" s="1">
        <v>1</v>
      </c>
      <c r="N26" s="8">
        <f>Table32356789101112132343210111213724589[[#This Row],[African American]]/Table32356789101112132343210111213724589[[#This Row],[Total]]</f>
        <v>0.05</v>
      </c>
      <c r="O26" s="1">
        <v>1</v>
      </c>
      <c r="P26" s="8">
        <f>Table32356789101112132343210111213724589[[#This Row],[Hispanic American]]/Table32356789101112132343210111213724589[[#This Row],[Total]]</f>
        <v>0.05</v>
      </c>
      <c r="Q26" s="1">
        <v>0</v>
      </c>
      <c r="R26" s="8">
        <f>Table32356789101112132343210111213724589[[#This Row],[Hawaiian or Pacific Islander]]/Table32356789101112132343210111213724589[[#This Row],[Total]]</f>
        <v>0</v>
      </c>
      <c r="S26" s="1">
        <v>11</v>
      </c>
      <c r="T26" s="8">
        <f>Table32356789101112132343210111213724589[[#This Row],[White]]/Table32356789101112132343210111213724589[[#This Row],[Total]]</f>
        <v>0.55000000000000004</v>
      </c>
      <c r="U26" s="1">
        <v>0</v>
      </c>
      <c r="V26" s="8">
        <f>Table32356789101112132343210111213724589[[#This Row],[Multi-racial]]/Table32356789101112132343210111213724589[[#This Row],[Total]]</f>
        <v>0</v>
      </c>
      <c r="W26" s="1">
        <v>7</v>
      </c>
      <c r="X26" s="8">
        <f>Table32356789101112132343210111213724589[[#This Row],[International]]/Table32356789101112132343210111213724589[[#This Row],[Total]]</f>
        <v>0.35</v>
      </c>
      <c r="Y26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</v>
      </c>
      <c r="Z26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</v>
      </c>
    </row>
    <row r="27" spans="1:26" ht="20" customHeight="1">
      <c r="A27" s="12">
        <v>482413</v>
      </c>
      <c r="B27" s="12" t="s">
        <v>1365</v>
      </c>
      <c r="C27" s="16">
        <v>50100</v>
      </c>
      <c r="D27" s="12">
        <v>20</v>
      </c>
      <c r="E27" s="12">
        <v>18</v>
      </c>
      <c r="F27" s="14">
        <f>Table32356789101112132343210111213724589[[#This Row],[Men]]/Table32356789101112132343210111213724589[[#This Row],[Total]]</f>
        <v>0.9</v>
      </c>
      <c r="G27" s="12">
        <v>2</v>
      </c>
      <c r="H27" s="14">
        <f>Table32356789101112132343210111213724589[[#This Row],[Women]]/Table32356789101112132343210111213724589[[#This Row],[Total]]</f>
        <v>0.1</v>
      </c>
      <c r="I27" s="12">
        <v>0</v>
      </c>
      <c r="J27" s="14">
        <f>Table32356789101112132343210111213724589[[#This Row],[Alaskan Native or Native American]]/Table32356789101112132343210111213724589[[#This Row],[Total]]</f>
        <v>0</v>
      </c>
      <c r="K27" s="12">
        <v>1</v>
      </c>
      <c r="L27" s="14">
        <f>Table32356789101112132343210111213724589[[#This Row],[Asian American]]/Table32356789101112132343210111213724589[[#This Row],[Total]]</f>
        <v>0.05</v>
      </c>
      <c r="M27" s="12">
        <v>7</v>
      </c>
      <c r="N27" s="14">
        <f>Table32356789101112132343210111213724589[[#This Row],[African American]]/Table32356789101112132343210111213724589[[#This Row],[Total]]</f>
        <v>0.35</v>
      </c>
      <c r="O27" s="12">
        <v>6</v>
      </c>
      <c r="P27" s="14">
        <f>Table32356789101112132343210111213724589[[#This Row],[Hispanic American]]/Table32356789101112132343210111213724589[[#This Row],[Total]]</f>
        <v>0.3</v>
      </c>
      <c r="Q27" s="12">
        <v>0</v>
      </c>
      <c r="R27" s="14">
        <f>Table32356789101112132343210111213724589[[#This Row],[Hawaiian or Pacific Islander]]/Table32356789101112132343210111213724589[[#This Row],[Total]]</f>
        <v>0</v>
      </c>
      <c r="S27" s="12">
        <v>5</v>
      </c>
      <c r="T27" s="14">
        <f>Table32356789101112132343210111213724589[[#This Row],[White]]/Table32356789101112132343210111213724589[[#This Row],[Total]]</f>
        <v>0.25</v>
      </c>
      <c r="U27" s="12">
        <v>0</v>
      </c>
      <c r="V27" s="14">
        <f>Table32356789101112132343210111213724589[[#This Row],[Multi-racial]]/Table32356789101112132343210111213724589[[#This Row],[Total]]</f>
        <v>0</v>
      </c>
      <c r="W27" s="12">
        <v>1</v>
      </c>
      <c r="X27" s="14">
        <f>Table32356789101112132343210111213724589[[#This Row],[International]]/Table32356789101112132343210111213724589[[#This Row],[Total]]</f>
        <v>0.05</v>
      </c>
      <c r="Y27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0.7</v>
      </c>
      <c r="Z27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0.65</v>
      </c>
    </row>
    <row r="28" spans="1:26" ht="20" customHeight="1">
      <c r="A28" s="1">
        <v>457688</v>
      </c>
      <c r="B28" s="1" t="s">
        <v>1306</v>
      </c>
      <c r="C28" s="15" t="s">
        <v>347</v>
      </c>
      <c r="D28" s="1">
        <v>18</v>
      </c>
      <c r="E28" s="1">
        <v>16</v>
      </c>
      <c r="F28" s="8">
        <f>Table32356789101112132343210111213724589[[#This Row],[Men]]/Table32356789101112132343210111213724589[[#This Row],[Total]]</f>
        <v>0.88888888888888884</v>
      </c>
      <c r="G28" s="1">
        <v>2</v>
      </c>
      <c r="H28" s="8">
        <f>Table32356789101112132343210111213724589[[#This Row],[Women]]/Table32356789101112132343210111213724589[[#This Row],[Total]]</f>
        <v>0.1111111111111111</v>
      </c>
      <c r="I28" s="1">
        <v>0</v>
      </c>
      <c r="J28" s="8">
        <f>Table32356789101112132343210111213724589[[#This Row],[Alaskan Native or Native American]]/Table32356789101112132343210111213724589[[#This Row],[Total]]</f>
        <v>0</v>
      </c>
      <c r="K28" s="1">
        <v>2</v>
      </c>
      <c r="L28" s="8">
        <f>Table32356789101112132343210111213724589[[#This Row],[Asian American]]/Table32356789101112132343210111213724589[[#This Row],[Total]]</f>
        <v>0.1111111111111111</v>
      </c>
      <c r="M28" s="1">
        <v>8</v>
      </c>
      <c r="N28" s="8">
        <f>Table32356789101112132343210111213724589[[#This Row],[African American]]/Table32356789101112132343210111213724589[[#This Row],[Total]]</f>
        <v>0.44444444444444442</v>
      </c>
      <c r="O28" s="1">
        <v>0</v>
      </c>
      <c r="P28" s="8">
        <f>Table32356789101112132343210111213724589[[#This Row],[Hispanic American]]/Table32356789101112132343210111213724589[[#This Row],[Total]]</f>
        <v>0</v>
      </c>
      <c r="Q28" s="1">
        <v>1</v>
      </c>
      <c r="R28" s="8">
        <f>Table32356789101112132343210111213724589[[#This Row],[Hawaiian or Pacific Islander]]/Table32356789101112132343210111213724589[[#This Row],[Total]]</f>
        <v>5.5555555555555552E-2</v>
      </c>
      <c r="S28" s="1">
        <v>7</v>
      </c>
      <c r="T28" s="8">
        <f>Table32356789101112132343210111213724589[[#This Row],[White]]/Table32356789101112132343210111213724589[[#This Row],[Total]]</f>
        <v>0.3888888888888889</v>
      </c>
      <c r="U28" s="1">
        <v>0</v>
      </c>
      <c r="V28" s="8">
        <f>Table32356789101112132343210111213724589[[#This Row],[Multi-racial]]/Table32356789101112132343210111213724589[[#This Row],[Total]]</f>
        <v>0</v>
      </c>
      <c r="W28" s="1">
        <v>0</v>
      </c>
      <c r="X28" s="8">
        <f>Table32356789101112132343210111213724589[[#This Row],[International]]/Table32356789101112132343210111213724589[[#This Row],[Total]]</f>
        <v>0</v>
      </c>
      <c r="Y28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0.61111111111111116</v>
      </c>
      <c r="Z28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</row>
    <row r="29" spans="1:26" ht="20" customHeight="1">
      <c r="A29" s="12">
        <v>484631</v>
      </c>
      <c r="B29" s="12" t="s">
        <v>1215</v>
      </c>
      <c r="C29" s="16">
        <v>46800</v>
      </c>
      <c r="D29" s="12">
        <v>18</v>
      </c>
      <c r="E29" s="12">
        <v>18</v>
      </c>
      <c r="F29" s="14">
        <f>Table32356789101112132343210111213724589[[#This Row],[Men]]/Table32356789101112132343210111213724589[[#This Row],[Total]]</f>
        <v>1</v>
      </c>
      <c r="G29" s="12">
        <v>0</v>
      </c>
      <c r="H29" s="14">
        <f>Table32356789101112132343210111213724589[[#This Row],[Women]]/Table32356789101112132343210111213724589[[#This Row],[Total]]</f>
        <v>0</v>
      </c>
      <c r="I29" s="12">
        <v>0</v>
      </c>
      <c r="J29" s="14">
        <f>Table32356789101112132343210111213724589[[#This Row],[Alaskan Native or Native American]]/Table32356789101112132343210111213724589[[#This Row],[Total]]</f>
        <v>0</v>
      </c>
      <c r="K29" s="12">
        <v>1</v>
      </c>
      <c r="L29" s="14">
        <f>Table32356789101112132343210111213724589[[#This Row],[Asian American]]/Table32356789101112132343210111213724589[[#This Row],[Total]]</f>
        <v>5.5555555555555552E-2</v>
      </c>
      <c r="M29" s="12">
        <v>4</v>
      </c>
      <c r="N29" s="14">
        <f>Table32356789101112132343210111213724589[[#This Row],[African American]]/Table32356789101112132343210111213724589[[#This Row],[Total]]</f>
        <v>0.22222222222222221</v>
      </c>
      <c r="O29" s="12">
        <v>6</v>
      </c>
      <c r="P29" s="14">
        <f>Table32356789101112132343210111213724589[[#This Row],[Hispanic American]]/Table32356789101112132343210111213724589[[#This Row],[Total]]</f>
        <v>0.33333333333333331</v>
      </c>
      <c r="Q29" s="12">
        <v>1</v>
      </c>
      <c r="R29" s="14">
        <f>Table32356789101112132343210111213724589[[#This Row],[Hawaiian or Pacific Islander]]/Table32356789101112132343210111213724589[[#This Row],[Total]]</f>
        <v>5.5555555555555552E-2</v>
      </c>
      <c r="S29" s="12">
        <v>3</v>
      </c>
      <c r="T29" s="14">
        <f>Table32356789101112132343210111213724589[[#This Row],[White]]/Table32356789101112132343210111213724589[[#This Row],[Total]]</f>
        <v>0.16666666666666666</v>
      </c>
      <c r="U29" s="12">
        <v>0</v>
      </c>
      <c r="V29" s="14">
        <f>Table32356789101112132343210111213724589[[#This Row],[Multi-racial]]/Table32356789101112132343210111213724589[[#This Row],[Total]]</f>
        <v>0</v>
      </c>
      <c r="W29" s="12">
        <v>0</v>
      </c>
      <c r="X29" s="14">
        <f>Table32356789101112132343210111213724589[[#This Row],[International]]/Table32356789101112132343210111213724589[[#This Row],[Total]]</f>
        <v>0</v>
      </c>
      <c r="Y29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0.66666666666666663</v>
      </c>
      <c r="Z29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0.61111111111111116</v>
      </c>
    </row>
    <row r="30" spans="1:26" ht="20" customHeight="1">
      <c r="A30" s="1">
        <v>101675</v>
      </c>
      <c r="B30" s="1" t="s">
        <v>1423</v>
      </c>
      <c r="C30" s="15" t="s">
        <v>347</v>
      </c>
      <c r="D30" s="1">
        <v>17</v>
      </c>
      <c r="E30" s="1">
        <v>16</v>
      </c>
      <c r="F30" s="8">
        <f>Table32356789101112132343210111213724589[[#This Row],[Men]]/Table32356789101112132343210111213724589[[#This Row],[Total]]</f>
        <v>0.94117647058823528</v>
      </c>
      <c r="G30" s="1">
        <v>1</v>
      </c>
      <c r="H30" s="8">
        <f>Table32356789101112132343210111213724589[[#This Row],[Women]]/Table32356789101112132343210111213724589[[#This Row],[Total]]</f>
        <v>5.8823529411764705E-2</v>
      </c>
      <c r="I30" s="1">
        <v>0</v>
      </c>
      <c r="J30" s="8">
        <f>Table32356789101112132343210111213724589[[#This Row],[Alaskan Native or Native American]]/Table32356789101112132343210111213724589[[#This Row],[Total]]</f>
        <v>0</v>
      </c>
      <c r="K30" s="1">
        <v>0</v>
      </c>
      <c r="L30" s="8">
        <f>Table32356789101112132343210111213724589[[#This Row],[Asian American]]/Table32356789101112132343210111213724589[[#This Row],[Total]]</f>
        <v>0</v>
      </c>
      <c r="M30" s="1">
        <v>17</v>
      </c>
      <c r="N30" s="8">
        <f>Table32356789101112132343210111213724589[[#This Row],[African American]]/Table32356789101112132343210111213724589[[#This Row],[Total]]</f>
        <v>1</v>
      </c>
      <c r="O30" s="1">
        <v>0</v>
      </c>
      <c r="P30" s="8">
        <f>Table32356789101112132343210111213724589[[#This Row],[Hispanic American]]/Table32356789101112132343210111213724589[[#This Row],[Total]]</f>
        <v>0</v>
      </c>
      <c r="Q30" s="1">
        <v>0</v>
      </c>
      <c r="R30" s="8">
        <f>Table32356789101112132343210111213724589[[#This Row],[Hawaiian or Pacific Islander]]/Table32356789101112132343210111213724589[[#This Row],[Total]]</f>
        <v>0</v>
      </c>
      <c r="S30" s="1">
        <v>0</v>
      </c>
      <c r="T30" s="8">
        <f>Table32356789101112132343210111213724589[[#This Row],[White]]/Table32356789101112132343210111213724589[[#This Row],[Total]]</f>
        <v>0</v>
      </c>
      <c r="U30" s="1">
        <v>0</v>
      </c>
      <c r="V30" s="8">
        <f>Table32356789101112132343210111213724589[[#This Row],[Multi-racial]]/Table32356789101112132343210111213724589[[#This Row],[Total]]</f>
        <v>0</v>
      </c>
      <c r="W30" s="1">
        <v>0</v>
      </c>
      <c r="X30" s="8">
        <f>Table32356789101112132343210111213724589[[#This Row],[International]]/Table32356789101112132343210111213724589[[#This Row],[Total]]</f>
        <v>0</v>
      </c>
      <c r="Y30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1</v>
      </c>
      <c r="Z30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1</v>
      </c>
    </row>
    <row r="31" spans="1:26" ht="20" customHeight="1">
      <c r="A31" s="12">
        <v>135081</v>
      </c>
      <c r="B31" s="12" t="s">
        <v>404</v>
      </c>
      <c r="C31" s="16" t="s">
        <v>347</v>
      </c>
      <c r="D31" s="12">
        <v>17</v>
      </c>
      <c r="E31" s="12">
        <v>16</v>
      </c>
      <c r="F31" s="14">
        <f>Table32356789101112132343210111213724589[[#This Row],[Men]]/Table32356789101112132343210111213724589[[#This Row],[Total]]</f>
        <v>0.94117647058823528</v>
      </c>
      <c r="G31" s="12">
        <v>1</v>
      </c>
      <c r="H31" s="14">
        <f>Table32356789101112132343210111213724589[[#This Row],[Women]]/Table32356789101112132343210111213724589[[#This Row],[Total]]</f>
        <v>5.8823529411764705E-2</v>
      </c>
      <c r="I31" s="12">
        <v>0</v>
      </c>
      <c r="J31" s="14">
        <f>Table32356789101112132343210111213724589[[#This Row],[Alaskan Native or Native American]]/Table32356789101112132343210111213724589[[#This Row],[Total]]</f>
        <v>0</v>
      </c>
      <c r="K31" s="12">
        <v>0</v>
      </c>
      <c r="L31" s="14">
        <f>Table32356789101112132343210111213724589[[#This Row],[Asian American]]/Table32356789101112132343210111213724589[[#This Row],[Total]]</f>
        <v>0</v>
      </c>
      <c r="M31" s="12">
        <v>5</v>
      </c>
      <c r="N31" s="14">
        <f>Table32356789101112132343210111213724589[[#This Row],[African American]]/Table32356789101112132343210111213724589[[#This Row],[Total]]</f>
        <v>0.29411764705882354</v>
      </c>
      <c r="O31" s="12">
        <v>8</v>
      </c>
      <c r="P31" s="14">
        <f>Table32356789101112132343210111213724589[[#This Row],[Hispanic American]]/Table32356789101112132343210111213724589[[#This Row],[Total]]</f>
        <v>0.47058823529411764</v>
      </c>
      <c r="Q31" s="12">
        <v>0</v>
      </c>
      <c r="R31" s="14">
        <f>Table32356789101112132343210111213724589[[#This Row],[Hawaiian or Pacific Islander]]/Table32356789101112132343210111213724589[[#This Row],[Total]]</f>
        <v>0</v>
      </c>
      <c r="S31" s="12">
        <v>4</v>
      </c>
      <c r="T31" s="14">
        <f>Table32356789101112132343210111213724589[[#This Row],[White]]/Table32356789101112132343210111213724589[[#This Row],[Total]]</f>
        <v>0.23529411764705882</v>
      </c>
      <c r="U31" s="12">
        <v>0</v>
      </c>
      <c r="V31" s="14">
        <f>Table32356789101112132343210111213724589[[#This Row],[Multi-racial]]/Table32356789101112132343210111213724589[[#This Row],[Total]]</f>
        <v>0</v>
      </c>
      <c r="W31" s="12">
        <v>0</v>
      </c>
      <c r="X31" s="14">
        <f>Table32356789101112132343210111213724589[[#This Row],[International]]/Table32356789101112132343210111213724589[[#This Row],[Total]]</f>
        <v>0</v>
      </c>
      <c r="Y31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0.76470588235294112</v>
      </c>
      <c r="Z31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0.76470588235294112</v>
      </c>
    </row>
    <row r="32" spans="1:26" ht="20" customHeight="1">
      <c r="A32" s="1">
        <v>145813</v>
      </c>
      <c r="B32" s="1" t="s">
        <v>527</v>
      </c>
      <c r="C32" s="15" t="s">
        <v>347</v>
      </c>
      <c r="D32" s="1">
        <v>16</v>
      </c>
      <c r="E32" s="1">
        <v>16</v>
      </c>
      <c r="F32" s="8">
        <f>Table32356789101112132343210111213724589[[#This Row],[Men]]/Table32356789101112132343210111213724589[[#This Row],[Total]]</f>
        <v>1</v>
      </c>
      <c r="G32" s="1">
        <v>0</v>
      </c>
      <c r="H32" s="8">
        <f>Table32356789101112132343210111213724589[[#This Row],[Women]]/Table32356789101112132343210111213724589[[#This Row],[Total]]</f>
        <v>0</v>
      </c>
      <c r="I32" s="1">
        <v>0</v>
      </c>
      <c r="J32" s="8">
        <f>Table32356789101112132343210111213724589[[#This Row],[Alaskan Native or Native American]]/Table32356789101112132343210111213724589[[#This Row],[Total]]</f>
        <v>0</v>
      </c>
      <c r="K32" s="1">
        <v>0</v>
      </c>
      <c r="L32" s="8">
        <f>Table32356789101112132343210111213724589[[#This Row],[Asian American]]/Table32356789101112132343210111213724589[[#This Row],[Total]]</f>
        <v>0</v>
      </c>
      <c r="M32" s="1">
        <v>0</v>
      </c>
      <c r="N32" s="8">
        <f>Table32356789101112132343210111213724589[[#This Row],[African American]]/Table32356789101112132343210111213724589[[#This Row],[Total]]</f>
        <v>0</v>
      </c>
      <c r="O32" s="1">
        <v>0</v>
      </c>
      <c r="P32" s="8">
        <f>Table32356789101112132343210111213724589[[#This Row],[Hispanic American]]/Table32356789101112132343210111213724589[[#This Row],[Total]]</f>
        <v>0</v>
      </c>
      <c r="Q32" s="1">
        <v>0</v>
      </c>
      <c r="R32" s="8">
        <f>Table32356789101112132343210111213724589[[#This Row],[Hawaiian or Pacific Islander]]/Table32356789101112132343210111213724589[[#This Row],[Total]]</f>
        <v>0</v>
      </c>
      <c r="S32" s="1">
        <v>16</v>
      </c>
      <c r="T32" s="8">
        <f>Table32356789101112132343210111213724589[[#This Row],[White]]/Table32356789101112132343210111213724589[[#This Row],[Total]]</f>
        <v>1</v>
      </c>
      <c r="U32" s="1">
        <v>0</v>
      </c>
      <c r="V32" s="8">
        <f>Table32356789101112132343210111213724589[[#This Row],[Multi-racial]]/Table32356789101112132343210111213724589[[#This Row],[Total]]</f>
        <v>0</v>
      </c>
      <c r="W32" s="1">
        <v>0</v>
      </c>
      <c r="X32" s="8">
        <f>Table32356789101112132343210111213724589[[#This Row],[International]]/Table32356789101112132343210111213724589[[#This Row],[Total]]</f>
        <v>0</v>
      </c>
      <c r="Y32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32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33" spans="1:26" ht="20" customHeight="1">
      <c r="A33" s="12">
        <v>482468</v>
      </c>
      <c r="B33" s="12" t="s">
        <v>1370</v>
      </c>
      <c r="C33" s="16">
        <v>50100</v>
      </c>
      <c r="D33" s="12">
        <v>16</v>
      </c>
      <c r="E33" s="12">
        <v>14</v>
      </c>
      <c r="F33" s="14">
        <f>Table32356789101112132343210111213724589[[#This Row],[Men]]/Table32356789101112132343210111213724589[[#This Row],[Total]]</f>
        <v>0.875</v>
      </c>
      <c r="G33" s="12">
        <v>2</v>
      </c>
      <c r="H33" s="14">
        <f>Table32356789101112132343210111213724589[[#This Row],[Women]]/Table32356789101112132343210111213724589[[#This Row],[Total]]</f>
        <v>0.125</v>
      </c>
      <c r="I33" s="12">
        <v>0</v>
      </c>
      <c r="J33" s="14">
        <f>Table32356789101112132343210111213724589[[#This Row],[Alaskan Native or Native American]]/Table32356789101112132343210111213724589[[#This Row],[Total]]</f>
        <v>0</v>
      </c>
      <c r="K33" s="12">
        <v>0</v>
      </c>
      <c r="L33" s="14">
        <f>Table32356789101112132343210111213724589[[#This Row],[Asian American]]/Table32356789101112132343210111213724589[[#This Row],[Total]]</f>
        <v>0</v>
      </c>
      <c r="M33" s="12">
        <v>11</v>
      </c>
      <c r="N33" s="14">
        <f>Table32356789101112132343210111213724589[[#This Row],[African American]]/Table32356789101112132343210111213724589[[#This Row],[Total]]</f>
        <v>0.6875</v>
      </c>
      <c r="O33" s="12">
        <v>0</v>
      </c>
      <c r="P33" s="14">
        <f>Table32356789101112132343210111213724589[[#This Row],[Hispanic American]]/Table32356789101112132343210111213724589[[#This Row],[Total]]</f>
        <v>0</v>
      </c>
      <c r="Q33" s="12">
        <v>0</v>
      </c>
      <c r="R33" s="14">
        <f>Table32356789101112132343210111213724589[[#This Row],[Hawaiian or Pacific Islander]]/Table32356789101112132343210111213724589[[#This Row],[Total]]</f>
        <v>0</v>
      </c>
      <c r="S33" s="12">
        <v>4</v>
      </c>
      <c r="T33" s="14">
        <f>Table32356789101112132343210111213724589[[#This Row],[White]]/Table32356789101112132343210111213724589[[#This Row],[Total]]</f>
        <v>0.25</v>
      </c>
      <c r="U33" s="12">
        <v>1</v>
      </c>
      <c r="V33" s="14">
        <f>Table32356789101112132343210111213724589[[#This Row],[Multi-racial]]/Table32356789101112132343210111213724589[[#This Row],[Total]]</f>
        <v>6.25E-2</v>
      </c>
      <c r="W33" s="12">
        <v>0</v>
      </c>
      <c r="X33" s="14">
        <f>Table32356789101112132343210111213724589[[#This Row],[International]]/Table32356789101112132343210111213724589[[#This Row],[Total]]</f>
        <v>0</v>
      </c>
      <c r="Y33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0.75</v>
      </c>
      <c r="Z33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0.75</v>
      </c>
    </row>
    <row r="34" spans="1:26" ht="20" customHeight="1">
      <c r="A34" s="1">
        <v>206048</v>
      </c>
      <c r="B34" s="1" t="s">
        <v>1041</v>
      </c>
      <c r="C34" s="15" t="s">
        <v>347</v>
      </c>
      <c r="D34" s="1">
        <v>14</v>
      </c>
      <c r="E34" s="1">
        <v>13</v>
      </c>
      <c r="F34" s="8">
        <f>Table32356789101112132343210111213724589[[#This Row],[Men]]/Table32356789101112132343210111213724589[[#This Row],[Total]]</f>
        <v>0.9285714285714286</v>
      </c>
      <c r="G34" s="1">
        <v>1</v>
      </c>
      <c r="H34" s="8">
        <f>Table32356789101112132343210111213724589[[#This Row],[Women]]/Table32356789101112132343210111213724589[[#This Row],[Total]]</f>
        <v>7.1428571428571425E-2</v>
      </c>
      <c r="I34" s="1">
        <v>0</v>
      </c>
      <c r="J34" s="8">
        <f>Table32356789101112132343210111213724589[[#This Row],[Alaskan Native or Native American]]/Table32356789101112132343210111213724589[[#This Row],[Total]]</f>
        <v>0</v>
      </c>
      <c r="K34" s="1">
        <v>0</v>
      </c>
      <c r="L34" s="8">
        <f>Table32356789101112132343210111213724589[[#This Row],[Asian American]]/Table32356789101112132343210111213724589[[#This Row],[Total]]</f>
        <v>0</v>
      </c>
      <c r="M34" s="1">
        <v>1</v>
      </c>
      <c r="N34" s="8">
        <f>Table32356789101112132343210111213724589[[#This Row],[African American]]/Table32356789101112132343210111213724589[[#This Row],[Total]]</f>
        <v>7.1428571428571425E-2</v>
      </c>
      <c r="O34" s="1">
        <v>0</v>
      </c>
      <c r="P34" s="8">
        <f>Table32356789101112132343210111213724589[[#This Row],[Hispanic American]]/Table32356789101112132343210111213724589[[#This Row],[Total]]</f>
        <v>0</v>
      </c>
      <c r="Q34" s="1">
        <v>0</v>
      </c>
      <c r="R34" s="8">
        <f>Table32356789101112132343210111213724589[[#This Row],[Hawaiian or Pacific Islander]]/Table32356789101112132343210111213724589[[#This Row],[Total]]</f>
        <v>0</v>
      </c>
      <c r="S34" s="1">
        <v>2</v>
      </c>
      <c r="T34" s="8">
        <f>Table32356789101112132343210111213724589[[#This Row],[White]]/Table32356789101112132343210111213724589[[#This Row],[Total]]</f>
        <v>0.14285714285714285</v>
      </c>
      <c r="U34" s="1">
        <v>0</v>
      </c>
      <c r="V34" s="8">
        <f>Table32356789101112132343210111213724589[[#This Row],[Multi-racial]]/Table32356789101112132343210111213724589[[#This Row],[Total]]</f>
        <v>0</v>
      </c>
      <c r="W34" s="1">
        <v>11</v>
      </c>
      <c r="X34" s="8">
        <f>Table32356789101112132343210111213724589[[#This Row],[International]]/Table32356789101112132343210111213724589[[#This Row],[Total]]</f>
        <v>0.7857142857142857</v>
      </c>
      <c r="Y34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7.1428571428571425E-2</v>
      </c>
      <c r="Z34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7.1428571428571425E-2</v>
      </c>
    </row>
    <row r="35" spans="1:26" ht="20" customHeight="1">
      <c r="A35" s="12">
        <v>366252</v>
      </c>
      <c r="B35" s="12" t="s">
        <v>1262</v>
      </c>
      <c r="C35" s="16" t="s">
        <v>347</v>
      </c>
      <c r="D35" s="12">
        <v>14</v>
      </c>
      <c r="E35" s="12">
        <v>14</v>
      </c>
      <c r="F35" s="14">
        <f>Table32356789101112132343210111213724589[[#This Row],[Men]]/Table32356789101112132343210111213724589[[#This Row],[Total]]</f>
        <v>1</v>
      </c>
      <c r="G35" s="12">
        <v>0</v>
      </c>
      <c r="H35" s="14">
        <f>Table32356789101112132343210111213724589[[#This Row],[Women]]/Table32356789101112132343210111213724589[[#This Row],[Total]]</f>
        <v>0</v>
      </c>
      <c r="I35" s="12">
        <v>0</v>
      </c>
      <c r="J35" s="14">
        <f>Table32356789101112132343210111213724589[[#This Row],[Alaskan Native or Native American]]/Table32356789101112132343210111213724589[[#This Row],[Total]]</f>
        <v>0</v>
      </c>
      <c r="K35" s="12">
        <v>0</v>
      </c>
      <c r="L35" s="14">
        <f>Table32356789101112132343210111213724589[[#This Row],[Asian American]]/Table32356789101112132343210111213724589[[#This Row],[Total]]</f>
        <v>0</v>
      </c>
      <c r="M35" s="12">
        <v>0</v>
      </c>
      <c r="N35" s="14">
        <f>Table32356789101112132343210111213724589[[#This Row],[African American]]/Table32356789101112132343210111213724589[[#This Row],[Total]]</f>
        <v>0</v>
      </c>
      <c r="O35" s="12">
        <v>0</v>
      </c>
      <c r="P35" s="14">
        <f>Table32356789101112132343210111213724589[[#This Row],[Hispanic American]]/Table32356789101112132343210111213724589[[#This Row],[Total]]</f>
        <v>0</v>
      </c>
      <c r="Q35" s="12">
        <v>0</v>
      </c>
      <c r="R35" s="14">
        <f>Table32356789101112132343210111213724589[[#This Row],[Hawaiian or Pacific Islander]]/Table32356789101112132343210111213724589[[#This Row],[Total]]</f>
        <v>0</v>
      </c>
      <c r="S35" s="12">
        <v>14</v>
      </c>
      <c r="T35" s="14">
        <f>Table32356789101112132343210111213724589[[#This Row],[White]]/Table32356789101112132343210111213724589[[#This Row],[Total]]</f>
        <v>1</v>
      </c>
      <c r="U35" s="12">
        <v>0</v>
      </c>
      <c r="V35" s="14">
        <f>Table32356789101112132343210111213724589[[#This Row],[Multi-racial]]/Table32356789101112132343210111213724589[[#This Row],[Total]]</f>
        <v>0</v>
      </c>
      <c r="W35" s="12">
        <v>0</v>
      </c>
      <c r="X35" s="14">
        <f>Table32356789101112132343210111213724589[[#This Row],[International]]/Table32356789101112132343210111213724589[[#This Row],[Total]]</f>
        <v>0</v>
      </c>
      <c r="Y35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35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36" spans="1:26" ht="20" customHeight="1">
      <c r="A36" s="1">
        <v>367884</v>
      </c>
      <c r="B36" s="1" t="s">
        <v>1263</v>
      </c>
      <c r="C36" s="15" t="s">
        <v>347</v>
      </c>
      <c r="D36" s="1">
        <v>14</v>
      </c>
      <c r="E36" s="1">
        <v>13</v>
      </c>
      <c r="F36" s="8">
        <f>Table32356789101112132343210111213724589[[#This Row],[Men]]/Table32356789101112132343210111213724589[[#This Row],[Total]]</f>
        <v>0.9285714285714286</v>
      </c>
      <c r="G36" s="1">
        <v>1</v>
      </c>
      <c r="H36" s="8">
        <f>Table32356789101112132343210111213724589[[#This Row],[Women]]/Table32356789101112132343210111213724589[[#This Row],[Total]]</f>
        <v>7.1428571428571425E-2</v>
      </c>
      <c r="I36" s="1">
        <v>0</v>
      </c>
      <c r="J36" s="8">
        <f>Table32356789101112132343210111213724589[[#This Row],[Alaskan Native or Native American]]/Table32356789101112132343210111213724589[[#This Row],[Total]]</f>
        <v>0</v>
      </c>
      <c r="K36" s="1">
        <v>0</v>
      </c>
      <c r="L36" s="8">
        <f>Table32356789101112132343210111213724589[[#This Row],[Asian American]]/Table32356789101112132343210111213724589[[#This Row],[Total]]</f>
        <v>0</v>
      </c>
      <c r="M36" s="1">
        <v>1</v>
      </c>
      <c r="N36" s="8">
        <f>Table32356789101112132343210111213724589[[#This Row],[African American]]/Table32356789101112132343210111213724589[[#This Row],[Total]]</f>
        <v>7.1428571428571425E-2</v>
      </c>
      <c r="O36" s="1">
        <v>5</v>
      </c>
      <c r="P36" s="8">
        <f>Table32356789101112132343210111213724589[[#This Row],[Hispanic American]]/Table32356789101112132343210111213724589[[#This Row],[Total]]</f>
        <v>0.35714285714285715</v>
      </c>
      <c r="Q36" s="1">
        <v>0</v>
      </c>
      <c r="R36" s="8">
        <f>Table32356789101112132343210111213724589[[#This Row],[Hawaiian or Pacific Islander]]/Table32356789101112132343210111213724589[[#This Row],[Total]]</f>
        <v>0</v>
      </c>
      <c r="S36" s="1">
        <v>8</v>
      </c>
      <c r="T36" s="8">
        <f>Table32356789101112132343210111213724589[[#This Row],[White]]/Table32356789101112132343210111213724589[[#This Row],[Total]]</f>
        <v>0.5714285714285714</v>
      </c>
      <c r="U36" s="1">
        <v>0</v>
      </c>
      <c r="V36" s="8">
        <f>Table32356789101112132343210111213724589[[#This Row],[Multi-racial]]/Table32356789101112132343210111213724589[[#This Row],[Total]]</f>
        <v>0</v>
      </c>
      <c r="W36" s="1">
        <v>0</v>
      </c>
      <c r="X36" s="8">
        <f>Table32356789101112132343210111213724589[[#This Row],[International]]/Table32356789101112132343210111213724589[[#This Row],[Total]]</f>
        <v>0</v>
      </c>
      <c r="Y36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0.42857142857142855</v>
      </c>
      <c r="Z36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0.42857142857142855</v>
      </c>
    </row>
    <row r="37" spans="1:26" ht="20" customHeight="1">
      <c r="A37" s="12">
        <v>169910</v>
      </c>
      <c r="B37" s="12" t="s">
        <v>936</v>
      </c>
      <c r="C37" s="16" t="s">
        <v>347</v>
      </c>
      <c r="D37" s="12">
        <v>13</v>
      </c>
      <c r="E37" s="12">
        <v>13</v>
      </c>
      <c r="F37" s="14">
        <f>Table32356789101112132343210111213724589[[#This Row],[Men]]/Table32356789101112132343210111213724589[[#This Row],[Total]]</f>
        <v>1</v>
      </c>
      <c r="G37" s="12">
        <v>0</v>
      </c>
      <c r="H37" s="14">
        <f>Table32356789101112132343210111213724589[[#This Row],[Women]]/Table32356789101112132343210111213724589[[#This Row],[Total]]</f>
        <v>0</v>
      </c>
      <c r="I37" s="12">
        <v>0</v>
      </c>
      <c r="J37" s="14">
        <f>Table32356789101112132343210111213724589[[#This Row],[Alaskan Native or Native American]]/Table32356789101112132343210111213724589[[#This Row],[Total]]</f>
        <v>0</v>
      </c>
      <c r="K37" s="12">
        <v>0</v>
      </c>
      <c r="L37" s="14">
        <f>Table32356789101112132343210111213724589[[#This Row],[Asian American]]/Table32356789101112132343210111213724589[[#This Row],[Total]]</f>
        <v>0</v>
      </c>
      <c r="M37" s="12">
        <v>0</v>
      </c>
      <c r="N37" s="14">
        <f>Table32356789101112132343210111213724589[[#This Row],[African American]]/Table32356789101112132343210111213724589[[#This Row],[Total]]</f>
        <v>0</v>
      </c>
      <c r="O37" s="12">
        <v>0</v>
      </c>
      <c r="P37" s="14">
        <f>Table32356789101112132343210111213724589[[#This Row],[Hispanic American]]/Table32356789101112132343210111213724589[[#This Row],[Total]]</f>
        <v>0</v>
      </c>
      <c r="Q37" s="12">
        <v>0</v>
      </c>
      <c r="R37" s="14">
        <f>Table32356789101112132343210111213724589[[#This Row],[Hawaiian or Pacific Islander]]/Table32356789101112132343210111213724589[[#This Row],[Total]]</f>
        <v>0</v>
      </c>
      <c r="S37" s="12">
        <v>13</v>
      </c>
      <c r="T37" s="14">
        <f>Table32356789101112132343210111213724589[[#This Row],[White]]/Table32356789101112132343210111213724589[[#This Row],[Total]]</f>
        <v>1</v>
      </c>
      <c r="U37" s="12">
        <v>0</v>
      </c>
      <c r="V37" s="14">
        <f>Table32356789101112132343210111213724589[[#This Row],[Multi-racial]]/Table32356789101112132343210111213724589[[#This Row],[Total]]</f>
        <v>0</v>
      </c>
      <c r="W37" s="12">
        <v>0</v>
      </c>
      <c r="X37" s="14">
        <f>Table32356789101112132343210111213724589[[#This Row],[International]]/Table32356789101112132343210111213724589[[#This Row],[Total]]</f>
        <v>0</v>
      </c>
      <c r="Y37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37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38" spans="1:26" ht="20" customHeight="1">
      <c r="A38" s="1">
        <v>482635</v>
      </c>
      <c r="B38" s="1" t="s">
        <v>1380</v>
      </c>
      <c r="C38" s="15">
        <v>50100</v>
      </c>
      <c r="D38" s="1">
        <v>13</v>
      </c>
      <c r="E38" s="1">
        <v>12</v>
      </c>
      <c r="F38" s="8">
        <f>Table32356789101112132343210111213724589[[#This Row],[Men]]/Table32356789101112132343210111213724589[[#This Row],[Total]]</f>
        <v>0.92307692307692313</v>
      </c>
      <c r="G38" s="1">
        <v>1</v>
      </c>
      <c r="H38" s="8">
        <f>Table32356789101112132343210111213724589[[#This Row],[Women]]/Table32356789101112132343210111213724589[[#This Row],[Total]]</f>
        <v>7.6923076923076927E-2</v>
      </c>
      <c r="I38" s="1">
        <v>0</v>
      </c>
      <c r="J38" s="8">
        <f>Table32356789101112132343210111213724589[[#This Row],[Alaskan Native or Native American]]/Table32356789101112132343210111213724589[[#This Row],[Total]]</f>
        <v>0</v>
      </c>
      <c r="K38" s="1">
        <v>1</v>
      </c>
      <c r="L38" s="8">
        <f>Table32356789101112132343210111213724589[[#This Row],[Asian American]]/Table32356789101112132343210111213724589[[#This Row],[Total]]</f>
        <v>7.6923076923076927E-2</v>
      </c>
      <c r="M38" s="1">
        <v>4</v>
      </c>
      <c r="N38" s="8">
        <f>Table32356789101112132343210111213724589[[#This Row],[African American]]/Table32356789101112132343210111213724589[[#This Row],[Total]]</f>
        <v>0.30769230769230771</v>
      </c>
      <c r="O38" s="1">
        <v>4</v>
      </c>
      <c r="P38" s="8">
        <f>Table32356789101112132343210111213724589[[#This Row],[Hispanic American]]/Table32356789101112132343210111213724589[[#This Row],[Total]]</f>
        <v>0.30769230769230771</v>
      </c>
      <c r="Q38" s="1">
        <v>0</v>
      </c>
      <c r="R38" s="8">
        <f>Table32356789101112132343210111213724589[[#This Row],[Hawaiian or Pacific Islander]]/Table32356789101112132343210111213724589[[#This Row],[Total]]</f>
        <v>0</v>
      </c>
      <c r="S38" s="1">
        <v>2</v>
      </c>
      <c r="T38" s="8">
        <f>Table32356789101112132343210111213724589[[#This Row],[White]]/Table32356789101112132343210111213724589[[#This Row],[Total]]</f>
        <v>0.15384615384615385</v>
      </c>
      <c r="U38" s="1">
        <v>1</v>
      </c>
      <c r="V38" s="8">
        <f>Table32356789101112132343210111213724589[[#This Row],[Multi-racial]]/Table32356789101112132343210111213724589[[#This Row],[Total]]</f>
        <v>7.6923076923076927E-2</v>
      </c>
      <c r="W38" s="1">
        <v>1</v>
      </c>
      <c r="X38" s="8">
        <f>Table32356789101112132343210111213724589[[#This Row],[International]]/Table32356789101112132343210111213724589[[#This Row],[Total]]</f>
        <v>7.6923076923076927E-2</v>
      </c>
      <c r="Y38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0.76923076923076927</v>
      </c>
      <c r="Z38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0.69230769230769229</v>
      </c>
    </row>
    <row r="39" spans="1:26" ht="20" customHeight="1">
      <c r="A39" s="12">
        <v>176965</v>
      </c>
      <c r="B39" s="12" t="s">
        <v>514</v>
      </c>
      <c r="C39" s="16" t="s">
        <v>347</v>
      </c>
      <c r="D39" s="12">
        <v>10</v>
      </c>
      <c r="E39" s="12">
        <v>9</v>
      </c>
      <c r="F39" s="14">
        <f>Table32356789101112132343210111213724589[[#This Row],[Men]]/Table32356789101112132343210111213724589[[#This Row],[Total]]</f>
        <v>0.9</v>
      </c>
      <c r="G39" s="12">
        <v>1</v>
      </c>
      <c r="H39" s="14">
        <f>Table32356789101112132343210111213724589[[#This Row],[Women]]/Table32356789101112132343210111213724589[[#This Row],[Total]]</f>
        <v>0.1</v>
      </c>
      <c r="I39" s="12">
        <v>0</v>
      </c>
      <c r="J39" s="14">
        <f>Table32356789101112132343210111213724589[[#This Row],[Alaskan Native or Native American]]/Table32356789101112132343210111213724589[[#This Row],[Total]]</f>
        <v>0</v>
      </c>
      <c r="K39" s="12">
        <v>0</v>
      </c>
      <c r="L39" s="14">
        <f>Table32356789101112132343210111213724589[[#This Row],[Asian American]]/Table32356789101112132343210111213724589[[#This Row],[Total]]</f>
        <v>0</v>
      </c>
      <c r="M39" s="12">
        <v>1</v>
      </c>
      <c r="N39" s="14">
        <f>Table32356789101112132343210111213724589[[#This Row],[African American]]/Table32356789101112132343210111213724589[[#This Row],[Total]]</f>
        <v>0.1</v>
      </c>
      <c r="O39" s="12">
        <v>0</v>
      </c>
      <c r="P39" s="14">
        <f>Table32356789101112132343210111213724589[[#This Row],[Hispanic American]]/Table32356789101112132343210111213724589[[#This Row],[Total]]</f>
        <v>0</v>
      </c>
      <c r="Q39" s="12">
        <v>0</v>
      </c>
      <c r="R39" s="14">
        <f>Table32356789101112132343210111213724589[[#This Row],[Hawaiian or Pacific Islander]]/Table32356789101112132343210111213724589[[#This Row],[Total]]</f>
        <v>0</v>
      </c>
      <c r="S39" s="12">
        <v>6</v>
      </c>
      <c r="T39" s="14">
        <f>Table32356789101112132343210111213724589[[#This Row],[White]]/Table32356789101112132343210111213724589[[#This Row],[Total]]</f>
        <v>0.6</v>
      </c>
      <c r="U39" s="12">
        <v>1</v>
      </c>
      <c r="V39" s="14">
        <f>Table32356789101112132343210111213724589[[#This Row],[Multi-racial]]/Table32356789101112132343210111213724589[[#This Row],[Total]]</f>
        <v>0.1</v>
      </c>
      <c r="W39" s="12">
        <v>2</v>
      </c>
      <c r="X39" s="14">
        <f>Table32356789101112132343210111213724589[[#This Row],[International]]/Table32356789101112132343210111213724589[[#This Row],[Total]]</f>
        <v>0.2</v>
      </c>
      <c r="Y39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</v>
      </c>
      <c r="Z39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</v>
      </c>
    </row>
    <row r="40" spans="1:26" ht="20" customHeight="1">
      <c r="A40" s="1">
        <v>201195</v>
      </c>
      <c r="B40" s="1" t="s">
        <v>215</v>
      </c>
      <c r="C40" s="15" t="s">
        <v>347</v>
      </c>
      <c r="D40" s="1">
        <v>10</v>
      </c>
      <c r="E40" s="1">
        <v>9</v>
      </c>
      <c r="F40" s="8">
        <f>Table32356789101112132343210111213724589[[#This Row],[Men]]/Table32356789101112132343210111213724589[[#This Row],[Total]]</f>
        <v>0.9</v>
      </c>
      <c r="G40" s="1">
        <v>1</v>
      </c>
      <c r="H40" s="8">
        <f>Table32356789101112132343210111213724589[[#This Row],[Women]]/Table32356789101112132343210111213724589[[#This Row],[Total]]</f>
        <v>0.1</v>
      </c>
      <c r="I40" s="1">
        <v>0</v>
      </c>
      <c r="J40" s="8">
        <f>Table32356789101112132343210111213724589[[#This Row],[Alaskan Native or Native American]]/Table32356789101112132343210111213724589[[#This Row],[Total]]</f>
        <v>0</v>
      </c>
      <c r="K40" s="1">
        <v>0</v>
      </c>
      <c r="L40" s="8">
        <f>Table32356789101112132343210111213724589[[#This Row],[Asian American]]/Table32356789101112132343210111213724589[[#This Row],[Total]]</f>
        <v>0</v>
      </c>
      <c r="M40" s="1">
        <v>0</v>
      </c>
      <c r="N40" s="8">
        <f>Table32356789101112132343210111213724589[[#This Row],[African American]]/Table32356789101112132343210111213724589[[#This Row],[Total]]</f>
        <v>0</v>
      </c>
      <c r="O40" s="1">
        <v>0</v>
      </c>
      <c r="P40" s="8">
        <f>Table32356789101112132343210111213724589[[#This Row],[Hispanic American]]/Table32356789101112132343210111213724589[[#This Row],[Total]]</f>
        <v>0</v>
      </c>
      <c r="Q40" s="1">
        <v>0</v>
      </c>
      <c r="R40" s="8">
        <f>Table32356789101112132343210111213724589[[#This Row],[Hawaiian or Pacific Islander]]/Table32356789101112132343210111213724589[[#This Row],[Total]]</f>
        <v>0</v>
      </c>
      <c r="S40" s="1">
        <v>10</v>
      </c>
      <c r="T40" s="8">
        <f>Table32356789101112132343210111213724589[[#This Row],[White]]/Table32356789101112132343210111213724589[[#This Row],[Total]]</f>
        <v>1</v>
      </c>
      <c r="U40" s="1">
        <v>0</v>
      </c>
      <c r="V40" s="8">
        <f>Table32356789101112132343210111213724589[[#This Row],[Multi-racial]]/Table32356789101112132343210111213724589[[#This Row],[Total]]</f>
        <v>0</v>
      </c>
      <c r="W40" s="1">
        <v>0</v>
      </c>
      <c r="X40" s="8">
        <f>Table32356789101112132343210111213724589[[#This Row],[International]]/Table32356789101112132343210111213724589[[#This Row],[Total]]</f>
        <v>0</v>
      </c>
      <c r="Y40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40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41" spans="1:26" ht="20" customHeight="1">
      <c r="A41" s="12">
        <v>151290</v>
      </c>
      <c r="B41" s="12" t="s">
        <v>143</v>
      </c>
      <c r="C41" s="16" t="s">
        <v>347</v>
      </c>
      <c r="D41" s="12">
        <v>8</v>
      </c>
      <c r="E41" s="12">
        <v>8</v>
      </c>
      <c r="F41" s="14">
        <f>Table32356789101112132343210111213724589[[#This Row],[Men]]/Table32356789101112132343210111213724589[[#This Row],[Total]]</f>
        <v>1</v>
      </c>
      <c r="G41" s="12">
        <v>0</v>
      </c>
      <c r="H41" s="14">
        <f>Table32356789101112132343210111213724589[[#This Row],[Women]]/Table32356789101112132343210111213724589[[#This Row],[Total]]</f>
        <v>0</v>
      </c>
      <c r="I41" s="12">
        <v>0</v>
      </c>
      <c r="J41" s="14">
        <f>Table32356789101112132343210111213724589[[#This Row],[Alaskan Native or Native American]]/Table32356789101112132343210111213724589[[#This Row],[Total]]</f>
        <v>0</v>
      </c>
      <c r="K41" s="12">
        <v>0</v>
      </c>
      <c r="L41" s="14">
        <f>Table32356789101112132343210111213724589[[#This Row],[Asian American]]/Table32356789101112132343210111213724589[[#This Row],[Total]]</f>
        <v>0</v>
      </c>
      <c r="M41" s="12">
        <v>1</v>
      </c>
      <c r="N41" s="14">
        <f>Table32356789101112132343210111213724589[[#This Row],[African American]]/Table32356789101112132343210111213724589[[#This Row],[Total]]</f>
        <v>0.125</v>
      </c>
      <c r="O41" s="12">
        <v>0</v>
      </c>
      <c r="P41" s="14">
        <f>Table32356789101112132343210111213724589[[#This Row],[Hispanic American]]/Table32356789101112132343210111213724589[[#This Row],[Total]]</f>
        <v>0</v>
      </c>
      <c r="Q41" s="12">
        <v>0</v>
      </c>
      <c r="R41" s="14">
        <f>Table32356789101112132343210111213724589[[#This Row],[Hawaiian or Pacific Islander]]/Table32356789101112132343210111213724589[[#This Row],[Total]]</f>
        <v>0</v>
      </c>
      <c r="S41" s="12">
        <v>4</v>
      </c>
      <c r="T41" s="14">
        <f>Table32356789101112132343210111213724589[[#This Row],[White]]/Table32356789101112132343210111213724589[[#This Row],[Total]]</f>
        <v>0.5</v>
      </c>
      <c r="U41" s="12">
        <v>0</v>
      </c>
      <c r="V41" s="14">
        <f>Table32356789101112132343210111213724589[[#This Row],[Multi-racial]]/Table32356789101112132343210111213724589[[#This Row],[Total]]</f>
        <v>0</v>
      </c>
      <c r="W41" s="12">
        <v>2</v>
      </c>
      <c r="X41" s="14">
        <f>Table32356789101112132343210111213724589[[#This Row],[International]]/Table32356789101112132343210111213724589[[#This Row],[Total]]</f>
        <v>0.25</v>
      </c>
      <c r="Y41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0.125</v>
      </c>
      <c r="Z41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0.125</v>
      </c>
    </row>
    <row r="42" spans="1:26" ht="20" customHeight="1">
      <c r="A42" s="1">
        <v>482422</v>
      </c>
      <c r="B42" s="1" t="s">
        <v>1366</v>
      </c>
      <c r="C42" s="15">
        <v>50100</v>
      </c>
      <c r="D42" s="1">
        <v>8</v>
      </c>
      <c r="E42" s="1">
        <v>8</v>
      </c>
      <c r="F42" s="8">
        <f>Table32356789101112132343210111213724589[[#This Row],[Men]]/Table32356789101112132343210111213724589[[#This Row],[Total]]</f>
        <v>1</v>
      </c>
      <c r="G42" s="1">
        <v>0</v>
      </c>
      <c r="H42" s="8">
        <f>Table32356789101112132343210111213724589[[#This Row],[Women]]/Table32356789101112132343210111213724589[[#This Row],[Total]]</f>
        <v>0</v>
      </c>
      <c r="I42" s="1">
        <v>0</v>
      </c>
      <c r="J42" s="8">
        <f>Table32356789101112132343210111213724589[[#This Row],[Alaskan Native or Native American]]/Table32356789101112132343210111213724589[[#This Row],[Total]]</f>
        <v>0</v>
      </c>
      <c r="K42" s="1">
        <v>0</v>
      </c>
      <c r="L42" s="8">
        <f>Table32356789101112132343210111213724589[[#This Row],[Asian American]]/Table32356789101112132343210111213724589[[#This Row],[Total]]</f>
        <v>0</v>
      </c>
      <c r="M42" s="1">
        <v>0</v>
      </c>
      <c r="N42" s="8">
        <f>Table32356789101112132343210111213724589[[#This Row],[African American]]/Table32356789101112132343210111213724589[[#This Row],[Total]]</f>
        <v>0</v>
      </c>
      <c r="O42" s="1">
        <v>2</v>
      </c>
      <c r="P42" s="8">
        <f>Table32356789101112132343210111213724589[[#This Row],[Hispanic American]]/Table32356789101112132343210111213724589[[#This Row],[Total]]</f>
        <v>0.25</v>
      </c>
      <c r="Q42" s="1">
        <v>0</v>
      </c>
      <c r="R42" s="8">
        <f>Table32356789101112132343210111213724589[[#This Row],[Hawaiian or Pacific Islander]]/Table32356789101112132343210111213724589[[#This Row],[Total]]</f>
        <v>0</v>
      </c>
      <c r="S42" s="1">
        <v>6</v>
      </c>
      <c r="T42" s="8">
        <f>Table32356789101112132343210111213724589[[#This Row],[White]]/Table32356789101112132343210111213724589[[#This Row],[Total]]</f>
        <v>0.75</v>
      </c>
      <c r="U42" s="1">
        <v>0</v>
      </c>
      <c r="V42" s="8">
        <f>Table32356789101112132343210111213724589[[#This Row],[Multi-racial]]/Table32356789101112132343210111213724589[[#This Row],[Total]]</f>
        <v>0</v>
      </c>
      <c r="W42" s="1">
        <v>0</v>
      </c>
      <c r="X42" s="8">
        <f>Table32356789101112132343210111213724589[[#This Row],[International]]/Table32356789101112132343210111213724589[[#This Row],[Total]]</f>
        <v>0</v>
      </c>
      <c r="Y42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0.25</v>
      </c>
      <c r="Z42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0.25</v>
      </c>
    </row>
    <row r="43" spans="1:26" ht="20" customHeight="1">
      <c r="A43" s="12">
        <v>482608</v>
      </c>
      <c r="B43" s="12" t="s">
        <v>1378</v>
      </c>
      <c r="C43" s="16">
        <v>50100</v>
      </c>
      <c r="D43" s="12">
        <v>8</v>
      </c>
      <c r="E43" s="12">
        <v>7</v>
      </c>
      <c r="F43" s="14">
        <f>Table32356789101112132343210111213724589[[#This Row],[Men]]/Table32356789101112132343210111213724589[[#This Row],[Total]]</f>
        <v>0.875</v>
      </c>
      <c r="G43" s="12">
        <v>1</v>
      </c>
      <c r="H43" s="14">
        <f>Table32356789101112132343210111213724589[[#This Row],[Women]]/Table32356789101112132343210111213724589[[#This Row],[Total]]</f>
        <v>0.125</v>
      </c>
      <c r="I43" s="12">
        <v>0</v>
      </c>
      <c r="J43" s="14">
        <f>Table32356789101112132343210111213724589[[#This Row],[Alaskan Native or Native American]]/Table32356789101112132343210111213724589[[#This Row],[Total]]</f>
        <v>0</v>
      </c>
      <c r="K43" s="12">
        <v>1</v>
      </c>
      <c r="L43" s="14">
        <f>Table32356789101112132343210111213724589[[#This Row],[Asian American]]/Table32356789101112132343210111213724589[[#This Row],[Total]]</f>
        <v>0.125</v>
      </c>
      <c r="M43" s="12">
        <v>2</v>
      </c>
      <c r="N43" s="14">
        <f>Table32356789101112132343210111213724589[[#This Row],[African American]]/Table32356789101112132343210111213724589[[#This Row],[Total]]</f>
        <v>0.25</v>
      </c>
      <c r="O43" s="12">
        <v>0</v>
      </c>
      <c r="P43" s="14">
        <f>Table32356789101112132343210111213724589[[#This Row],[Hispanic American]]/Table32356789101112132343210111213724589[[#This Row],[Total]]</f>
        <v>0</v>
      </c>
      <c r="Q43" s="12">
        <v>0</v>
      </c>
      <c r="R43" s="14">
        <f>Table32356789101112132343210111213724589[[#This Row],[Hawaiian or Pacific Islander]]/Table32356789101112132343210111213724589[[#This Row],[Total]]</f>
        <v>0</v>
      </c>
      <c r="S43" s="12">
        <v>2</v>
      </c>
      <c r="T43" s="14">
        <f>Table32356789101112132343210111213724589[[#This Row],[White]]/Table32356789101112132343210111213724589[[#This Row],[Total]]</f>
        <v>0.25</v>
      </c>
      <c r="U43" s="12">
        <v>0</v>
      </c>
      <c r="V43" s="14">
        <f>Table32356789101112132343210111213724589[[#This Row],[Multi-racial]]/Table32356789101112132343210111213724589[[#This Row],[Total]]</f>
        <v>0</v>
      </c>
      <c r="W43" s="12">
        <v>0</v>
      </c>
      <c r="X43" s="14">
        <f>Table32356789101112132343210111213724589[[#This Row],[International]]/Table32356789101112132343210111213724589[[#This Row],[Total]]</f>
        <v>0</v>
      </c>
      <c r="Y43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0.375</v>
      </c>
      <c r="Z43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0.25</v>
      </c>
    </row>
    <row r="44" spans="1:26" ht="20" customHeight="1">
      <c r="A44" s="1">
        <v>180416</v>
      </c>
      <c r="B44" s="1" t="s">
        <v>326</v>
      </c>
      <c r="C44" s="15" t="s">
        <v>347</v>
      </c>
      <c r="D44" s="1">
        <v>7</v>
      </c>
      <c r="E44" s="1">
        <v>5</v>
      </c>
      <c r="F44" s="8">
        <f>Table32356789101112132343210111213724589[[#This Row],[Men]]/Table32356789101112132343210111213724589[[#This Row],[Total]]</f>
        <v>0.7142857142857143</v>
      </c>
      <c r="G44" s="1">
        <v>2</v>
      </c>
      <c r="H44" s="8">
        <f>Table32356789101112132343210111213724589[[#This Row],[Women]]/Table32356789101112132343210111213724589[[#This Row],[Total]]</f>
        <v>0.2857142857142857</v>
      </c>
      <c r="I44" s="1">
        <v>0</v>
      </c>
      <c r="J44" s="8">
        <f>Table32356789101112132343210111213724589[[#This Row],[Alaskan Native or Native American]]/Table32356789101112132343210111213724589[[#This Row],[Total]]</f>
        <v>0</v>
      </c>
      <c r="K44" s="1">
        <v>0</v>
      </c>
      <c r="L44" s="8">
        <f>Table32356789101112132343210111213724589[[#This Row],[Asian American]]/Table32356789101112132343210111213724589[[#This Row],[Total]]</f>
        <v>0</v>
      </c>
      <c r="M44" s="1">
        <v>0</v>
      </c>
      <c r="N44" s="8">
        <f>Table32356789101112132343210111213724589[[#This Row],[African American]]/Table32356789101112132343210111213724589[[#This Row],[Total]]</f>
        <v>0</v>
      </c>
      <c r="O44" s="1">
        <v>0</v>
      </c>
      <c r="P44" s="8">
        <f>Table32356789101112132343210111213724589[[#This Row],[Hispanic American]]/Table32356789101112132343210111213724589[[#This Row],[Total]]</f>
        <v>0</v>
      </c>
      <c r="Q44" s="1">
        <v>0</v>
      </c>
      <c r="R44" s="8">
        <f>Table32356789101112132343210111213724589[[#This Row],[Hawaiian or Pacific Islander]]/Table32356789101112132343210111213724589[[#This Row],[Total]]</f>
        <v>0</v>
      </c>
      <c r="S44" s="1">
        <v>7</v>
      </c>
      <c r="T44" s="8">
        <f>Table32356789101112132343210111213724589[[#This Row],[White]]/Table32356789101112132343210111213724589[[#This Row],[Total]]</f>
        <v>1</v>
      </c>
      <c r="U44" s="1">
        <v>0</v>
      </c>
      <c r="V44" s="8">
        <f>Table32356789101112132343210111213724589[[#This Row],[Multi-racial]]/Table32356789101112132343210111213724589[[#This Row],[Total]]</f>
        <v>0</v>
      </c>
      <c r="W44" s="1">
        <v>0</v>
      </c>
      <c r="X44" s="8">
        <f>Table32356789101112132343210111213724589[[#This Row],[International]]/Table32356789101112132343210111213724589[[#This Row],[Total]]</f>
        <v>0</v>
      </c>
      <c r="Y44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44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45" spans="1:26" ht="20" customHeight="1">
      <c r="A45" s="12">
        <v>149772</v>
      </c>
      <c r="B45" s="12" t="s">
        <v>140</v>
      </c>
      <c r="C45" s="16" t="s">
        <v>347</v>
      </c>
      <c r="D45" s="12">
        <v>6</v>
      </c>
      <c r="E45" s="12">
        <v>4</v>
      </c>
      <c r="F45" s="14">
        <f>Table32356789101112132343210111213724589[[#This Row],[Men]]/Table32356789101112132343210111213724589[[#This Row],[Total]]</f>
        <v>0.66666666666666663</v>
      </c>
      <c r="G45" s="12">
        <v>2</v>
      </c>
      <c r="H45" s="14">
        <f>Table32356789101112132343210111213724589[[#This Row],[Women]]/Table32356789101112132343210111213724589[[#This Row],[Total]]</f>
        <v>0.33333333333333331</v>
      </c>
      <c r="I45" s="12">
        <v>0</v>
      </c>
      <c r="J45" s="14">
        <f>Table32356789101112132343210111213724589[[#This Row],[Alaskan Native or Native American]]/Table32356789101112132343210111213724589[[#This Row],[Total]]</f>
        <v>0</v>
      </c>
      <c r="K45" s="12">
        <v>0</v>
      </c>
      <c r="L45" s="14">
        <f>Table32356789101112132343210111213724589[[#This Row],[Asian American]]/Table32356789101112132343210111213724589[[#This Row],[Total]]</f>
        <v>0</v>
      </c>
      <c r="M45" s="12">
        <v>1</v>
      </c>
      <c r="N45" s="14">
        <f>Table32356789101112132343210111213724589[[#This Row],[African American]]/Table32356789101112132343210111213724589[[#This Row],[Total]]</f>
        <v>0.16666666666666666</v>
      </c>
      <c r="O45" s="12">
        <v>1</v>
      </c>
      <c r="P45" s="14">
        <f>Table32356789101112132343210111213724589[[#This Row],[Hispanic American]]/Table32356789101112132343210111213724589[[#This Row],[Total]]</f>
        <v>0.16666666666666666</v>
      </c>
      <c r="Q45" s="12">
        <v>0</v>
      </c>
      <c r="R45" s="14">
        <f>Table32356789101112132343210111213724589[[#This Row],[Hawaiian or Pacific Islander]]/Table32356789101112132343210111213724589[[#This Row],[Total]]</f>
        <v>0</v>
      </c>
      <c r="S45" s="12">
        <v>3</v>
      </c>
      <c r="T45" s="14">
        <f>Table32356789101112132343210111213724589[[#This Row],[White]]/Table32356789101112132343210111213724589[[#This Row],[Total]]</f>
        <v>0.5</v>
      </c>
      <c r="U45" s="12">
        <v>0</v>
      </c>
      <c r="V45" s="14">
        <f>Table32356789101112132343210111213724589[[#This Row],[Multi-racial]]/Table32356789101112132343210111213724589[[#This Row],[Total]]</f>
        <v>0</v>
      </c>
      <c r="W45" s="12">
        <v>1</v>
      </c>
      <c r="X45" s="14">
        <f>Table32356789101112132343210111213724589[[#This Row],[International]]/Table32356789101112132343210111213724589[[#This Row],[Total]]</f>
        <v>0.16666666666666666</v>
      </c>
      <c r="Y45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0.33333333333333331</v>
      </c>
      <c r="Z45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0.33333333333333331</v>
      </c>
    </row>
    <row r="46" spans="1:26" ht="20" customHeight="1">
      <c r="A46" s="1">
        <v>170639</v>
      </c>
      <c r="B46" s="1" t="s">
        <v>413</v>
      </c>
      <c r="C46" s="15" t="s">
        <v>347</v>
      </c>
      <c r="D46" s="1">
        <v>6</v>
      </c>
      <c r="E46" s="1">
        <v>6</v>
      </c>
      <c r="F46" s="8">
        <f>Table32356789101112132343210111213724589[[#This Row],[Men]]/Table32356789101112132343210111213724589[[#This Row],[Total]]</f>
        <v>1</v>
      </c>
      <c r="G46" s="1">
        <v>0</v>
      </c>
      <c r="H46" s="8">
        <f>Table32356789101112132343210111213724589[[#This Row],[Women]]/Table32356789101112132343210111213724589[[#This Row],[Total]]</f>
        <v>0</v>
      </c>
      <c r="I46" s="1">
        <v>2</v>
      </c>
      <c r="J46" s="8">
        <f>Table32356789101112132343210111213724589[[#This Row],[Alaskan Native or Native American]]/Table32356789101112132343210111213724589[[#This Row],[Total]]</f>
        <v>0.33333333333333331</v>
      </c>
      <c r="K46" s="1">
        <v>0</v>
      </c>
      <c r="L46" s="8">
        <f>Table32356789101112132343210111213724589[[#This Row],[Asian American]]/Table32356789101112132343210111213724589[[#This Row],[Total]]</f>
        <v>0</v>
      </c>
      <c r="M46" s="1">
        <v>0</v>
      </c>
      <c r="N46" s="8">
        <f>Table32356789101112132343210111213724589[[#This Row],[African American]]/Table32356789101112132343210111213724589[[#This Row],[Total]]</f>
        <v>0</v>
      </c>
      <c r="O46" s="1">
        <v>0</v>
      </c>
      <c r="P46" s="8">
        <f>Table32356789101112132343210111213724589[[#This Row],[Hispanic American]]/Table32356789101112132343210111213724589[[#This Row],[Total]]</f>
        <v>0</v>
      </c>
      <c r="Q46" s="1">
        <v>0</v>
      </c>
      <c r="R46" s="8">
        <f>Table32356789101112132343210111213724589[[#This Row],[Hawaiian or Pacific Islander]]/Table32356789101112132343210111213724589[[#This Row],[Total]]</f>
        <v>0</v>
      </c>
      <c r="S46" s="1">
        <v>4</v>
      </c>
      <c r="T46" s="8">
        <f>Table32356789101112132343210111213724589[[#This Row],[White]]/Table32356789101112132343210111213724589[[#This Row],[Total]]</f>
        <v>0.66666666666666663</v>
      </c>
      <c r="U46" s="1">
        <v>0</v>
      </c>
      <c r="V46" s="8">
        <f>Table32356789101112132343210111213724589[[#This Row],[Multi-racial]]/Table32356789101112132343210111213724589[[#This Row],[Total]]</f>
        <v>0</v>
      </c>
      <c r="W46" s="1">
        <v>0</v>
      </c>
      <c r="X46" s="8">
        <f>Table32356789101112132343210111213724589[[#This Row],[International]]/Table32356789101112132343210111213724589[[#This Row],[Total]]</f>
        <v>0</v>
      </c>
      <c r="Y46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0.33333333333333331</v>
      </c>
      <c r="Z46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0.33333333333333331</v>
      </c>
    </row>
    <row r="47" spans="1:26" ht="20" customHeight="1">
      <c r="A47" s="12">
        <v>482440</v>
      </c>
      <c r="B47" s="12" t="s">
        <v>1368</v>
      </c>
      <c r="C47" s="16">
        <v>50100</v>
      </c>
      <c r="D47" s="12">
        <v>6</v>
      </c>
      <c r="E47" s="12">
        <v>6</v>
      </c>
      <c r="F47" s="14">
        <f>Table32356789101112132343210111213724589[[#This Row],[Men]]/Table32356789101112132343210111213724589[[#This Row],[Total]]</f>
        <v>1</v>
      </c>
      <c r="G47" s="12">
        <v>0</v>
      </c>
      <c r="H47" s="14">
        <f>Table32356789101112132343210111213724589[[#This Row],[Women]]/Table32356789101112132343210111213724589[[#This Row],[Total]]</f>
        <v>0</v>
      </c>
      <c r="I47" s="12">
        <v>0</v>
      </c>
      <c r="J47" s="14">
        <f>Table32356789101112132343210111213724589[[#This Row],[Alaskan Native or Native American]]/Table32356789101112132343210111213724589[[#This Row],[Total]]</f>
        <v>0</v>
      </c>
      <c r="K47" s="12">
        <v>0</v>
      </c>
      <c r="L47" s="14">
        <f>Table32356789101112132343210111213724589[[#This Row],[Asian American]]/Table32356789101112132343210111213724589[[#This Row],[Total]]</f>
        <v>0</v>
      </c>
      <c r="M47" s="12">
        <v>1</v>
      </c>
      <c r="N47" s="14">
        <f>Table32356789101112132343210111213724589[[#This Row],[African American]]/Table32356789101112132343210111213724589[[#This Row],[Total]]</f>
        <v>0.16666666666666666</v>
      </c>
      <c r="O47" s="12">
        <v>1</v>
      </c>
      <c r="P47" s="14">
        <f>Table32356789101112132343210111213724589[[#This Row],[Hispanic American]]/Table32356789101112132343210111213724589[[#This Row],[Total]]</f>
        <v>0.16666666666666666</v>
      </c>
      <c r="Q47" s="12">
        <v>0</v>
      </c>
      <c r="R47" s="14">
        <f>Table32356789101112132343210111213724589[[#This Row],[Hawaiian or Pacific Islander]]/Table32356789101112132343210111213724589[[#This Row],[Total]]</f>
        <v>0</v>
      </c>
      <c r="S47" s="12">
        <v>4</v>
      </c>
      <c r="T47" s="14">
        <f>Table32356789101112132343210111213724589[[#This Row],[White]]/Table32356789101112132343210111213724589[[#This Row],[Total]]</f>
        <v>0.66666666666666663</v>
      </c>
      <c r="U47" s="12">
        <v>0</v>
      </c>
      <c r="V47" s="14">
        <f>Table32356789101112132343210111213724589[[#This Row],[Multi-racial]]/Table32356789101112132343210111213724589[[#This Row],[Total]]</f>
        <v>0</v>
      </c>
      <c r="W47" s="12">
        <v>0</v>
      </c>
      <c r="X47" s="14">
        <f>Table32356789101112132343210111213724589[[#This Row],[International]]/Table32356789101112132343210111213724589[[#This Row],[Total]]</f>
        <v>0</v>
      </c>
      <c r="Y47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0.33333333333333331</v>
      </c>
      <c r="Z47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0.33333333333333331</v>
      </c>
    </row>
    <row r="48" spans="1:26" ht="20" customHeight="1">
      <c r="A48" s="1">
        <v>482538</v>
      </c>
      <c r="B48" s="1" t="s">
        <v>1373</v>
      </c>
      <c r="C48" s="15">
        <v>50100</v>
      </c>
      <c r="D48" s="1">
        <v>6</v>
      </c>
      <c r="E48" s="1">
        <v>4</v>
      </c>
      <c r="F48" s="8">
        <f>Table32356789101112132343210111213724589[[#This Row],[Men]]/Table32356789101112132343210111213724589[[#This Row],[Total]]</f>
        <v>0.66666666666666663</v>
      </c>
      <c r="G48" s="1">
        <v>2</v>
      </c>
      <c r="H48" s="8">
        <f>Table32356789101112132343210111213724589[[#This Row],[Women]]/Table32356789101112132343210111213724589[[#This Row],[Total]]</f>
        <v>0.33333333333333331</v>
      </c>
      <c r="I48" s="1">
        <v>1</v>
      </c>
      <c r="J48" s="8">
        <f>Table32356789101112132343210111213724589[[#This Row],[Alaskan Native or Native American]]/Table32356789101112132343210111213724589[[#This Row],[Total]]</f>
        <v>0.16666666666666666</v>
      </c>
      <c r="K48" s="1">
        <v>0</v>
      </c>
      <c r="L48" s="8">
        <f>Table32356789101112132343210111213724589[[#This Row],[Asian American]]/Table32356789101112132343210111213724589[[#This Row],[Total]]</f>
        <v>0</v>
      </c>
      <c r="M48" s="1">
        <v>0</v>
      </c>
      <c r="N48" s="8">
        <f>Table32356789101112132343210111213724589[[#This Row],[African American]]/Table32356789101112132343210111213724589[[#This Row],[Total]]</f>
        <v>0</v>
      </c>
      <c r="O48" s="1">
        <v>0</v>
      </c>
      <c r="P48" s="8">
        <f>Table32356789101112132343210111213724589[[#This Row],[Hispanic American]]/Table32356789101112132343210111213724589[[#This Row],[Total]]</f>
        <v>0</v>
      </c>
      <c r="Q48" s="1">
        <v>0</v>
      </c>
      <c r="R48" s="8">
        <f>Table32356789101112132343210111213724589[[#This Row],[Hawaiian or Pacific Islander]]/Table32356789101112132343210111213724589[[#This Row],[Total]]</f>
        <v>0</v>
      </c>
      <c r="S48" s="1">
        <v>5</v>
      </c>
      <c r="T48" s="8">
        <f>Table32356789101112132343210111213724589[[#This Row],[White]]/Table32356789101112132343210111213724589[[#This Row],[Total]]</f>
        <v>0.83333333333333337</v>
      </c>
      <c r="U48" s="1">
        <v>0</v>
      </c>
      <c r="V48" s="8">
        <f>Table32356789101112132343210111213724589[[#This Row],[Multi-racial]]/Table32356789101112132343210111213724589[[#This Row],[Total]]</f>
        <v>0</v>
      </c>
      <c r="W48" s="1">
        <v>0</v>
      </c>
      <c r="X48" s="8">
        <f>Table32356789101112132343210111213724589[[#This Row],[International]]/Table32356789101112132343210111213724589[[#This Row],[Total]]</f>
        <v>0</v>
      </c>
      <c r="Y48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0.16666666666666666</v>
      </c>
      <c r="Z48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0.16666666666666666</v>
      </c>
    </row>
    <row r="49" spans="1:26" ht="20" customHeight="1">
      <c r="A49" s="12">
        <v>183822</v>
      </c>
      <c r="B49" s="12" t="s">
        <v>747</v>
      </c>
      <c r="C49" s="16" t="s">
        <v>347</v>
      </c>
      <c r="D49" s="12">
        <v>5</v>
      </c>
      <c r="E49" s="12">
        <v>5</v>
      </c>
      <c r="F49" s="14">
        <f>Table32356789101112132343210111213724589[[#This Row],[Men]]/Table32356789101112132343210111213724589[[#This Row],[Total]]</f>
        <v>1</v>
      </c>
      <c r="G49" s="12">
        <v>0</v>
      </c>
      <c r="H49" s="14">
        <f>Table32356789101112132343210111213724589[[#This Row],[Women]]/Table32356789101112132343210111213724589[[#This Row],[Total]]</f>
        <v>0</v>
      </c>
      <c r="I49" s="12">
        <v>0</v>
      </c>
      <c r="J49" s="14">
        <f>Table32356789101112132343210111213724589[[#This Row],[Alaskan Native or Native American]]/Table32356789101112132343210111213724589[[#This Row],[Total]]</f>
        <v>0</v>
      </c>
      <c r="K49" s="12">
        <v>0</v>
      </c>
      <c r="L49" s="14">
        <f>Table32356789101112132343210111213724589[[#This Row],[Asian American]]/Table32356789101112132343210111213724589[[#This Row],[Total]]</f>
        <v>0</v>
      </c>
      <c r="M49" s="12">
        <v>2</v>
      </c>
      <c r="N49" s="14">
        <f>Table32356789101112132343210111213724589[[#This Row],[African American]]/Table32356789101112132343210111213724589[[#This Row],[Total]]</f>
        <v>0.4</v>
      </c>
      <c r="O49" s="12">
        <v>3</v>
      </c>
      <c r="P49" s="14">
        <f>Table32356789101112132343210111213724589[[#This Row],[Hispanic American]]/Table32356789101112132343210111213724589[[#This Row],[Total]]</f>
        <v>0.6</v>
      </c>
      <c r="Q49" s="12">
        <v>0</v>
      </c>
      <c r="R49" s="14">
        <f>Table32356789101112132343210111213724589[[#This Row],[Hawaiian or Pacific Islander]]/Table32356789101112132343210111213724589[[#This Row],[Total]]</f>
        <v>0</v>
      </c>
      <c r="S49" s="12">
        <v>0</v>
      </c>
      <c r="T49" s="14">
        <f>Table32356789101112132343210111213724589[[#This Row],[White]]/Table32356789101112132343210111213724589[[#This Row],[Total]]</f>
        <v>0</v>
      </c>
      <c r="U49" s="12">
        <v>0</v>
      </c>
      <c r="V49" s="14">
        <f>Table32356789101112132343210111213724589[[#This Row],[Multi-racial]]/Table32356789101112132343210111213724589[[#This Row],[Total]]</f>
        <v>0</v>
      </c>
      <c r="W49" s="12">
        <v>0</v>
      </c>
      <c r="X49" s="14">
        <f>Table32356789101112132343210111213724589[[#This Row],[International]]/Table32356789101112132343210111213724589[[#This Row],[Total]]</f>
        <v>0</v>
      </c>
      <c r="Y49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1</v>
      </c>
      <c r="Z49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1</v>
      </c>
    </row>
    <row r="50" spans="1:26" ht="20" customHeight="1">
      <c r="A50" s="1">
        <v>484677</v>
      </c>
      <c r="B50" s="1" t="s">
        <v>1278</v>
      </c>
      <c r="C50" s="15">
        <v>46800</v>
      </c>
      <c r="D50" s="1">
        <v>5</v>
      </c>
      <c r="E50" s="1">
        <v>4</v>
      </c>
      <c r="F50" s="8">
        <f>Table32356789101112132343210111213724589[[#This Row],[Men]]/Table32356789101112132343210111213724589[[#This Row],[Total]]</f>
        <v>0.8</v>
      </c>
      <c r="G50" s="1">
        <v>1</v>
      </c>
      <c r="H50" s="8">
        <f>Table32356789101112132343210111213724589[[#This Row],[Women]]/Table32356789101112132343210111213724589[[#This Row],[Total]]</f>
        <v>0.2</v>
      </c>
      <c r="I50" s="1">
        <v>0</v>
      </c>
      <c r="J50" s="8">
        <f>Table32356789101112132343210111213724589[[#This Row],[Alaskan Native or Native American]]/Table32356789101112132343210111213724589[[#This Row],[Total]]</f>
        <v>0</v>
      </c>
      <c r="K50" s="1">
        <v>0</v>
      </c>
      <c r="L50" s="8">
        <f>Table32356789101112132343210111213724589[[#This Row],[Asian American]]/Table32356789101112132343210111213724589[[#This Row],[Total]]</f>
        <v>0</v>
      </c>
      <c r="M50" s="1">
        <v>0</v>
      </c>
      <c r="N50" s="8">
        <f>Table32356789101112132343210111213724589[[#This Row],[African American]]/Table32356789101112132343210111213724589[[#This Row],[Total]]</f>
        <v>0</v>
      </c>
      <c r="O50" s="1">
        <v>0</v>
      </c>
      <c r="P50" s="8">
        <f>Table32356789101112132343210111213724589[[#This Row],[Hispanic American]]/Table32356789101112132343210111213724589[[#This Row],[Total]]</f>
        <v>0</v>
      </c>
      <c r="Q50" s="1">
        <v>0</v>
      </c>
      <c r="R50" s="8">
        <f>Table32356789101112132343210111213724589[[#This Row],[Hawaiian or Pacific Islander]]/Table32356789101112132343210111213724589[[#This Row],[Total]]</f>
        <v>0</v>
      </c>
      <c r="S50" s="1">
        <v>2</v>
      </c>
      <c r="T50" s="8">
        <f>Table32356789101112132343210111213724589[[#This Row],[White]]/Table32356789101112132343210111213724589[[#This Row],[Total]]</f>
        <v>0.4</v>
      </c>
      <c r="U50" s="1">
        <v>0</v>
      </c>
      <c r="V50" s="8">
        <f>Table32356789101112132343210111213724589[[#This Row],[Multi-racial]]/Table32356789101112132343210111213724589[[#This Row],[Total]]</f>
        <v>0</v>
      </c>
      <c r="W50" s="1">
        <v>0</v>
      </c>
      <c r="X50" s="8">
        <f>Table32356789101112132343210111213724589[[#This Row],[International]]/Table32356789101112132343210111213724589[[#This Row],[Total]]</f>
        <v>0</v>
      </c>
      <c r="Y50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50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51" spans="1:26" ht="20" customHeight="1">
      <c r="A51" s="12">
        <v>398130</v>
      </c>
      <c r="B51" s="12" t="s">
        <v>1266</v>
      </c>
      <c r="C51" s="16" t="s">
        <v>347</v>
      </c>
      <c r="D51" s="12">
        <v>4</v>
      </c>
      <c r="E51" s="12">
        <v>4</v>
      </c>
      <c r="F51" s="14">
        <f>Table32356789101112132343210111213724589[[#This Row],[Men]]/Table32356789101112132343210111213724589[[#This Row],[Total]]</f>
        <v>1</v>
      </c>
      <c r="G51" s="12">
        <v>0</v>
      </c>
      <c r="H51" s="14">
        <f>Table32356789101112132343210111213724589[[#This Row],[Women]]/Table32356789101112132343210111213724589[[#This Row],[Total]]</f>
        <v>0</v>
      </c>
      <c r="I51" s="12">
        <v>0</v>
      </c>
      <c r="J51" s="14">
        <f>Table32356789101112132343210111213724589[[#This Row],[Alaskan Native or Native American]]/Table32356789101112132343210111213724589[[#This Row],[Total]]</f>
        <v>0</v>
      </c>
      <c r="K51" s="12">
        <v>2</v>
      </c>
      <c r="L51" s="14">
        <f>Table32356789101112132343210111213724589[[#This Row],[Asian American]]/Table32356789101112132343210111213724589[[#This Row],[Total]]</f>
        <v>0.5</v>
      </c>
      <c r="M51" s="12">
        <v>0</v>
      </c>
      <c r="N51" s="14">
        <f>Table32356789101112132343210111213724589[[#This Row],[African American]]/Table32356789101112132343210111213724589[[#This Row],[Total]]</f>
        <v>0</v>
      </c>
      <c r="O51" s="12">
        <v>1</v>
      </c>
      <c r="P51" s="14">
        <f>Table32356789101112132343210111213724589[[#This Row],[Hispanic American]]/Table32356789101112132343210111213724589[[#This Row],[Total]]</f>
        <v>0.25</v>
      </c>
      <c r="Q51" s="12">
        <v>0</v>
      </c>
      <c r="R51" s="14">
        <f>Table32356789101112132343210111213724589[[#This Row],[Hawaiian or Pacific Islander]]/Table32356789101112132343210111213724589[[#This Row],[Total]]</f>
        <v>0</v>
      </c>
      <c r="S51" s="12">
        <v>0</v>
      </c>
      <c r="T51" s="14">
        <f>Table32356789101112132343210111213724589[[#This Row],[White]]/Table32356789101112132343210111213724589[[#This Row],[Total]]</f>
        <v>0</v>
      </c>
      <c r="U51" s="12">
        <v>0</v>
      </c>
      <c r="V51" s="14">
        <f>Table32356789101112132343210111213724589[[#This Row],[Multi-racial]]/Table32356789101112132343210111213724589[[#This Row],[Total]]</f>
        <v>0</v>
      </c>
      <c r="W51" s="12">
        <v>1</v>
      </c>
      <c r="X51" s="14">
        <f>Table32356789101112132343210111213724589[[#This Row],[International]]/Table32356789101112132343210111213724589[[#This Row],[Total]]</f>
        <v>0.25</v>
      </c>
      <c r="Y51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0.75</v>
      </c>
      <c r="Z51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0.25</v>
      </c>
    </row>
    <row r="52" spans="1:26" ht="20" customHeight="1">
      <c r="A52" s="1">
        <v>482459</v>
      </c>
      <c r="B52" s="1" t="s">
        <v>1369</v>
      </c>
      <c r="C52" s="15">
        <v>50100</v>
      </c>
      <c r="D52" s="1">
        <v>4</v>
      </c>
      <c r="E52" s="1">
        <v>4</v>
      </c>
      <c r="F52" s="8">
        <f>Table32356789101112132343210111213724589[[#This Row],[Men]]/Table32356789101112132343210111213724589[[#This Row],[Total]]</f>
        <v>1</v>
      </c>
      <c r="G52" s="1">
        <v>0</v>
      </c>
      <c r="H52" s="8">
        <f>Table32356789101112132343210111213724589[[#This Row],[Women]]/Table32356789101112132343210111213724589[[#This Row],[Total]]</f>
        <v>0</v>
      </c>
      <c r="I52" s="1">
        <v>0</v>
      </c>
      <c r="J52" s="8">
        <f>Table32356789101112132343210111213724589[[#This Row],[Alaskan Native or Native American]]/Table32356789101112132343210111213724589[[#This Row],[Total]]</f>
        <v>0</v>
      </c>
      <c r="K52" s="1">
        <v>0</v>
      </c>
      <c r="L52" s="8">
        <f>Table32356789101112132343210111213724589[[#This Row],[Asian American]]/Table32356789101112132343210111213724589[[#This Row],[Total]]</f>
        <v>0</v>
      </c>
      <c r="M52" s="1">
        <v>1</v>
      </c>
      <c r="N52" s="8">
        <f>Table32356789101112132343210111213724589[[#This Row],[African American]]/Table32356789101112132343210111213724589[[#This Row],[Total]]</f>
        <v>0.25</v>
      </c>
      <c r="O52" s="1">
        <v>1</v>
      </c>
      <c r="P52" s="8">
        <f>Table32356789101112132343210111213724589[[#This Row],[Hispanic American]]/Table32356789101112132343210111213724589[[#This Row],[Total]]</f>
        <v>0.25</v>
      </c>
      <c r="Q52" s="1">
        <v>0</v>
      </c>
      <c r="R52" s="8">
        <f>Table32356789101112132343210111213724589[[#This Row],[Hawaiian or Pacific Islander]]/Table32356789101112132343210111213724589[[#This Row],[Total]]</f>
        <v>0</v>
      </c>
      <c r="S52" s="1">
        <v>2</v>
      </c>
      <c r="T52" s="8">
        <f>Table32356789101112132343210111213724589[[#This Row],[White]]/Table32356789101112132343210111213724589[[#This Row],[Total]]</f>
        <v>0.5</v>
      </c>
      <c r="U52" s="1">
        <v>0</v>
      </c>
      <c r="V52" s="8">
        <f>Table32356789101112132343210111213724589[[#This Row],[Multi-racial]]/Table32356789101112132343210111213724589[[#This Row],[Total]]</f>
        <v>0</v>
      </c>
      <c r="W52" s="1">
        <v>0</v>
      </c>
      <c r="X52" s="8">
        <f>Table32356789101112132343210111213724589[[#This Row],[International]]/Table32356789101112132343210111213724589[[#This Row],[Total]]</f>
        <v>0</v>
      </c>
      <c r="Y52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  <c r="Z52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</row>
    <row r="53" spans="1:26" ht="20" customHeight="1">
      <c r="A53" s="12">
        <v>482547</v>
      </c>
      <c r="B53" s="12" t="s">
        <v>1374</v>
      </c>
      <c r="C53" s="16">
        <v>50100</v>
      </c>
      <c r="D53" s="12">
        <v>4</v>
      </c>
      <c r="E53" s="12">
        <v>4</v>
      </c>
      <c r="F53" s="14">
        <f>Table32356789101112132343210111213724589[[#This Row],[Men]]/Table32356789101112132343210111213724589[[#This Row],[Total]]</f>
        <v>1</v>
      </c>
      <c r="G53" s="12">
        <v>0</v>
      </c>
      <c r="H53" s="14">
        <f>Table32356789101112132343210111213724589[[#This Row],[Women]]/Table32356789101112132343210111213724589[[#This Row],[Total]]</f>
        <v>0</v>
      </c>
      <c r="I53" s="12">
        <v>0</v>
      </c>
      <c r="J53" s="14">
        <f>Table32356789101112132343210111213724589[[#This Row],[Alaskan Native or Native American]]/Table32356789101112132343210111213724589[[#This Row],[Total]]</f>
        <v>0</v>
      </c>
      <c r="K53" s="12">
        <v>0</v>
      </c>
      <c r="L53" s="14">
        <f>Table32356789101112132343210111213724589[[#This Row],[Asian American]]/Table32356789101112132343210111213724589[[#This Row],[Total]]</f>
        <v>0</v>
      </c>
      <c r="M53" s="12">
        <v>0</v>
      </c>
      <c r="N53" s="14">
        <f>Table32356789101112132343210111213724589[[#This Row],[African American]]/Table32356789101112132343210111213724589[[#This Row],[Total]]</f>
        <v>0</v>
      </c>
      <c r="O53" s="12">
        <v>0</v>
      </c>
      <c r="P53" s="14">
        <f>Table32356789101112132343210111213724589[[#This Row],[Hispanic American]]/Table32356789101112132343210111213724589[[#This Row],[Total]]</f>
        <v>0</v>
      </c>
      <c r="Q53" s="12">
        <v>0</v>
      </c>
      <c r="R53" s="14">
        <f>Table32356789101112132343210111213724589[[#This Row],[Hawaiian or Pacific Islander]]/Table32356789101112132343210111213724589[[#This Row],[Total]]</f>
        <v>0</v>
      </c>
      <c r="S53" s="12">
        <v>4</v>
      </c>
      <c r="T53" s="14">
        <f>Table32356789101112132343210111213724589[[#This Row],[White]]/Table32356789101112132343210111213724589[[#This Row],[Total]]</f>
        <v>1</v>
      </c>
      <c r="U53" s="12">
        <v>0</v>
      </c>
      <c r="V53" s="14">
        <f>Table32356789101112132343210111213724589[[#This Row],[Multi-racial]]/Table32356789101112132343210111213724589[[#This Row],[Total]]</f>
        <v>0</v>
      </c>
      <c r="W53" s="12">
        <v>0</v>
      </c>
      <c r="X53" s="14">
        <f>Table32356789101112132343210111213724589[[#This Row],[International]]/Table32356789101112132343210111213724589[[#This Row],[Total]]</f>
        <v>0</v>
      </c>
      <c r="Y53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53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54" spans="1:26" ht="20" customHeight="1">
      <c r="A54" s="1">
        <v>484668</v>
      </c>
      <c r="B54" s="1" t="s">
        <v>1217</v>
      </c>
      <c r="C54" s="15">
        <v>46800</v>
      </c>
      <c r="D54" s="1">
        <v>4</v>
      </c>
      <c r="E54" s="1">
        <v>3</v>
      </c>
      <c r="F54" s="8">
        <f>Table32356789101112132343210111213724589[[#This Row],[Men]]/Table32356789101112132343210111213724589[[#This Row],[Total]]</f>
        <v>0.75</v>
      </c>
      <c r="G54" s="1">
        <v>1</v>
      </c>
      <c r="H54" s="8">
        <f>Table32356789101112132343210111213724589[[#This Row],[Women]]/Table32356789101112132343210111213724589[[#This Row],[Total]]</f>
        <v>0.25</v>
      </c>
      <c r="I54" s="1">
        <v>0</v>
      </c>
      <c r="J54" s="8">
        <f>Table32356789101112132343210111213724589[[#This Row],[Alaskan Native or Native American]]/Table32356789101112132343210111213724589[[#This Row],[Total]]</f>
        <v>0</v>
      </c>
      <c r="K54" s="1">
        <v>0</v>
      </c>
      <c r="L54" s="8">
        <f>Table32356789101112132343210111213724589[[#This Row],[Asian American]]/Table32356789101112132343210111213724589[[#This Row],[Total]]</f>
        <v>0</v>
      </c>
      <c r="M54" s="1">
        <v>1</v>
      </c>
      <c r="N54" s="8">
        <f>Table32356789101112132343210111213724589[[#This Row],[African American]]/Table32356789101112132343210111213724589[[#This Row],[Total]]</f>
        <v>0.25</v>
      </c>
      <c r="O54" s="1">
        <v>1</v>
      </c>
      <c r="P54" s="8">
        <f>Table32356789101112132343210111213724589[[#This Row],[Hispanic American]]/Table32356789101112132343210111213724589[[#This Row],[Total]]</f>
        <v>0.25</v>
      </c>
      <c r="Q54" s="1">
        <v>0</v>
      </c>
      <c r="R54" s="8">
        <f>Table32356789101112132343210111213724589[[#This Row],[Hawaiian or Pacific Islander]]/Table32356789101112132343210111213724589[[#This Row],[Total]]</f>
        <v>0</v>
      </c>
      <c r="S54" s="1">
        <v>1</v>
      </c>
      <c r="T54" s="8">
        <f>Table32356789101112132343210111213724589[[#This Row],[White]]/Table32356789101112132343210111213724589[[#This Row],[Total]]</f>
        <v>0.25</v>
      </c>
      <c r="U54" s="1">
        <v>0</v>
      </c>
      <c r="V54" s="8">
        <f>Table32356789101112132343210111213724589[[#This Row],[Multi-racial]]/Table32356789101112132343210111213724589[[#This Row],[Total]]</f>
        <v>0</v>
      </c>
      <c r="W54" s="1">
        <v>0</v>
      </c>
      <c r="X54" s="8">
        <f>Table32356789101112132343210111213724589[[#This Row],[International]]/Table32356789101112132343210111213724589[[#This Row],[Total]]</f>
        <v>0</v>
      </c>
      <c r="Y54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  <c r="Z54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</row>
    <row r="55" spans="1:26" ht="20" customHeight="1">
      <c r="A55" s="12">
        <v>484747</v>
      </c>
      <c r="B55" s="12" t="s">
        <v>1279</v>
      </c>
      <c r="C55" s="16">
        <v>46800</v>
      </c>
      <c r="D55" s="12">
        <v>4</v>
      </c>
      <c r="E55" s="12">
        <v>3</v>
      </c>
      <c r="F55" s="14">
        <f>Table32356789101112132343210111213724589[[#This Row],[Men]]/Table32356789101112132343210111213724589[[#This Row],[Total]]</f>
        <v>0.75</v>
      </c>
      <c r="G55" s="12">
        <v>1</v>
      </c>
      <c r="H55" s="14">
        <f>Table32356789101112132343210111213724589[[#This Row],[Women]]/Table32356789101112132343210111213724589[[#This Row],[Total]]</f>
        <v>0.25</v>
      </c>
      <c r="I55" s="12">
        <v>0</v>
      </c>
      <c r="J55" s="14">
        <f>Table32356789101112132343210111213724589[[#This Row],[Alaskan Native or Native American]]/Table32356789101112132343210111213724589[[#This Row],[Total]]</f>
        <v>0</v>
      </c>
      <c r="K55" s="12">
        <v>0</v>
      </c>
      <c r="L55" s="14">
        <f>Table32356789101112132343210111213724589[[#This Row],[Asian American]]/Table32356789101112132343210111213724589[[#This Row],[Total]]</f>
        <v>0</v>
      </c>
      <c r="M55" s="12">
        <v>1</v>
      </c>
      <c r="N55" s="14">
        <f>Table32356789101112132343210111213724589[[#This Row],[African American]]/Table32356789101112132343210111213724589[[#This Row],[Total]]</f>
        <v>0.25</v>
      </c>
      <c r="O55" s="12">
        <v>0</v>
      </c>
      <c r="P55" s="14">
        <f>Table32356789101112132343210111213724589[[#This Row],[Hispanic American]]/Table32356789101112132343210111213724589[[#This Row],[Total]]</f>
        <v>0</v>
      </c>
      <c r="Q55" s="12">
        <v>0</v>
      </c>
      <c r="R55" s="14">
        <f>Table32356789101112132343210111213724589[[#This Row],[Hawaiian or Pacific Islander]]/Table32356789101112132343210111213724589[[#This Row],[Total]]</f>
        <v>0</v>
      </c>
      <c r="S55" s="12">
        <v>2</v>
      </c>
      <c r="T55" s="14">
        <f>Table32356789101112132343210111213724589[[#This Row],[White]]/Table32356789101112132343210111213724589[[#This Row],[Total]]</f>
        <v>0.5</v>
      </c>
      <c r="U55" s="12">
        <v>0</v>
      </c>
      <c r="V55" s="14">
        <f>Table32356789101112132343210111213724589[[#This Row],[Multi-racial]]/Table32356789101112132343210111213724589[[#This Row],[Total]]</f>
        <v>0</v>
      </c>
      <c r="W55" s="12">
        <v>0</v>
      </c>
      <c r="X55" s="14">
        <f>Table32356789101112132343210111213724589[[#This Row],[International]]/Table32356789101112132343210111213724589[[#This Row],[Total]]</f>
        <v>0</v>
      </c>
      <c r="Y55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0.25</v>
      </c>
      <c r="Z55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0.25</v>
      </c>
    </row>
    <row r="56" spans="1:26" ht="20" customHeight="1">
      <c r="A56" s="1">
        <v>177968</v>
      </c>
      <c r="B56" s="1" t="s">
        <v>955</v>
      </c>
      <c r="C56" s="15" t="s">
        <v>347</v>
      </c>
      <c r="D56" s="1">
        <v>3</v>
      </c>
      <c r="E56" s="1">
        <v>2</v>
      </c>
      <c r="F56" s="8">
        <f>Table32356789101112132343210111213724589[[#This Row],[Men]]/Table32356789101112132343210111213724589[[#This Row],[Total]]</f>
        <v>0.66666666666666663</v>
      </c>
      <c r="G56" s="1">
        <v>1</v>
      </c>
      <c r="H56" s="8">
        <f>Table32356789101112132343210111213724589[[#This Row],[Women]]/Table32356789101112132343210111213724589[[#This Row],[Total]]</f>
        <v>0.33333333333333331</v>
      </c>
      <c r="I56" s="1">
        <v>0</v>
      </c>
      <c r="J56" s="8">
        <f>Table32356789101112132343210111213724589[[#This Row],[Alaskan Native or Native American]]/Table32356789101112132343210111213724589[[#This Row],[Total]]</f>
        <v>0</v>
      </c>
      <c r="K56" s="1">
        <v>0</v>
      </c>
      <c r="L56" s="8">
        <f>Table32356789101112132343210111213724589[[#This Row],[Asian American]]/Table32356789101112132343210111213724589[[#This Row],[Total]]</f>
        <v>0</v>
      </c>
      <c r="M56" s="1">
        <v>0</v>
      </c>
      <c r="N56" s="8">
        <f>Table32356789101112132343210111213724589[[#This Row],[African American]]/Table32356789101112132343210111213724589[[#This Row],[Total]]</f>
        <v>0</v>
      </c>
      <c r="O56" s="1">
        <v>0</v>
      </c>
      <c r="P56" s="8">
        <f>Table32356789101112132343210111213724589[[#This Row],[Hispanic American]]/Table32356789101112132343210111213724589[[#This Row],[Total]]</f>
        <v>0</v>
      </c>
      <c r="Q56" s="1">
        <v>0</v>
      </c>
      <c r="R56" s="8">
        <f>Table32356789101112132343210111213724589[[#This Row],[Hawaiian or Pacific Islander]]/Table32356789101112132343210111213724589[[#This Row],[Total]]</f>
        <v>0</v>
      </c>
      <c r="S56" s="1">
        <v>3</v>
      </c>
      <c r="T56" s="8">
        <f>Table32356789101112132343210111213724589[[#This Row],[White]]/Table32356789101112132343210111213724589[[#This Row],[Total]]</f>
        <v>1</v>
      </c>
      <c r="U56" s="1">
        <v>0</v>
      </c>
      <c r="V56" s="8">
        <f>Table32356789101112132343210111213724589[[#This Row],[Multi-racial]]/Table32356789101112132343210111213724589[[#This Row],[Total]]</f>
        <v>0</v>
      </c>
      <c r="W56" s="1">
        <v>0</v>
      </c>
      <c r="X56" s="8">
        <f>Table32356789101112132343210111213724589[[#This Row],[International]]/Table32356789101112132343210111213724589[[#This Row],[Total]]</f>
        <v>0</v>
      </c>
      <c r="Y56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56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57" spans="1:26" ht="20" customHeight="1">
      <c r="A57" s="12">
        <v>204194</v>
      </c>
      <c r="B57" s="12" t="s">
        <v>480</v>
      </c>
      <c r="C57" s="16" t="s">
        <v>347</v>
      </c>
      <c r="D57" s="12">
        <v>3</v>
      </c>
      <c r="E57" s="12">
        <v>3</v>
      </c>
      <c r="F57" s="14">
        <f>Table32356789101112132343210111213724589[[#This Row],[Men]]/Table32356789101112132343210111213724589[[#This Row],[Total]]</f>
        <v>1</v>
      </c>
      <c r="G57" s="12">
        <v>0</v>
      </c>
      <c r="H57" s="14">
        <f>Table32356789101112132343210111213724589[[#This Row],[Women]]/Table32356789101112132343210111213724589[[#This Row],[Total]]</f>
        <v>0</v>
      </c>
      <c r="I57" s="12">
        <v>0</v>
      </c>
      <c r="J57" s="14">
        <f>Table32356789101112132343210111213724589[[#This Row],[Alaskan Native or Native American]]/Table32356789101112132343210111213724589[[#This Row],[Total]]</f>
        <v>0</v>
      </c>
      <c r="K57" s="12">
        <v>0</v>
      </c>
      <c r="L57" s="14">
        <f>Table32356789101112132343210111213724589[[#This Row],[Asian American]]/Table32356789101112132343210111213724589[[#This Row],[Total]]</f>
        <v>0</v>
      </c>
      <c r="M57" s="12">
        <v>0</v>
      </c>
      <c r="N57" s="14">
        <f>Table32356789101112132343210111213724589[[#This Row],[African American]]/Table32356789101112132343210111213724589[[#This Row],[Total]]</f>
        <v>0</v>
      </c>
      <c r="O57" s="12">
        <v>0</v>
      </c>
      <c r="P57" s="14">
        <f>Table32356789101112132343210111213724589[[#This Row],[Hispanic American]]/Table32356789101112132343210111213724589[[#This Row],[Total]]</f>
        <v>0</v>
      </c>
      <c r="Q57" s="12">
        <v>0</v>
      </c>
      <c r="R57" s="14">
        <f>Table32356789101112132343210111213724589[[#This Row],[Hawaiian or Pacific Islander]]/Table32356789101112132343210111213724589[[#This Row],[Total]]</f>
        <v>0</v>
      </c>
      <c r="S57" s="12">
        <v>3</v>
      </c>
      <c r="T57" s="14">
        <f>Table32356789101112132343210111213724589[[#This Row],[White]]/Table32356789101112132343210111213724589[[#This Row],[Total]]</f>
        <v>1</v>
      </c>
      <c r="U57" s="12">
        <v>0</v>
      </c>
      <c r="V57" s="14">
        <f>Table32356789101112132343210111213724589[[#This Row],[Multi-racial]]/Table32356789101112132343210111213724589[[#This Row],[Total]]</f>
        <v>0</v>
      </c>
      <c r="W57" s="12">
        <v>0</v>
      </c>
      <c r="X57" s="14">
        <f>Table32356789101112132343210111213724589[[#This Row],[International]]/Table32356789101112132343210111213724589[[#This Row],[Total]]</f>
        <v>0</v>
      </c>
      <c r="Y57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57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58" spans="1:26" ht="20" customHeight="1">
      <c r="A58" s="1">
        <v>206862</v>
      </c>
      <c r="B58" s="1" t="s">
        <v>1042</v>
      </c>
      <c r="C58" s="15" t="s">
        <v>347</v>
      </c>
      <c r="D58" s="1">
        <v>3</v>
      </c>
      <c r="E58" s="1">
        <v>2</v>
      </c>
      <c r="F58" s="8">
        <f>Table32356789101112132343210111213724589[[#This Row],[Men]]/Table32356789101112132343210111213724589[[#This Row],[Total]]</f>
        <v>0.66666666666666663</v>
      </c>
      <c r="G58" s="1">
        <v>1</v>
      </c>
      <c r="H58" s="8">
        <f>Table32356789101112132343210111213724589[[#This Row],[Women]]/Table32356789101112132343210111213724589[[#This Row],[Total]]</f>
        <v>0.33333333333333331</v>
      </c>
      <c r="I58" s="1">
        <v>0</v>
      </c>
      <c r="J58" s="8">
        <f>Table32356789101112132343210111213724589[[#This Row],[Alaskan Native or Native American]]/Table32356789101112132343210111213724589[[#This Row],[Total]]</f>
        <v>0</v>
      </c>
      <c r="K58" s="1">
        <v>0</v>
      </c>
      <c r="L58" s="8">
        <f>Table32356789101112132343210111213724589[[#This Row],[Asian American]]/Table32356789101112132343210111213724589[[#This Row],[Total]]</f>
        <v>0</v>
      </c>
      <c r="M58" s="1">
        <v>1</v>
      </c>
      <c r="N58" s="8">
        <f>Table32356789101112132343210111213724589[[#This Row],[African American]]/Table32356789101112132343210111213724589[[#This Row],[Total]]</f>
        <v>0.33333333333333331</v>
      </c>
      <c r="O58" s="1">
        <v>0</v>
      </c>
      <c r="P58" s="8">
        <f>Table32356789101112132343210111213724589[[#This Row],[Hispanic American]]/Table32356789101112132343210111213724589[[#This Row],[Total]]</f>
        <v>0</v>
      </c>
      <c r="Q58" s="1">
        <v>0</v>
      </c>
      <c r="R58" s="8">
        <f>Table32356789101112132343210111213724589[[#This Row],[Hawaiian or Pacific Islander]]/Table32356789101112132343210111213724589[[#This Row],[Total]]</f>
        <v>0</v>
      </c>
      <c r="S58" s="1">
        <v>1</v>
      </c>
      <c r="T58" s="8">
        <f>Table32356789101112132343210111213724589[[#This Row],[White]]/Table32356789101112132343210111213724589[[#This Row],[Total]]</f>
        <v>0.33333333333333331</v>
      </c>
      <c r="U58" s="1">
        <v>1</v>
      </c>
      <c r="V58" s="8">
        <f>Table32356789101112132343210111213724589[[#This Row],[Multi-racial]]/Table32356789101112132343210111213724589[[#This Row],[Total]]</f>
        <v>0.33333333333333331</v>
      </c>
      <c r="W58" s="1">
        <v>0</v>
      </c>
      <c r="X58" s="8">
        <f>Table32356789101112132343210111213724589[[#This Row],[International]]/Table32356789101112132343210111213724589[[#This Row],[Total]]</f>
        <v>0</v>
      </c>
      <c r="Y58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0.66666666666666663</v>
      </c>
      <c r="Z58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0.66666666666666663</v>
      </c>
    </row>
    <row r="59" spans="1:26" ht="20" customHeight="1">
      <c r="A59" s="12">
        <v>219204</v>
      </c>
      <c r="B59" s="12" t="s">
        <v>1101</v>
      </c>
      <c r="C59" s="16" t="s">
        <v>347</v>
      </c>
      <c r="D59" s="12">
        <v>3</v>
      </c>
      <c r="E59" s="12">
        <v>2</v>
      </c>
      <c r="F59" s="14">
        <f>Table32356789101112132343210111213724589[[#This Row],[Men]]/Table32356789101112132343210111213724589[[#This Row],[Total]]</f>
        <v>0.66666666666666663</v>
      </c>
      <c r="G59" s="12">
        <v>1</v>
      </c>
      <c r="H59" s="14">
        <f>Table32356789101112132343210111213724589[[#This Row],[Women]]/Table32356789101112132343210111213724589[[#This Row],[Total]]</f>
        <v>0.33333333333333331</v>
      </c>
      <c r="I59" s="12">
        <v>0</v>
      </c>
      <c r="J59" s="14">
        <f>Table32356789101112132343210111213724589[[#This Row],[Alaskan Native or Native American]]/Table32356789101112132343210111213724589[[#This Row],[Total]]</f>
        <v>0</v>
      </c>
      <c r="K59" s="12">
        <v>0</v>
      </c>
      <c r="L59" s="14">
        <f>Table32356789101112132343210111213724589[[#This Row],[Asian American]]/Table32356789101112132343210111213724589[[#This Row],[Total]]</f>
        <v>0</v>
      </c>
      <c r="M59" s="12">
        <v>1</v>
      </c>
      <c r="N59" s="14">
        <f>Table32356789101112132343210111213724589[[#This Row],[African American]]/Table32356789101112132343210111213724589[[#This Row],[Total]]</f>
        <v>0.33333333333333331</v>
      </c>
      <c r="O59" s="12">
        <v>0</v>
      </c>
      <c r="P59" s="14">
        <f>Table32356789101112132343210111213724589[[#This Row],[Hispanic American]]/Table32356789101112132343210111213724589[[#This Row],[Total]]</f>
        <v>0</v>
      </c>
      <c r="Q59" s="12">
        <v>0</v>
      </c>
      <c r="R59" s="14">
        <f>Table32356789101112132343210111213724589[[#This Row],[Hawaiian or Pacific Islander]]/Table32356789101112132343210111213724589[[#This Row],[Total]]</f>
        <v>0</v>
      </c>
      <c r="S59" s="12">
        <v>2</v>
      </c>
      <c r="T59" s="14">
        <f>Table32356789101112132343210111213724589[[#This Row],[White]]/Table32356789101112132343210111213724589[[#This Row],[Total]]</f>
        <v>0.66666666666666663</v>
      </c>
      <c r="U59" s="12">
        <v>0</v>
      </c>
      <c r="V59" s="14">
        <f>Table32356789101112132343210111213724589[[#This Row],[Multi-racial]]/Table32356789101112132343210111213724589[[#This Row],[Total]]</f>
        <v>0</v>
      </c>
      <c r="W59" s="12">
        <v>0</v>
      </c>
      <c r="X59" s="14">
        <f>Table32356789101112132343210111213724589[[#This Row],[International]]/Table32356789101112132343210111213724589[[#This Row],[Total]]</f>
        <v>0</v>
      </c>
      <c r="Y59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0.33333333333333331</v>
      </c>
      <c r="Z59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0.33333333333333331</v>
      </c>
    </row>
    <row r="60" spans="1:26" ht="20" customHeight="1">
      <c r="A60" s="1">
        <v>484765</v>
      </c>
      <c r="B60" s="1" t="s">
        <v>1280</v>
      </c>
      <c r="C60" s="15">
        <v>46800</v>
      </c>
      <c r="D60" s="1">
        <v>3</v>
      </c>
      <c r="E60" s="1">
        <v>3</v>
      </c>
      <c r="F60" s="8">
        <f>Table32356789101112132343210111213724589[[#This Row],[Men]]/Table32356789101112132343210111213724589[[#This Row],[Total]]</f>
        <v>1</v>
      </c>
      <c r="G60" s="1">
        <v>0</v>
      </c>
      <c r="H60" s="8">
        <f>Table32356789101112132343210111213724589[[#This Row],[Women]]/Table32356789101112132343210111213724589[[#This Row],[Total]]</f>
        <v>0</v>
      </c>
      <c r="I60" s="1">
        <v>0</v>
      </c>
      <c r="J60" s="8">
        <f>Table32356789101112132343210111213724589[[#This Row],[Alaskan Native or Native American]]/Table32356789101112132343210111213724589[[#This Row],[Total]]</f>
        <v>0</v>
      </c>
      <c r="K60" s="1">
        <v>0</v>
      </c>
      <c r="L60" s="8">
        <f>Table32356789101112132343210111213724589[[#This Row],[Asian American]]/Table32356789101112132343210111213724589[[#This Row],[Total]]</f>
        <v>0</v>
      </c>
      <c r="M60" s="1">
        <v>0</v>
      </c>
      <c r="N60" s="8">
        <f>Table32356789101112132343210111213724589[[#This Row],[African American]]/Table32356789101112132343210111213724589[[#This Row],[Total]]</f>
        <v>0</v>
      </c>
      <c r="O60" s="1">
        <v>0</v>
      </c>
      <c r="P60" s="8">
        <f>Table32356789101112132343210111213724589[[#This Row],[Hispanic American]]/Table32356789101112132343210111213724589[[#This Row],[Total]]</f>
        <v>0</v>
      </c>
      <c r="Q60" s="1">
        <v>0</v>
      </c>
      <c r="R60" s="8">
        <f>Table32356789101112132343210111213724589[[#This Row],[Hawaiian or Pacific Islander]]/Table32356789101112132343210111213724589[[#This Row],[Total]]</f>
        <v>0</v>
      </c>
      <c r="S60" s="1">
        <v>0</v>
      </c>
      <c r="T60" s="8">
        <f>Table32356789101112132343210111213724589[[#This Row],[White]]/Table32356789101112132343210111213724589[[#This Row],[Total]]</f>
        <v>0</v>
      </c>
      <c r="U60" s="1">
        <v>0</v>
      </c>
      <c r="V60" s="8">
        <f>Table32356789101112132343210111213724589[[#This Row],[Multi-racial]]/Table32356789101112132343210111213724589[[#This Row],[Total]]</f>
        <v>0</v>
      </c>
      <c r="W60" s="1">
        <v>1</v>
      </c>
      <c r="X60" s="8">
        <f>Table32356789101112132343210111213724589[[#This Row],[International]]/Table32356789101112132343210111213724589[[#This Row],[Total]]</f>
        <v>0.33333333333333331</v>
      </c>
      <c r="Y60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60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61" spans="1:26" ht="20" customHeight="1">
      <c r="A61" s="12">
        <v>142276</v>
      </c>
      <c r="B61" s="12" t="s">
        <v>131</v>
      </c>
      <c r="C61" s="16" t="s">
        <v>347</v>
      </c>
      <c r="D61" s="12">
        <v>2</v>
      </c>
      <c r="E61" s="12">
        <v>2</v>
      </c>
      <c r="F61" s="14">
        <f>Table32356789101112132343210111213724589[[#This Row],[Men]]/Table32356789101112132343210111213724589[[#This Row],[Total]]</f>
        <v>1</v>
      </c>
      <c r="G61" s="12">
        <v>0</v>
      </c>
      <c r="H61" s="14">
        <f>Table32356789101112132343210111213724589[[#This Row],[Women]]/Table32356789101112132343210111213724589[[#This Row],[Total]]</f>
        <v>0</v>
      </c>
      <c r="I61" s="12">
        <v>0</v>
      </c>
      <c r="J61" s="14">
        <f>Table32356789101112132343210111213724589[[#This Row],[Alaskan Native or Native American]]/Table32356789101112132343210111213724589[[#This Row],[Total]]</f>
        <v>0</v>
      </c>
      <c r="K61" s="12">
        <v>0</v>
      </c>
      <c r="L61" s="14">
        <f>Table32356789101112132343210111213724589[[#This Row],[Asian American]]/Table32356789101112132343210111213724589[[#This Row],[Total]]</f>
        <v>0</v>
      </c>
      <c r="M61" s="12">
        <v>0</v>
      </c>
      <c r="N61" s="14">
        <f>Table32356789101112132343210111213724589[[#This Row],[African American]]/Table32356789101112132343210111213724589[[#This Row],[Total]]</f>
        <v>0</v>
      </c>
      <c r="O61" s="12">
        <v>0</v>
      </c>
      <c r="P61" s="14">
        <f>Table32356789101112132343210111213724589[[#This Row],[Hispanic American]]/Table32356789101112132343210111213724589[[#This Row],[Total]]</f>
        <v>0</v>
      </c>
      <c r="Q61" s="12">
        <v>0</v>
      </c>
      <c r="R61" s="14">
        <f>Table32356789101112132343210111213724589[[#This Row],[Hawaiian or Pacific Islander]]/Table32356789101112132343210111213724589[[#This Row],[Total]]</f>
        <v>0</v>
      </c>
      <c r="S61" s="12">
        <v>1</v>
      </c>
      <c r="T61" s="14">
        <f>Table32356789101112132343210111213724589[[#This Row],[White]]/Table32356789101112132343210111213724589[[#This Row],[Total]]</f>
        <v>0.5</v>
      </c>
      <c r="U61" s="12">
        <v>0</v>
      </c>
      <c r="V61" s="14">
        <f>Table32356789101112132343210111213724589[[#This Row],[Multi-racial]]/Table32356789101112132343210111213724589[[#This Row],[Total]]</f>
        <v>0</v>
      </c>
      <c r="W61" s="12">
        <v>1</v>
      </c>
      <c r="X61" s="14">
        <f>Table32356789101112132343210111213724589[[#This Row],[International]]/Table32356789101112132343210111213724589[[#This Row],[Total]]</f>
        <v>0.5</v>
      </c>
      <c r="Y61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61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62" spans="1:26" ht="20" customHeight="1">
      <c r="A62" s="1">
        <v>380465</v>
      </c>
      <c r="B62" s="1" t="s">
        <v>1302</v>
      </c>
      <c r="C62" s="15">
        <v>46800</v>
      </c>
      <c r="D62" s="1">
        <v>2</v>
      </c>
      <c r="E62" s="1">
        <v>2</v>
      </c>
      <c r="F62" s="8">
        <f>Table32356789101112132343210111213724589[[#This Row],[Men]]/Table32356789101112132343210111213724589[[#This Row],[Total]]</f>
        <v>1</v>
      </c>
      <c r="G62" s="1">
        <v>0</v>
      </c>
      <c r="H62" s="8">
        <f>Table32356789101112132343210111213724589[[#This Row],[Women]]/Table32356789101112132343210111213724589[[#This Row],[Total]]</f>
        <v>0</v>
      </c>
      <c r="I62" s="1">
        <v>0</v>
      </c>
      <c r="J62" s="8">
        <f>Table32356789101112132343210111213724589[[#This Row],[Alaskan Native or Native American]]/Table32356789101112132343210111213724589[[#This Row],[Total]]</f>
        <v>0</v>
      </c>
      <c r="K62" s="1">
        <v>0</v>
      </c>
      <c r="L62" s="8">
        <f>Table32356789101112132343210111213724589[[#This Row],[Asian American]]/Table32356789101112132343210111213724589[[#This Row],[Total]]</f>
        <v>0</v>
      </c>
      <c r="M62" s="1">
        <v>0</v>
      </c>
      <c r="N62" s="8">
        <f>Table32356789101112132343210111213724589[[#This Row],[African American]]/Table32356789101112132343210111213724589[[#This Row],[Total]]</f>
        <v>0</v>
      </c>
      <c r="O62" s="1">
        <v>0</v>
      </c>
      <c r="P62" s="8">
        <f>Table32356789101112132343210111213724589[[#This Row],[Hispanic American]]/Table32356789101112132343210111213724589[[#This Row],[Total]]</f>
        <v>0</v>
      </c>
      <c r="Q62" s="1">
        <v>0</v>
      </c>
      <c r="R62" s="8">
        <f>Table32356789101112132343210111213724589[[#This Row],[Hawaiian or Pacific Islander]]/Table32356789101112132343210111213724589[[#This Row],[Total]]</f>
        <v>0</v>
      </c>
      <c r="S62" s="1">
        <v>2</v>
      </c>
      <c r="T62" s="8">
        <f>Table32356789101112132343210111213724589[[#This Row],[White]]/Table32356789101112132343210111213724589[[#This Row],[Total]]</f>
        <v>1</v>
      </c>
      <c r="U62" s="1">
        <v>0</v>
      </c>
      <c r="V62" s="8">
        <f>Table32356789101112132343210111213724589[[#This Row],[Multi-racial]]/Table32356789101112132343210111213724589[[#This Row],[Total]]</f>
        <v>0</v>
      </c>
      <c r="W62" s="1">
        <v>0</v>
      </c>
      <c r="X62" s="8">
        <f>Table32356789101112132343210111213724589[[#This Row],[International]]/Table32356789101112132343210111213724589[[#This Row],[Total]]</f>
        <v>0</v>
      </c>
      <c r="Y62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62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63" spans="1:26" ht="20" customHeight="1">
      <c r="A63" s="12">
        <v>420042</v>
      </c>
      <c r="B63" s="12" t="s">
        <v>1169</v>
      </c>
      <c r="C63" s="16">
        <v>46800</v>
      </c>
      <c r="D63" s="12">
        <v>2</v>
      </c>
      <c r="E63" s="12">
        <v>1</v>
      </c>
      <c r="F63" s="14">
        <f>Table32356789101112132343210111213724589[[#This Row],[Men]]/Table32356789101112132343210111213724589[[#This Row],[Total]]</f>
        <v>0.5</v>
      </c>
      <c r="G63" s="12">
        <v>1</v>
      </c>
      <c r="H63" s="14">
        <f>Table32356789101112132343210111213724589[[#This Row],[Women]]/Table32356789101112132343210111213724589[[#This Row],[Total]]</f>
        <v>0.5</v>
      </c>
      <c r="I63" s="12">
        <v>0</v>
      </c>
      <c r="J63" s="14">
        <f>Table32356789101112132343210111213724589[[#This Row],[Alaskan Native or Native American]]/Table32356789101112132343210111213724589[[#This Row],[Total]]</f>
        <v>0</v>
      </c>
      <c r="K63" s="12">
        <v>1</v>
      </c>
      <c r="L63" s="14">
        <f>Table32356789101112132343210111213724589[[#This Row],[Asian American]]/Table32356789101112132343210111213724589[[#This Row],[Total]]</f>
        <v>0.5</v>
      </c>
      <c r="M63" s="12">
        <v>0</v>
      </c>
      <c r="N63" s="14">
        <f>Table32356789101112132343210111213724589[[#This Row],[African American]]/Table32356789101112132343210111213724589[[#This Row],[Total]]</f>
        <v>0</v>
      </c>
      <c r="O63" s="12">
        <v>0</v>
      </c>
      <c r="P63" s="14">
        <f>Table32356789101112132343210111213724589[[#This Row],[Hispanic American]]/Table32356789101112132343210111213724589[[#This Row],[Total]]</f>
        <v>0</v>
      </c>
      <c r="Q63" s="12">
        <v>0</v>
      </c>
      <c r="R63" s="14">
        <f>Table32356789101112132343210111213724589[[#This Row],[Hawaiian or Pacific Islander]]/Table32356789101112132343210111213724589[[#This Row],[Total]]</f>
        <v>0</v>
      </c>
      <c r="S63" s="12">
        <v>0</v>
      </c>
      <c r="T63" s="14">
        <f>Table32356789101112132343210111213724589[[#This Row],[White]]/Table32356789101112132343210111213724589[[#This Row],[Total]]</f>
        <v>0</v>
      </c>
      <c r="U63" s="12">
        <v>1</v>
      </c>
      <c r="V63" s="14">
        <f>Table32356789101112132343210111213724589[[#This Row],[Multi-racial]]/Table32356789101112132343210111213724589[[#This Row],[Total]]</f>
        <v>0.5</v>
      </c>
      <c r="W63" s="12">
        <v>0</v>
      </c>
      <c r="X63" s="14">
        <f>Table32356789101112132343210111213724589[[#This Row],[International]]/Table32356789101112132343210111213724589[[#This Row],[Total]]</f>
        <v>0</v>
      </c>
      <c r="Y63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1</v>
      </c>
      <c r="Z63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</row>
    <row r="64" spans="1:26" ht="20" customHeight="1">
      <c r="A64" s="1">
        <v>434973</v>
      </c>
      <c r="B64" s="1" t="s">
        <v>1268</v>
      </c>
      <c r="C64" s="15">
        <v>46800</v>
      </c>
      <c r="D64" s="1">
        <v>2</v>
      </c>
      <c r="E64" s="1">
        <v>2</v>
      </c>
      <c r="F64" s="8">
        <f>Table32356789101112132343210111213724589[[#This Row],[Men]]/Table32356789101112132343210111213724589[[#This Row],[Total]]</f>
        <v>1</v>
      </c>
      <c r="G64" s="1">
        <v>0</v>
      </c>
      <c r="H64" s="8">
        <f>Table32356789101112132343210111213724589[[#This Row],[Women]]/Table32356789101112132343210111213724589[[#This Row],[Total]]</f>
        <v>0</v>
      </c>
      <c r="I64" s="1">
        <v>0</v>
      </c>
      <c r="J64" s="8">
        <f>Table32356789101112132343210111213724589[[#This Row],[Alaskan Native or Native American]]/Table32356789101112132343210111213724589[[#This Row],[Total]]</f>
        <v>0</v>
      </c>
      <c r="K64" s="1">
        <v>0</v>
      </c>
      <c r="L64" s="8">
        <f>Table32356789101112132343210111213724589[[#This Row],[Asian American]]/Table32356789101112132343210111213724589[[#This Row],[Total]]</f>
        <v>0</v>
      </c>
      <c r="M64" s="1">
        <v>1</v>
      </c>
      <c r="N64" s="8">
        <f>Table32356789101112132343210111213724589[[#This Row],[African American]]/Table32356789101112132343210111213724589[[#This Row],[Total]]</f>
        <v>0.5</v>
      </c>
      <c r="O64" s="1">
        <v>0</v>
      </c>
      <c r="P64" s="8">
        <f>Table32356789101112132343210111213724589[[#This Row],[Hispanic American]]/Table32356789101112132343210111213724589[[#This Row],[Total]]</f>
        <v>0</v>
      </c>
      <c r="Q64" s="1">
        <v>0</v>
      </c>
      <c r="R64" s="8">
        <f>Table32356789101112132343210111213724589[[#This Row],[Hawaiian or Pacific Islander]]/Table32356789101112132343210111213724589[[#This Row],[Total]]</f>
        <v>0</v>
      </c>
      <c r="S64" s="1">
        <v>0</v>
      </c>
      <c r="T64" s="8">
        <f>Table32356789101112132343210111213724589[[#This Row],[White]]/Table32356789101112132343210111213724589[[#This Row],[Total]]</f>
        <v>0</v>
      </c>
      <c r="U64" s="1">
        <v>0</v>
      </c>
      <c r="V64" s="8">
        <f>Table32356789101112132343210111213724589[[#This Row],[Multi-racial]]/Table32356789101112132343210111213724589[[#This Row],[Total]]</f>
        <v>0</v>
      </c>
      <c r="W64" s="1">
        <v>0</v>
      </c>
      <c r="X64" s="8">
        <f>Table32356789101112132343210111213724589[[#This Row],[International]]/Table32356789101112132343210111213724589[[#This Row],[Total]]</f>
        <v>0</v>
      </c>
      <c r="Y64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  <c r="Z64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</row>
    <row r="65" spans="1:26" ht="20" customHeight="1">
      <c r="A65" s="12">
        <v>445300</v>
      </c>
      <c r="B65" s="12" t="s">
        <v>1272</v>
      </c>
      <c r="C65" s="16">
        <v>46800</v>
      </c>
      <c r="D65" s="12">
        <v>2</v>
      </c>
      <c r="E65" s="12">
        <v>2</v>
      </c>
      <c r="F65" s="14">
        <f>Table32356789101112132343210111213724589[[#This Row],[Men]]/Table32356789101112132343210111213724589[[#This Row],[Total]]</f>
        <v>1</v>
      </c>
      <c r="G65" s="12">
        <v>0</v>
      </c>
      <c r="H65" s="14">
        <f>Table32356789101112132343210111213724589[[#This Row],[Women]]/Table32356789101112132343210111213724589[[#This Row],[Total]]</f>
        <v>0</v>
      </c>
      <c r="I65" s="12">
        <v>0</v>
      </c>
      <c r="J65" s="14">
        <f>Table32356789101112132343210111213724589[[#This Row],[Alaskan Native or Native American]]/Table32356789101112132343210111213724589[[#This Row],[Total]]</f>
        <v>0</v>
      </c>
      <c r="K65" s="12">
        <v>0</v>
      </c>
      <c r="L65" s="14">
        <f>Table32356789101112132343210111213724589[[#This Row],[Asian American]]/Table32356789101112132343210111213724589[[#This Row],[Total]]</f>
        <v>0</v>
      </c>
      <c r="M65" s="12">
        <v>0</v>
      </c>
      <c r="N65" s="14">
        <f>Table32356789101112132343210111213724589[[#This Row],[African American]]/Table32356789101112132343210111213724589[[#This Row],[Total]]</f>
        <v>0</v>
      </c>
      <c r="O65" s="12">
        <v>1</v>
      </c>
      <c r="P65" s="14">
        <f>Table32356789101112132343210111213724589[[#This Row],[Hispanic American]]/Table32356789101112132343210111213724589[[#This Row],[Total]]</f>
        <v>0.5</v>
      </c>
      <c r="Q65" s="12">
        <v>0</v>
      </c>
      <c r="R65" s="14">
        <f>Table32356789101112132343210111213724589[[#This Row],[Hawaiian or Pacific Islander]]/Table32356789101112132343210111213724589[[#This Row],[Total]]</f>
        <v>0</v>
      </c>
      <c r="S65" s="12">
        <v>0</v>
      </c>
      <c r="T65" s="14">
        <f>Table32356789101112132343210111213724589[[#This Row],[White]]/Table32356789101112132343210111213724589[[#This Row],[Total]]</f>
        <v>0</v>
      </c>
      <c r="U65" s="12">
        <v>0</v>
      </c>
      <c r="V65" s="14">
        <f>Table32356789101112132343210111213724589[[#This Row],[Multi-racial]]/Table32356789101112132343210111213724589[[#This Row],[Total]]</f>
        <v>0</v>
      </c>
      <c r="W65" s="12">
        <v>0</v>
      </c>
      <c r="X65" s="14">
        <f>Table32356789101112132343210111213724589[[#This Row],[International]]/Table32356789101112132343210111213724589[[#This Row],[Total]]</f>
        <v>0</v>
      </c>
      <c r="Y65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  <c r="Z65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</row>
    <row r="66" spans="1:26" ht="20" customHeight="1">
      <c r="A66" s="1">
        <v>482565</v>
      </c>
      <c r="B66" s="1" t="s">
        <v>1376</v>
      </c>
      <c r="C66" s="15">
        <v>50100</v>
      </c>
      <c r="D66" s="1">
        <v>2</v>
      </c>
      <c r="E66" s="1">
        <v>2</v>
      </c>
      <c r="F66" s="8">
        <f>Table32356789101112132343210111213724589[[#This Row],[Men]]/Table32356789101112132343210111213724589[[#This Row],[Total]]</f>
        <v>1</v>
      </c>
      <c r="G66" s="1">
        <v>0</v>
      </c>
      <c r="H66" s="8">
        <f>Table32356789101112132343210111213724589[[#This Row],[Women]]/Table32356789101112132343210111213724589[[#This Row],[Total]]</f>
        <v>0</v>
      </c>
      <c r="I66" s="1">
        <v>0</v>
      </c>
      <c r="J66" s="8">
        <f>Table32356789101112132343210111213724589[[#This Row],[Alaskan Native or Native American]]/Table32356789101112132343210111213724589[[#This Row],[Total]]</f>
        <v>0</v>
      </c>
      <c r="K66" s="1">
        <v>0</v>
      </c>
      <c r="L66" s="8">
        <f>Table32356789101112132343210111213724589[[#This Row],[Asian American]]/Table32356789101112132343210111213724589[[#This Row],[Total]]</f>
        <v>0</v>
      </c>
      <c r="M66" s="1">
        <v>1</v>
      </c>
      <c r="N66" s="8">
        <f>Table32356789101112132343210111213724589[[#This Row],[African American]]/Table32356789101112132343210111213724589[[#This Row],[Total]]</f>
        <v>0.5</v>
      </c>
      <c r="O66" s="1">
        <v>0</v>
      </c>
      <c r="P66" s="8">
        <f>Table32356789101112132343210111213724589[[#This Row],[Hispanic American]]/Table32356789101112132343210111213724589[[#This Row],[Total]]</f>
        <v>0</v>
      </c>
      <c r="Q66" s="1">
        <v>0</v>
      </c>
      <c r="R66" s="8">
        <f>Table32356789101112132343210111213724589[[#This Row],[Hawaiian or Pacific Islander]]/Table32356789101112132343210111213724589[[#This Row],[Total]]</f>
        <v>0</v>
      </c>
      <c r="S66" s="1">
        <v>1</v>
      </c>
      <c r="T66" s="8">
        <f>Table32356789101112132343210111213724589[[#This Row],[White]]/Table32356789101112132343210111213724589[[#This Row],[Total]]</f>
        <v>0.5</v>
      </c>
      <c r="U66" s="1">
        <v>0</v>
      </c>
      <c r="V66" s="8">
        <f>Table32356789101112132343210111213724589[[#This Row],[Multi-racial]]/Table32356789101112132343210111213724589[[#This Row],[Total]]</f>
        <v>0</v>
      </c>
      <c r="W66" s="1">
        <v>0</v>
      </c>
      <c r="X66" s="8">
        <f>Table32356789101112132343210111213724589[[#This Row],[International]]/Table32356789101112132343210111213724589[[#This Row],[Total]]</f>
        <v>0</v>
      </c>
      <c r="Y66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  <c r="Z66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0.5</v>
      </c>
    </row>
    <row r="67" spans="1:26" ht="20" customHeight="1">
      <c r="A67" s="12">
        <v>482617</v>
      </c>
      <c r="B67" s="12" t="s">
        <v>1379</v>
      </c>
      <c r="C67" s="16">
        <v>50100</v>
      </c>
      <c r="D67" s="12">
        <v>2</v>
      </c>
      <c r="E67" s="12">
        <v>2</v>
      </c>
      <c r="F67" s="14">
        <f>Table32356789101112132343210111213724589[[#This Row],[Men]]/Table32356789101112132343210111213724589[[#This Row],[Total]]</f>
        <v>1</v>
      </c>
      <c r="G67" s="12">
        <v>0</v>
      </c>
      <c r="H67" s="14">
        <f>Table32356789101112132343210111213724589[[#This Row],[Women]]/Table32356789101112132343210111213724589[[#This Row],[Total]]</f>
        <v>0</v>
      </c>
      <c r="I67" s="12">
        <v>0</v>
      </c>
      <c r="J67" s="14">
        <f>Table32356789101112132343210111213724589[[#This Row],[Alaskan Native or Native American]]/Table32356789101112132343210111213724589[[#This Row],[Total]]</f>
        <v>0</v>
      </c>
      <c r="K67" s="12">
        <v>0</v>
      </c>
      <c r="L67" s="14">
        <f>Table32356789101112132343210111213724589[[#This Row],[Asian American]]/Table32356789101112132343210111213724589[[#This Row],[Total]]</f>
        <v>0</v>
      </c>
      <c r="M67" s="12">
        <v>0</v>
      </c>
      <c r="N67" s="14">
        <f>Table32356789101112132343210111213724589[[#This Row],[African American]]/Table32356789101112132343210111213724589[[#This Row],[Total]]</f>
        <v>0</v>
      </c>
      <c r="O67" s="12">
        <v>0</v>
      </c>
      <c r="P67" s="14">
        <f>Table32356789101112132343210111213724589[[#This Row],[Hispanic American]]/Table32356789101112132343210111213724589[[#This Row],[Total]]</f>
        <v>0</v>
      </c>
      <c r="Q67" s="12">
        <v>0</v>
      </c>
      <c r="R67" s="14">
        <f>Table32356789101112132343210111213724589[[#This Row],[Hawaiian or Pacific Islander]]/Table32356789101112132343210111213724589[[#This Row],[Total]]</f>
        <v>0</v>
      </c>
      <c r="S67" s="12">
        <v>1</v>
      </c>
      <c r="T67" s="14">
        <f>Table32356789101112132343210111213724589[[#This Row],[White]]/Table32356789101112132343210111213724589[[#This Row],[Total]]</f>
        <v>0.5</v>
      </c>
      <c r="U67" s="12">
        <v>0</v>
      </c>
      <c r="V67" s="14">
        <f>Table32356789101112132343210111213724589[[#This Row],[Multi-racial]]/Table32356789101112132343210111213724589[[#This Row],[Total]]</f>
        <v>0</v>
      </c>
      <c r="W67" s="12">
        <v>0</v>
      </c>
      <c r="X67" s="14">
        <f>Table32356789101112132343210111213724589[[#This Row],[International]]/Table32356789101112132343210111213724589[[#This Row],[Total]]</f>
        <v>0</v>
      </c>
      <c r="Y67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67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68" spans="1:26" ht="20" customHeight="1">
      <c r="A68" s="1">
        <v>482653</v>
      </c>
      <c r="B68" s="1" t="s">
        <v>1381</v>
      </c>
      <c r="C68" s="15">
        <v>50100</v>
      </c>
      <c r="D68" s="1">
        <v>2</v>
      </c>
      <c r="E68" s="1">
        <v>2</v>
      </c>
      <c r="F68" s="8">
        <f>Table32356789101112132343210111213724589[[#This Row],[Men]]/Table32356789101112132343210111213724589[[#This Row],[Total]]</f>
        <v>1</v>
      </c>
      <c r="G68" s="1">
        <v>0</v>
      </c>
      <c r="H68" s="8">
        <f>Table32356789101112132343210111213724589[[#This Row],[Women]]/Table32356789101112132343210111213724589[[#This Row],[Total]]</f>
        <v>0</v>
      </c>
      <c r="I68" s="1">
        <v>0</v>
      </c>
      <c r="J68" s="8">
        <f>Table32356789101112132343210111213724589[[#This Row],[Alaskan Native or Native American]]/Table32356789101112132343210111213724589[[#This Row],[Total]]</f>
        <v>0</v>
      </c>
      <c r="K68" s="1">
        <v>0</v>
      </c>
      <c r="L68" s="8">
        <f>Table32356789101112132343210111213724589[[#This Row],[Asian American]]/Table32356789101112132343210111213724589[[#This Row],[Total]]</f>
        <v>0</v>
      </c>
      <c r="M68" s="1">
        <v>0</v>
      </c>
      <c r="N68" s="8">
        <f>Table32356789101112132343210111213724589[[#This Row],[African American]]/Table32356789101112132343210111213724589[[#This Row],[Total]]</f>
        <v>0</v>
      </c>
      <c r="O68" s="1">
        <v>2</v>
      </c>
      <c r="P68" s="8">
        <f>Table32356789101112132343210111213724589[[#This Row],[Hispanic American]]/Table32356789101112132343210111213724589[[#This Row],[Total]]</f>
        <v>1</v>
      </c>
      <c r="Q68" s="1">
        <v>0</v>
      </c>
      <c r="R68" s="8">
        <f>Table32356789101112132343210111213724589[[#This Row],[Hawaiian or Pacific Islander]]/Table32356789101112132343210111213724589[[#This Row],[Total]]</f>
        <v>0</v>
      </c>
      <c r="S68" s="1">
        <v>0</v>
      </c>
      <c r="T68" s="8">
        <f>Table32356789101112132343210111213724589[[#This Row],[White]]/Table32356789101112132343210111213724589[[#This Row],[Total]]</f>
        <v>0</v>
      </c>
      <c r="U68" s="1">
        <v>0</v>
      </c>
      <c r="V68" s="8">
        <f>Table32356789101112132343210111213724589[[#This Row],[Multi-racial]]/Table32356789101112132343210111213724589[[#This Row],[Total]]</f>
        <v>0</v>
      </c>
      <c r="W68" s="1">
        <v>0</v>
      </c>
      <c r="X68" s="8">
        <f>Table32356789101112132343210111213724589[[#This Row],[International]]/Table32356789101112132343210111213724589[[#This Row],[Total]]</f>
        <v>0</v>
      </c>
      <c r="Y68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1</v>
      </c>
      <c r="Z68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1</v>
      </c>
    </row>
    <row r="69" spans="1:26" ht="20" customHeight="1">
      <c r="A69" s="12">
        <v>484640</v>
      </c>
      <c r="B69" s="12" t="s">
        <v>1216</v>
      </c>
      <c r="C69" s="16">
        <v>46800</v>
      </c>
      <c r="D69" s="12">
        <v>2</v>
      </c>
      <c r="E69" s="12">
        <v>2</v>
      </c>
      <c r="F69" s="14">
        <f>Table32356789101112132343210111213724589[[#This Row],[Men]]/Table32356789101112132343210111213724589[[#This Row],[Total]]</f>
        <v>1</v>
      </c>
      <c r="G69" s="12">
        <v>0</v>
      </c>
      <c r="H69" s="14">
        <f>Table32356789101112132343210111213724589[[#This Row],[Women]]/Table32356789101112132343210111213724589[[#This Row],[Total]]</f>
        <v>0</v>
      </c>
      <c r="I69" s="12">
        <v>0</v>
      </c>
      <c r="J69" s="14">
        <f>Table32356789101112132343210111213724589[[#This Row],[Alaskan Native or Native American]]/Table32356789101112132343210111213724589[[#This Row],[Total]]</f>
        <v>0</v>
      </c>
      <c r="K69" s="12">
        <v>0</v>
      </c>
      <c r="L69" s="14">
        <f>Table32356789101112132343210111213724589[[#This Row],[Asian American]]/Table32356789101112132343210111213724589[[#This Row],[Total]]</f>
        <v>0</v>
      </c>
      <c r="M69" s="12">
        <v>0</v>
      </c>
      <c r="N69" s="14">
        <f>Table32356789101112132343210111213724589[[#This Row],[African American]]/Table32356789101112132343210111213724589[[#This Row],[Total]]</f>
        <v>0</v>
      </c>
      <c r="O69" s="12">
        <v>0</v>
      </c>
      <c r="P69" s="14">
        <f>Table32356789101112132343210111213724589[[#This Row],[Hispanic American]]/Table32356789101112132343210111213724589[[#This Row],[Total]]</f>
        <v>0</v>
      </c>
      <c r="Q69" s="12">
        <v>0</v>
      </c>
      <c r="R69" s="14">
        <f>Table32356789101112132343210111213724589[[#This Row],[Hawaiian or Pacific Islander]]/Table32356789101112132343210111213724589[[#This Row],[Total]]</f>
        <v>0</v>
      </c>
      <c r="S69" s="12">
        <v>2</v>
      </c>
      <c r="T69" s="14">
        <f>Table32356789101112132343210111213724589[[#This Row],[White]]/Table32356789101112132343210111213724589[[#This Row],[Total]]</f>
        <v>1</v>
      </c>
      <c r="U69" s="12">
        <v>0</v>
      </c>
      <c r="V69" s="14">
        <f>Table32356789101112132343210111213724589[[#This Row],[Multi-racial]]/Table32356789101112132343210111213724589[[#This Row],[Total]]</f>
        <v>0</v>
      </c>
      <c r="W69" s="12">
        <v>0</v>
      </c>
      <c r="X69" s="14">
        <f>Table32356789101112132343210111213724589[[#This Row],[International]]/Table32356789101112132343210111213724589[[#This Row],[Total]]</f>
        <v>0</v>
      </c>
      <c r="Y69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69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70" spans="1:26" ht="20" customHeight="1">
      <c r="A70" s="1">
        <v>101912</v>
      </c>
      <c r="B70" s="1" t="s">
        <v>763</v>
      </c>
      <c r="C70" s="15" t="s">
        <v>347</v>
      </c>
      <c r="D70" s="1">
        <v>1</v>
      </c>
      <c r="E70" s="1">
        <v>1</v>
      </c>
      <c r="F70" s="8">
        <f>Table32356789101112132343210111213724589[[#This Row],[Men]]/Table32356789101112132343210111213724589[[#This Row],[Total]]</f>
        <v>1</v>
      </c>
      <c r="G70" s="1">
        <v>0</v>
      </c>
      <c r="H70" s="8">
        <f>Table32356789101112132343210111213724589[[#This Row],[Women]]/Table32356789101112132343210111213724589[[#This Row],[Total]]</f>
        <v>0</v>
      </c>
      <c r="I70" s="1">
        <v>0</v>
      </c>
      <c r="J70" s="8">
        <f>Table32356789101112132343210111213724589[[#This Row],[Alaskan Native or Native American]]/Table32356789101112132343210111213724589[[#This Row],[Total]]</f>
        <v>0</v>
      </c>
      <c r="K70" s="1">
        <v>0</v>
      </c>
      <c r="L70" s="8">
        <f>Table32356789101112132343210111213724589[[#This Row],[Asian American]]/Table32356789101112132343210111213724589[[#This Row],[Total]]</f>
        <v>0</v>
      </c>
      <c r="M70" s="1">
        <v>1</v>
      </c>
      <c r="N70" s="8">
        <f>Table32356789101112132343210111213724589[[#This Row],[African American]]/Table32356789101112132343210111213724589[[#This Row],[Total]]</f>
        <v>1</v>
      </c>
      <c r="O70" s="1">
        <v>0</v>
      </c>
      <c r="P70" s="8">
        <f>Table32356789101112132343210111213724589[[#This Row],[Hispanic American]]/Table32356789101112132343210111213724589[[#This Row],[Total]]</f>
        <v>0</v>
      </c>
      <c r="Q70" s="1">
        <v>0</v>
      </c>
      <c r="R70" s="8">
        <f>Table32356789101112132343210111213724589[[#This Row],[Hawaiian or Pacific Islander]]/Table32356789101112132343210111213724589[[#This Row],[Total]]</f>
        <v>0</v>
      </c>
      <c r="S70" s="1">
        <v>0</v>
      </c>
      <c r="T70" s="8">
        <f>Table32356789101112132343210111213724589[[#This Row],[White]]/Table32356789101112132343210111213724589[[#This Row],[Total]]</f>
        <v>0</v>
      </c>
      <c r="U70" s="1">
        <v>0</v>
      </c>
      <c r="V70" s="8">
        <f>Table32356789101112132343210111213724589[[#This Row],[Multi-racial]]/Table32356789101112132343210111213724589[[#This Row],[Total]]</f>
        <v>0</v>
      </c>
      <c r="W70" s="1">
        <v>0</v>
      </c>
      <c r="X70" s="8">
        <f>Table32356789101112132343210111213724589[[#This Row],[International]]/Table32356789101112132343210111213724589[[#This Row],[Total]]</f>
        <v>0</v>
      </c>
      <c r="Y70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1</v>
      </c>
      <c r="Z70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1</v>
      </c>
    </row>
    <row r="71" spans="1:26" ht="20" customHeight="1">
      <c r="A71" s="12">
        <v>174154</v>
      </c>
      <c r="B71" s="12" t="s">
        <v>1294</v>
      </c>
      <c r="C71" s="16"/>
      <c r="D71" s="12">
        <v>1</v>
      </c>
      <c r="E71" s="12">
        <v>1</v>
      </c>
      <c r="F71" s="14">
        <f>Table32356789101112132343210111213724589[[#This Row],[Men]]/Table32356789101112132343210111213724589[[#This Row],[Total]]</f>
        <v>1</v>
      </c>
      <c r="G71" s="12">
        <v>0</v>
      </c>
      <c r="H71" s="14">
        <f>Table32356789101112132343210111213724589[[#This Row],[Women]]/Table32356789101112132343210111213724589[[#This Row],[Total]]</f>
        <v>0</v>
      </c>
      <c r="I71" s="12">
        <v>0</v>
      </c>
      <c r="J71" s="14">
        <f>Table32356789101112132343210111213724589[[#This Row],[Alaskan Native or Native American]]/Table32356789101112132343210111213724589[[#This Row],[Total]]</f>
        <v>0</v>
      </c>
      <c r="K71" s="12">
        <v>0</v>
      </c>
      <c r="L71" s="14">
        <f>Table32356789101112132343210111213724589[[#This Row],[Asian American]]/Table32356789101112132343210111213724589[[#This Row],[Total]]</f>
        <v>0</v>
      </c>
      <c r="M71" s="12">
        <v>0</v>
      </c>
      <c r="N71" s="14">
        <f>Table32356789101112132343210111213724589[[#This Row],[African American]]/Table32356789101112132343210111213724589[[#This Row],[Total]]</f>
        <v>0</v>
      </c>
      <c r="O71" s="12">
        <v>0</v>
      </c>
      <c r="P71" s="14">
        <f>Table32356789101112132343210111213724589[[#This Row],[Hispanic American]]/Table32356789101112132343210111213724589[[#This Row],[Total]]</f>
        <v>0</v>
      </c>
      <c r="Q71" s="12">
        <v>0</v>
      </c>
      <c r="R71" s="14">
        <f>Table32356789101112132343210111213724589[[#This Row],[Hawaiian or Pacific Islander]]/Table32356789101112132343210111213724589[[#This Row],[Total]]</f>
        <v>0</v>
      </c>
      <c r="S71" s="12">
        <v>0</v>
      </c>
      <c r="T71" s="14">
        <f>Table32356789101112132343210111213724589[[#This Row],[White]]/Table32356789101112132343210111213724589[[#This Row],[Total]]</f>
        <v>0</v>
      </c>
      <c r="U71" s="12">
        <v>0</v>
      </c>
      <c r="V71" s="14">
        <f>Table32356789101112132343210111213724589[[#This Row],[Multi-racial]]/Table32356789101112132343210111213724589[[#This Row],[Total]]</f>
        <v>0</v>
      </c>
      <c r="W71" s="12">
        <v>0</v>
      </c>
      <c r="X71" s="14">
        <f>Table32356789101112132343210111213724589[[#This Row],[International]]/Table32356789101112132343210111213724589[[#This Row],[Total]]</f>
        <v>0</v>
      </c>
      <c r="Y71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71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72" spans="1:26" ht="20" customHeight="1">
      <c r="A72" s="1">
        <v>405997</v>
      </c>
      <c r="B72" s="1" t="s">
        <v>1166</v>
      </c>
      <c r="C72" s="15">
        <v>46800</v>
      </c>
      <c r="D72" s="1">
        <v>1</v>
      </c>
      <c r="E72" s="1">
        <v>1</v>
      </c>
      <c r="F72" s="8">
        <f>Table32356789101112132343210111213724589[[#This Row],[Men]]/Table32356789101112132343210111213724589[[#This Row],[Total]]</f>
        <v>1</v>
      </c>
      <c r="G72" s="1">
        <v>0</v>
      </c>
      <c r="H72" s="8">
        <f>Table32356789101112132343210111213724589[[#This Row],[Women]]/Table32356789101112132343210111213724589[[#This Row],[Total]]</f>
        <v>0</v>
      </c>
      <c r="I72" s="1">
        <v>0</v>
      </c>
      <c r="J72" s="8">
        <f>Table32356789101112132343210111213724589[[#This Row],[Alaskan Native or Native American]]/Table32356789101112132343210111213724589[[#This Row],[Total]]</f>
        <v>0</v>
      </c>
      <c r="K72" s="1">
        <v>0</v>
      </c>
      <c r="L72" s="8">
        <f>Table32356789101112132343210111213724589[[#This Row],[Asian American]]/Table32356789101112132343210111213724589[[#This Row],[Total]]</f>
        <v>0</v>
      </c>
      <c r="M72" s="1">
        <v>0</v>
      </c>
      <c r="N72" s="8">
        <f>Table32356789101112132343210111213724589[[#This Row],[African American]]/Table32356789101112132343210111213724589[[#This Row],[Total]]</f>
        <v>0</v>
      </c>
      <c r="O72" s="1">
        <v>0</v>
      </c>
      <c r="P72" s="8">
        <f>Table32356789101112132343210111213724589[[#This Row],[Hispanic American]]/Table32356789101112132343210111213724589[[#This Row],[Total]]</f>
        <v>0</v>
      </c>
      <c r="Q72" s="1">
        <v>0</v>
      </c>
      <c r="R72" s="8">
        <f>Table32356789101112132343210111213724589[[#This Row],[Hawaiian or Pacific Islander]]/Table32356789101112132343210111213724589[[#This Row],[Total]]</f>
        <v>0</v>
      </c>
      <c r="S72" s="1">
        <v>0</v>
      </c>
      <c r="T72" s="8">
        <f>Table32356789101112132343210111213724589[[#This Row],[White]]/Table32356789101112132343210111213724589[[#This Row],[Total]]</f>
        <v>0</v>
      </c>
      <c r="U72" s="1">
        <v>0</v>
      </c>
      <c r="V72" s="8">
        <f>Table32356789101112132343210111213724589[[#This Row],[Multi-racial]]/Table32356789101112132343210111213724589[[#This Row],[Total]]</f>
        <v>0</v>
      </c>
      <c r="W72" s="1">
        <v>1</v>
      </c>
      <c r="X72" s="8">
        <f>Table32356789101112132343210111213724589[[#This Row],[International]]/Table32356789101112132343210111213724589[[#This Row],[Total]]</f>
        <v>1</v>
      </c>
      <c r="Y72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72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73" spans="1:26" ht="20" customHeight="1">
      <c r="A73" s="12">
        <v>440758</v>
      </c>
      <c r="B73" s="12" t="s">
        <v>1176</v>
      </c>
      <c r="C73" s="19" t="s">
        <v>347</v>
      </c>
      <c r="D73" s="12">
        <v>1</v>
      </c>
      <c r="E73" s="12">
        <v>1</v>
      </c>
      <c r="F73" s="14">
        <f>Table32356789101112132343210111213724589[[#This Row],[Men]]/Table32356789101112132343210111213724589[[#This Row],[Total]]</f>
        <v>1</v>
      </c>
      <c r="G73" s="12">
        <v>0</v>
      </c>
      <c r="H73" s="14">
        <f>Table32356789101112132343210111213724589[[#This Row],[Women]]/Table32356789101112132343210111213724589[[#This Row],[Total]]</f>
        <v>0</v>
      </c>
      <c r="I73" s="12">
        <v>0</v>
      </c>
      <c r="J73" s="14">
        <f>Table32356789101112132343210111213724589[[#This Row],[Alaskan Native or Native American]]/Table32356789101112132343210111213724589[[#This Row],[Total]]</f>
        <v>0</v>
      </c>
      <c r="K73" s="12">
        <v>0</v>
      </c>
      <c r="L73" s="14">
        <f>Table32356789101112132343210111213724589[[#This Row],[Asian American]]/Table32356789101112132343210111213724589[[#This Row],[Total]]</f>
        <v>0</v>
      </c>
      <c r="M73" s="12">
        <v>0</v>
      </c>
      <c r="N73" s="14">
        <f>Table32356789101112132343210111213724589[[#This Row],[African American]]/Table32356789101112132343210111213724589[[#This Row],[Total]]</f>
        <v>0</v>
      </c>
      <c r="O73" s="12">
        <v>0</v>
      </c>
      <c r="P73" s="14">
        <f>Table32356789101112132343210111213724589[[#This Row],[Hispanic American]]/Table32356789101112132343210111213724589[[#This Row],[Total]]</f>
        <v>0</v>
      </c>
      <c r="Q73" s="12">
        <v>0</v>
      </c>
      <c r="R73" s="14">
        <f>Table32356789101112132343210111213724589[[#This Row],[Hawaiian or Pacific Islander]]/Table32356789101112132343210111213724589[[#This Row],[Total]]</f>
        <v>0</v>
      </c>
      <c r="S73" s="12">
        <v>1</v>
      </c>
      <c r="T73" s="14">
        <f>Table32356789101112132343210111213724589[[#This Row],[White]]/Table32356789101112132343210111213724589[[#This Row],[Total]]</f>
        <v>1</v>
      </c>
      <c r="U73" s="12">
        <v>0</v>
      </c>
      <c r="V73" s="14">
        <f>Table32356789101112132343210111213724589[[#This Row],[Multi-racial]]/Table32356789101112132343210111213724589[[#This Row],[Total]]</f>
        <v>0</v>
      </c>
      <c r="W73" s="12">
        <v>0</v>
      </c>
      <c r="X73" s="14">
        <f>Table32356789101112132343210111213724589[[#This Row],[International]]/Table32356789101112132343210111213724589[[#This Row],[Total]]</f>
        <v>0</v>
      </c>
      <c r="Y73" s="14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73" s="14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  <row r="74" spans="1:26" ht="20" customHeight="1">
      <c r="A74" s="1">
        <v>484783</v>
      </c>
      <c r="B74" s="1" t="s">
        <v>1309</v>
      </c>
      <c r="C74" s="18">
        <v>46800</v>
      </c>
      <c r="D74" s="1">
        <v>1</v>
      </c>
      <c r="E74" s="1">
        <v>1</v>
      </c>
      <c r="F74" s="8">
        <f>Table32356789101112132343210111213724589[[#This Row],[Men]]/Table32356789101112132343210111213724589[[#This Row],[Total]]</f>
        <v>1</v>
      </c>
      <c r="G74" s="1">
        <v>0</v>
      </c>
      <c r="H74" s="8">
        <f>Table32356789101112132343210111213724589[[#This Row],[Women]]/Table32356789101112132343210111213724589[[#This Row],[Total]]</f>
        <v>0</v>
      </c>
      <c r="I74" s="1">
        <v>0</v>
      </c>
      <c r="J74" s="8">
        <f>Table32356789101112132343210111213724589[[#This Row],[Alaskan Native or Native American]]/Table32356789101112132343210111213724589[[#This Row],[Total]]</f>
        <v>0</v>
      </c>
      <c r="K74" s="1">
        <v>0</v>
      </c>
      <c r="L74" s="8">
        <f>Table32356789101112132343210111213724589[[#This Row],[Asian American]]/Table32356789101112132343210111213724589[[#This Row],[Total]]</f>
        <v>0</v>
      </c>
      <c r="M74" s="1">
        <v>0</v>
      </c>
      <c r="N74" s="8">
        <f>Table32356789101112132343210111213724589[[#This Row],[African American]]/Table32356789101112132343210111213724589[[#This Row],[Total]]</f>
        <v>0</v>
      </c>
      <c r="O74" s="1">
        <v>0</v>
      </c>
      <c r="P74" s="8">
        <f>Table32356789101112132343210111213724589[[#This Row],[Hispanic American]]/Table32356789101112132343210111213724589[[#This Row],[Total]]</f>
        <v>0</v>
      </c>
      <c r="Q74" s="1">
        <v>0</v>
      </c>
      <c r="R74" s="8">
        <f>Table32356789101112132343210111213724589[[#This Row],[Hawaiian or Pacific Islander]]/Table32356789101112132343210111213724589[[#This Row],[Total]]</f>
        <v>0</v>
      </c>
      <c r="S74" s="1">
        <v>0</v>
      </c>
      <c r="T74" s="8">
        <f>Table32356789101112132343210111213724589[[#This Row],[White]]/Table32356789101112132343210111213724589[[#This Row],[Total]]</f>
        <v>0</v>
      </c>
      <c r="U74" s="1">
        <v>0</v>
      </c>
      <c r="V74" s="8">
        <f>Table32356789101112132343210111213724589[[#This Row],[Multi-racial]]/Table32356789101112132343210111213724589[[#This Row],[Total]]</f>
        <v>0</v>
      </c>
      <c r="W74" s="1">
        <v>0</v>
      </c>
      <c r="X74" s="8">
        <f>Table32356789101112132343210111213724589[[#This Row],[International]]/Table32356789101112132343210111213724589[[#This Row],[Total]]</f>
        <v>0</v>
      </c>
      <c r="Y74" s="8">
        <f>(Table32356789101112132343210111213724589[[#This Row],[Alaskan Native or Native American]] + Table32356789101112132343210111213724589[[#This Row],[Asian American]] + Table32356789101112132343210111213724589[[#This Row],[African American]]+ 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  <c r="Z74" s="8">
        <f>(Table32356789101112132343210111213724589[[#This Row],[Alaskan Native or Native American]]+Table32356789101112132343210111213724589[[#This Row],[African American]]+Table32356789101112132343210111213724589[[#This Row],[Hispanic American]]+Table32356789101112132343210111213724589[[#This Row],[Hawaiian or Pacific Islander]]+Table32356789101112132343210111213724589[[#This Row],[Multi-racial]])/Table32356789101112132343210111213724589[[#This Row],[Total]]</f>
        <v>0</v>
      </c>
    </row>
  </sheetData>
  <mergeCells count="6">
    <mergeCell ref="K4:Z4"/>
    <mergeCell ref="B1:I1"/>
    <mergeCell ref="K1:Z1"/>
    <mergeCell ref="B2:I2"/>
    <mergeCell ref="K2:Z2"/>
    <mergeCell ref="K3:Z3"/>
  </mergeCells>
  <hyperlinks>
    <hyperlink ref="K3" r:id="rId1" xr:uid="{CFE12B88-8923-4C80-9896-D310B99B0674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BF72329E06F7418D1F69B4C88C7A46" ma:contentTypeVersion="8" ma:contentTypeDescription="Create a new document." ma:contentTypeScope="" ma:versionID="6bd0963393ec0565544618fac97d976d">
  <xsd:schema xmlns:xsd="http://www.w3.org/2001/XMLSchema" xmlns:xs="http://www.w3.org/2001/XMLSchema" xmlns:p="http://schemas.microsoft.com/office/2006/metadata/properties" xmlns:ns3="fa816f03-069b-435d-bcb8-3ec34378a69e" targetNamespace="http://schemas.microsoft.com/office/2006/metadata/properties" ma:root="true" ma:fieldsID="f9a85812f3f89998c9bd8e1fcacfffec" ns3:_="">
    <xsd:import namespace="fa816f03-069b-435d-bcb8-3ec34378a6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6f03-069b-435d-bcb8-3ec34378a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1B1A23-38F8-40E9-B69D-3BA460BDBB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816f03-069b-435d-bcb8-3ec34378a6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C71C29-A386-43BA-AD28-1CE56E0BF3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01DD85-2E99-457E-A8DF-7F96BE9E301B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a816f03-069b-435d-bcb8-3ec34378a69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ComputerScience_ALLMajors</vt:lpstr>
      <vt:lpstr>ComputerScience</vt:lpstr>
      <vt:lpstr>InformationScience</vt:lpstr>
      <vt:lpstr>ComputerInfoTech</vt:lpstr>
      <vt:lpstr>SystemsAnalysis</vt:lpstr>
      <vt:lpstr>SoftwareMediaApps</vt:lpstr>
      <vt:lpstr>SystemsNetworking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Koc</dc:creator>
  <cp:lastModifiedBy>Frosty</cp:lastModifiedBy>
  <cp:lastPrinted>2011-10-26T16:05:52Z</cp:lastPrinted>
  <dcterms:created xsi:type="dcterms:W3CDTF">2011-08-01T12:38:41Z</dcterms:created>
  <dcterms:modified xsi:type="dcterms:W3CDTF">2020-07-14T23:44:58Z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0x01010089BF72329E06F7418D1F69B4C88C7A46</vt:lpwstr>
  </property>
</Properties>
</file>