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yzygy\Desktop\School\ECE4960-4980\"/>
    </mc:Choice>
  </mc:AlternateContent>
  <xr:revisionPtr revIDLastSave="0" documentId="8_{A3D5F9D8-68E9-47E2-8ECF-E700CB66ECB7}" xr6:coauthVersionLast="46" xr6:coauthVersionMax="46" xr10:uidLastSave="{00000000-0000-0000-0000-000000000000}"/>
  <workbookProtection workbookAlgorithmName="SHA-512" workbookHashValue="ClHJ5hBOKiH26ClWGCSXyter0EqW8Cz4laGSnl+a/e0y4dMbadQeB9f7tMaogvaRbv6lTiUM/iY+QNXaKzt39g==" workbookSaltValue="F5FO2aCluKjs70PTK1JUQg==" workbookSpinCount="100000" lockStructure="1"/>
  <bookViews>
    <workbookView xWindow="21810" yWindow="10935" windowWidth="22575" windowHeight="12780" xr2:uid="{00000000-000D-0000-FFFF-FFFF00000000}"/>
  </bookViews>
  <sheets>
    <sheet name="BOM" sheetId="1" r:id="rId1"/>
  </sheets>
  <definedNames>
    <definedName name="ActiveCell" localSheetId="0">BOM!$H$7</definedName>
    <definedName name="_xlnm.Print_Titles" localSheetId="0">BOM!$9:$9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9" i="1" l="1"/>
  <c r="L10" i="1"/>
  <c r="L11" i="1"/>
  <c r="L12" i="1"/>
  <c r="L13" i="1"/>
  <c r="L14" i="1"/>
  <c r="L15" i="1"/>
  <c r="L16" i="1"/>
  <c r="L17" i="1"/>
  <c r="L18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J45" i="1"/>
  <c r="L45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M4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Fischer, James D.</author>
    <author>Jim Fischer</author>
  </authors>
  <commentList>
    <comment ref="B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Fischer, James D.: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 xml:space="preserve">[Optional] Provide this item's reference designation relative to your project--e.g., enter </t>
        </r>
        <r>
          <rPr>
            <b/>
            <sz val="10"/>
            <color indexed="81"/>
            <rFont val="Tahoma"/>
            <family val="2"/>
          </rPr>
          <t>5A2R9</t>
        </r>
        <r>
          <rPr>
            <sz val="10"/>
            <color indexed="81"/>
            <rFont val="Tahoma"/>
            <family val="2"/>
          </rPr>
          <t xml:space="preserve"> to identify resistor R9 within separable assembly A2 within unit 5 of your project. See IEEE Std. 200-1974 and IEEE Std. 315-1975.</t>
        </r>
      </text>
    </comment>
    <comment ref="C9" authorId="1" shapeId="0" xr:uid="{00000000-0006-0000-0000-000002000000}">
      <text>
        <r>
          <rPr>
            <b/>
            <sz val="8"/>
            <color indexed="81"/>
            <rFont val="Tahoma"/>
            <family val="2"/>
          </rPr>
          <t>Jim Fischer: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The name of the company that manufactures the part, e.g., National Semiconductor; Ohmite; Littelfuse, Texas Instruments, etc.</t>
        </r>
      </text>
    </comment>
    <comment ref="D9" authorId="1" shapeId="0" xr:uid="{00000000-0006-0000-0000-000003000000}">
      <text>
        <r>
          <rPr>
            <b/>
            <sz val="8"/>
            <color indexed="81"/>
            <rFont val="Tahoma"/>
            <family val="2"/>
          </rPr>
          <t>Jim Fischer: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The device's part number as specified by the manufacturer, e.g., 2N2222A; LM751CN; SN74LS00, etc.</t>
        </r>
      </text>
    </comment>
    <comment ref="E9" authorId="1" shapeId="0" xr:uid="{00000000-0006-0000-0000-000004000000}">
      <text>
        <r>
          <rPr>
            <b/>
            <sz val="8"/>
            <color indexed="81"/>
            <rFont val="Tahoma"/>
            <family val="2"/>
          </rPr>
          <t>Jim Fischer: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Be specific! The more information you provide the better.</t>
        </r>
      </text>
    </comment>
    <comment ref="F9" authorId="1" shapeId="0" xr:uid="{00000000-0006-0000-0000-000005000000}">
      <text>
        <r>
          <rPr>
            <b/>
            <sz val="8"/>
            <color indexed="81"/>
            <rFont val="Tahoma"/>
            <family val="2"/>
          </rPr>
          <t>Jim Fischer: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The part's case style, e.g., Axial, radial, TO-92, PDIP, BGA, SOT, etc.</t>
        </r>
      </text>
    </comment>
    <comment ref="G9" authorId="1" shapeId="0" xr:uid="{00000000-0006-0000-0000-000006000000}">
      <text>
        <r>
          <rPr>
            <b/>
            <sz val="8"/>
            <color indexed="81"/>
            <rFont val="Tahoma"/>
            <family val="2"/>
          </rPr>
          <t>Jim Fischer: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The name of the company you are buying the part from e.g., Digi-Key; Newark; Mouser, Servo City, etc.</t>
        </r>
      </text>
    </comment>
    <comment ref="H9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Fischer, James D.:</t>
        </r>
        <r>
          <rPr>
            <sz val="9"/>
            <color indexed="81"/>
            <rFont val="Tahoma"/>
            <family val="2"/>
          </rPr>
          <t xml:space="preserve">
The Distributor's Part Number is the stock keeping unit (SKU) code the distributor uses to uniquely identify each item of inventory. The Distributor's Part Number (SKU code) is usually </t>
        </r>
        <r>
          <rPr>
            <b/>
            <sz val="9"/>
            <color indexed="81"/>
            <rFont val="Tahoma"/>
            <family val="2"/>
          </rPr>
          <t xml:space="preserve">not </t>
        </r>
        <r>
          <rPr>
            <sz val="9"/>
            <color indexed="81"/>
            <rFont val="Tahoma"/>
            <family val="2"/>
          </rPr>
          <t>the same as the Manufacturer's Part Number.</t>
        </r>
      </text>
    </comment>
    <comment ref="I9" authorId="1" shapeId="0" xr:uid="{00000000-0006-0000-0000-000008000000}">
      <text>
        <r>
          <rPr>
            <b/>
            <sz val="8"/>
            <color indexed="81"/>
            <rFont val="Tahoma"/>
            <family val="2"/>
          </rPr>
          <t>Jim Fischer: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Examples: Bulk, tube, tray, cut tape, ammo pack, tape &amp; reel, etc.</t>
        </r>
      </text>
    </comment>
    <comment ref="R9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Fischer, James D.:</t>
        </r>
        <r>
          <rPr>
            <sz val="9"/>
            <color indexed="81"/>
            <rFont val="Tahoma"/>
            <family val="2"/>
          </rPr>
          <t xml:space="preserve">
x = Equipment Item</t>
        </r>
      </text>
    </comment>
  </commentList>
</comments>
</file>

<file path=xl/sharedStrings.xml><?xml version="1.0" encoding="utf-8"?>
<sst xmlns="http://schemas.openxmlformats.org/spreadsheetml/2006/main" count="129" uniqueCount="94">
  <si>
    <t>#</t>
  </si>
  <si>
    <t>Item Description</t>
  </si>
  <si>
    <t>$/each</t>
  </si>
  <si>
    <t>Total $</t>
  </si>
  <si>
    <t>Be specific! The more information you can provide the better.</t>
  </si>
  <si>
    <t>Distributor Name</t>
  </si>
  <si>
    <t>Case Style</t>
  </si>
  <si>
    <t>Packaging</t>
  </si>
  <si>
    <t>Manufacturer</t>
  </si>
  <si>
    <t>Case style</t>
  </si>
  <si>
    <t>The part's case type, e.g., TO-92; 8-pin DIP; TQFP, SOIC-8, etc.</t>
  </si>
  <si>
    <t>The packaging that holds the part, e.g., bulk, ammo pack, tray, reel, etc.</t>
  </si>
  <si>
    <t>The company that manufactures the part, e.g., National Semiconductor; Ohmite; Littelfuse, Texas Instruments, etc.</t>
  </si>
  <si>
    <t>Your Name:</t>
  </si>
  <si>
    <t>Today's Date:</t>
  </si>
  <si>
    <t>Manufacturer's Part Number</t>
  </si>
  <si>
    <t>Distributor's SKU code</t>
  </si>
  <si>
    <t>The device's part number as specified by the manufacturer, e.g., P2N2222AG</t>
  </si>
  <si>
    <t>The name of the company that sells (distributes) the part e.g., DigiKey; Newark; Mouser, etc.</t>
  </si>
  <si>
    <t>The distributor's "stock-keeping unit" (SKU) code for the part, e.g., P2N2222AGOS-ND, 42K2503, 863-P2N2222AG, etc.</t>
  </si>
  <si>
    <t>Quantity</t>
  </si>
  <si>
    <r>
      <rPr>
        <b/>
        <sz val="14"/>
        <color theme="1"/>
        <rFont val="Calibri"/>
        <family val="2"/>
        <scheme val="minor"/>
      </rPr>
      <t>Email</t>
    </r>
    <r>
      <rPr>
        <sz val="14"/>
        <color theme="1"/>
        <rFont val="Calibri"/>
        <family val="2"/>
        <scheme val="minor"/>
      </rPr>
      <t xml:space="preserve"> a copy of this spreadsheet file to Mr. Fischer after you fill it in.
When ordering parts, </t>
    </r>
    <r>
      <rPr>
        <b/>
        <sz val="14"/>
        <color theme="1"/>
        <rFont val="Calibri"/>
        <family val="2"/>
        <scheme val="minor"/>
      </rPr>
      <t xml:space="preserve">DO NOT submit a printed copy </t>
    </r>
    <r>
      <rPr>
        <sz val="14"/>
        <color theme="1"/>
        <rFont val="Calibri"/>
        <family val="2"/>
        <scheme val="minor"/>
      </rPr>
      <t>of this spreadsheet to Mr. Fischer.</t>
    </r>
  </si>
  <si>
    <t>Course #:</t>
  </si>
  <si>
    <t>Sub #</t>
  </si>
  <si>
    <t>Equip</t>
  </si>
  <si>
    <t>Course Section #:</t>
  </si>
  <si>
    <t>Project Title:</t>
  </si>
  <si>
    <t>Comment</t>
  </si>
  <si>
    <t>Distributor's Part Number</t>
  </si>
  <si>
    <t>Equip $</t>
  </si>
  <si>
    <t>Reference Designation</t>
  </si>
  <si>
    <t>For Purchaser's Use Only</t>
  </si>
  <si>
    <t>Date Ordered</t>
  </si>
  <si>
    <t>Date Received</t>
  </si>
  <si>
    <t>Qty Rcvd</t>
  </si>
  <si>
    <t>Your Email:</t>
  </si>
  <si>
    <t>Your Project Group #:</t>
  </si>
  <si>
    <t>1</t>
  </si>
  <si>
    <t>$D$1</t>
  </si>
  <si>
    <t>Sterling LaBarbera</t>
  </si>
  <si>
    <t>spl2q2@mail.missouri.edu</t>
  </si>
  <si>
    <t>ECE4980</t>
  </si>
  <si>
    <t>7</t>
  </si>
  <si>
    <t>Solar-Powered Lighting Installation and Acoustic Mosquito Repellent for Unpowered Outdoor Structures</t>
  </si>
  <si>
    <t>1PS1</t>
  </si>
  <si>
    <t>STMicroelectronics</t>
  </si>
  <si>
    <t>STP40NF03L</t>
  </si>
  <si>
    <t>N Channel MOSFET 30V 40A</t>
  </si>
  <si>
    <t>STU1HN60K3</t>
  </si>
  <si>
    <t>N Channel MOSFET 600V 1.2A</t>
  </si>
  <si>
    <t>TO220AB</t>
  </si>
  <si>
    <t>IPAK</t>
  </si>
  <si>
    <t>Digi-key</t>
  </si>
  <si>
    <t>497-3187-5-ND</t>
  </si>
  <si>
    <t>497-13787-5-ND‎</t>
  </si>
  <si>
    <t>Tube</t>
  </si>
  <si>
    <t>tube</t>
  </si>
  <si>
    <t>Infineon Technologies</t>
  </si>
  <si>
    <t>IRS4427PBF</t>
  </si>
  <si>
    <t>IRS4427PBF-ND</t>
  </si>
  <si>
    <t>8DIP</t>
  </si>
  <si>
    <t>IC Gate Driver low-side</t>
  </si>
  <si>
    <t>TO22-2</t>
  </si>
  <si>
    <t>Schottky Diode 15V 25A</t>
  </si>
  <si>
    <t>MBR2515LG</t>
  </si>
  <si>
    <t>MBR2515LG-ND</t>
  </si>
  <si>
    <t>ON Semiconductor</t>
  </si>
  <si>
    <t>Diodes Incorporated</t>
  </si>
  <si>
    <t>1N5817-T</t>
  </si>
  <si>
    <t>Schottky Diode 120V 1A</t>
  </si>
  <si>
    <t>Cut Tape</t>
  </si>
  <si>
    <t>DO41</t>
  </si>
  <si>
    <t>1N5817DICT-ND</t>
  </si>
  <si>
    <t>‎445-173152-1-ND‎</t>
  </si>
  <si>
    <t>‎445-173129-1-ND‎</t>
  </si>
  <si>
    <t>‎445-173432-1-ND‎</t>
  </si>
  <si>
    <t>FG16X5R1E476MRT06‎</t>
  </si>
  <si>
    <t>‎FG14X5R1E226MRT06‎</t>
  </si>
  <si>
    <t>FG26X5R1E336MRT06‎</t>
  </si>
  <si>
    <t>TDK Corporation</t>
  </si>
  <si>
    <t>Ceramic Capacitor 47uF 25V</t>
  </si>
  <si>
    <t>X5R radial</t>
  </si>
  <si>
    <t>Ceramic Capacitor 22uF 25V</t>
  </si>
  <si>
    <t>Ceramic Capacitor 33uF 25V</t>
  </si>
  <si>
    <t>Bourns Inc.</t>
  </si>
  <si>
    <t>2300HT-6R8-V-RC</t>
  </si>
  <si>
    <t>2300HT-6R8-V-RC-ND</t>
  </si>
  <si>
    <t>Bulk</t>
  </si>
  <si>
    <t>RLB0914-151KL</t>
  </si>
  <si>
    <t>RLB0914-151KL-ND</t>
  </si>
  <si>
    <t>Fixed Inductor 150uH 1A</t>
  </si>
  <si>
    <t>Fixed Inductor 6.8uH 25.4A</t>
  </si>
  <si>
    <t>Toroid</t>
  </si>
  <si>
    <t>Wire Wound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</si>
</sst>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 d\,\ yyyy;@"/>
    <numFmt numFmtId="165" formatCode="_(* #,##0.0000_);_(* \(#,##0.0000\);_(* &quot;-&quot;??_);_(@_)"/>
    <numFmt numFmtId="166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4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2" tint="-9.9978637043366805E-2"/>
      <name val="Calibri"/>
      <family val="2"/>
      <scheme val="minor"/>
    </font>
    <font>
      <sz val="11"/>
      <color theme="1"/>
      <name val="Consolas"/>
      <family val="3"/>
    </font>
    <font>
      <b/>
      <sz val="10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sz val="12"/>
      <color rgb="FF000000"/>
      <name val="Times New Roman"/>
      <family val="1"/>
    </font>
    <font>
      <sz val="11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/>
      <right/>
      <top style="medium">
        <color rgb="FFE7E7E7"/>
      </top>
      <bottom/>
      <diagonal/>
    </border>
    <border>
      <left/>
      <right/>
      <top/>
      <bottom style="medium">
        <color rgb="FFE7E7E7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166" fontId="1" fillId="9" borderId="0" applyFill="0" applyBorder="0">
      <alignment horizontal="center" vertical="center"/>
      <protection locked="0"/>
    </xf>
    <xf numFmtId="0" fontId="1" fillId="2" borderId="0">
      <alignment horizontal="center" vertical="center"/>
    </xf>
    <xf numFmtId="165" fontId="1" fillId="0" borderId="0">
      <alignment horizontal="center" vertical="center"/>
      <protection locked="0"/>
    </xf>
    <xf numFmtId="43" fontId="1" fillId="2" borderId="0">
      <alignment horizontal="center" vertical="center"/>
    </xf>
    <xf numFmtId="0" fontId="16" fillId="14" borderId="0">
      <alignment horizontal="center" vertical="center" wrapText="1"/>
      <protection locked="0"/>
    </xf>
    <xf numFmtId="0" fontId="1" fillId="9" borderId="0">
      <alignment horizontal="left" vertical="center" wrapText="1"/>
      <protection locked="0"/>
    </xf>
    <xf numFmtId="0" fontId="18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49" fontId="0" fillId="0" borderId="0" xfId="0" applyNumberFormat="1" applyProtection="1"/>
    <xf numFmtId="49" fontId="2" fillId="0" borderId="0" xfId="0" applyNumberFormat="1" applyFont="1" applyProtection="1"/>
    <xf numFmtId="1" fontId="0" fillId="0" borderId="0" xfId="0" applyNumberFormat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49" fontId="5" fillId="0" borderId="0" xfId="0" applyNumberFormat="1" applyFont="1" applyProtection="1"/>
    <xf numFmtId="1" fontId="5" fillId="0" borderId="0" xfId="0" applyNumberFormat="1" applyFont="1" applyAlignment="1" applyProtection="1">
      <alignment horizontal="center"/>
    </xf>
    <xf numFmtId="0" fontId="5" fillId="0" borderId="0" xfId="0" applyFont="1" applyProtection="1"/>
    <xf numFmtId="49" fontId="5" fillId="3" borderId="1" xfId="0" applyNumberFormat="1" applyFont="1" applyFill="1" applyBorder="1" applyAlignment="1" applyProtection="1">
      <alignment horizontal="right" indent="1"/>
    </xf>
    <xf numFmtId="49" fontId="8" fillId="0" borderId="0" xfId="0" applyNumberFormat="1" applyFont="1" applyAlignment="1" applyProtection="1">
      <alignment horizontal="center"/>
      <protection hidden="1"/>
    </xf>
    <xf numFmtId="0" fontId="11" fillId="8" borderId="0" xfId="0" applyFont="1" applyFill="1" applyProtection="1"/>
    <xf numFmtId="0" fontId="11" fillId="2" borderId="10" xfId="0" applyFont="1" applyFill="1" applyBorder="1" applyAlignment="1" applyProtection="1">
      <alignment horizontal="center"/>
    </xf>
    <xf numFmtId="0" fontId="11" fillId="8" borderId="10" xfId="0" applyFont="1" applyFill="1" applyBorder="1" applyProtection="1"/>
    <xf numFmtId="1" fontId="11" fillId="8" borderId="10" xfId="0" applyNumberFormat="1" applyFont="1" applyFill="1" applyBorder="1" applyAlignment="1" applyProtection="1">
      <alignment horizontal="center"/>
    </xf>
    <xf numFmtId="44" fontId="11" fillId="8" borderId="10" xfId="0" applyNumberFormat="1" applyFont="1" applyFill="1" applyBorder="1" applyAlignment="1" applyProtection="1">
      <alignment horizontal="center"/>
    </xf>
    <xf numFmtId="0" fontId="11" fillId="8" borderId="10" xfId="0" applyFont="1" applyFill="1" applyBorder="1" applyAlignment="1" applyProtection="1">
      <alignment horizontal="center"/>
    </xf>
    <xf numFmtId="0" fontId="11" fillId="8" borderId="11" xfId="0" applyFont="1" applyFill="1" applyBorder="1" applyAlignment="1" applyProtection="1">
      <alignment horizontal="center"/>
    </xf>
    <xf numFmtId="0" fontId="0" fillId="9" borderId="0" xfId="0" applyFill="1" applyAlignment="1" applyProtection="1">
      <alignment horizontal="center" vertical="center"/>
      <protection locked="0"/>
    </xf>
    <xf numFmtId="49" fontId="0" fillId="0" borderId="0" xfId="0" applyNumberFormat="1" applyFont="1" applyBorder="1" applyAlignment="1" applyProtection="1">
      <alignment vertical="center"/>
      <protection locked="0"/>
    </xf>
    <xf numFmtId="49" fontId="0" fillId="0" borderId="0" xfId="0" applyNumberFormat="1" applyFont="1" applyBorder="1" applyAlignment="1" applyProtection="1">
      <alignment vertical="center" wrapText="1"/>
      <protection locked="0"/>
    </xf>
    <xf numFmtId="1" fontId="0" fillId="0" borderId="0" xfId="0" applyNumberFormat="1" applyFont="1" applyBorder="1" applyAlignment="1" applyProtection="1">
      <alignment horizontal="center" vertical="center"/>
      <protection locked="0"/>
    </xf>
    <xf numFmtId="0" fontId="0" fillId="9" borderId="0" xfId="0" applyNumberFormat="1" applyFont="1" applyFill="1" applyBorder="1" applyAlignment="1" applyProtection="1">
      <alignment horizontal="center" vertical="center"/>
      <protection locked="0"/>
    </xf>
    <xf numFmtId="49" fontId="0" fillId="0" borderId="0" xfId="0" applyNumberFormat="1" applyBorder="1" applyAlignment="1" applyProtection="1">
      <alignment vertical="center"/>
      <protection locked="0"/>
    </xf>
    <xf numFmtId="49" fontId="0" fillId="0" borderId="0" xfId="0" applyNumberFormat="1" applyBorder="1" applyAlignment="1" applyProtection="1">
      <alignment vertical="center" wrapText="1"/>
      <protection locked="0"/>
    </xf>
    <xf numFmtId="1" fontId="0" fillId="0" borderId="0" xfId="0" applyNumberFormat="1" applyBorder="1" applyAlignment="1" applyProtection="1">
      <alignment horizontal="center" vertical="center"/>
      <protection locked="0"/>
    </xf>
    <xf numFmtId="0" fontId="0" fillId="9" borderId="0" xfId="0" applyFill="1" applyBorder="1" applyAlignment="1" applyProtection="1">
      <alignment horizontal="center" vertical="center"/>
      <protection locked="0"/>
    </xf>
    <xf numFmtId="166" fontId="1" fillId="9" borderId="0" xfId="2" applyFill="1" applyBorder="1" applyAlignment="1">
      <alignment horizontal="center" vertical="center"/>
      <protection locked="0"/>
    </xf>
    <xf numFmtId="43" fontId="0" fillId="10" borderId="0" xfId="1" applyNumberFormat="1" applyFont="1" applyFill="1" applyBorder="1" applyAlignment="1" applyProtection="1">
      <alignment horizontal="right" vertical="center"/>
    </xf>
    <xf numFmtId="43" fontId="0" fillId="10" borderId="0" xfId="1" applyNumberFormat="1" applyFont="1" applyFill="1" applyBorder="1" applyAlignment="1" applyProtection="1">
      <alignment horizontal="center" vertical="center"/>
    </xf>
    <xf numFmtId="0" fontId="1" fillId="2" borderId="0" xfId="3">
      <alignment horizontal="center" vertical="center"/>
    </xf>
    <xf numFmtId="0" fontId="0" fillId="6" borderId="0" xfId="0" applyFont="1" applyFill="1" applyBorder="1" applyAlignment="1" applyProtection="1">
      <alignment horizontal="center" vertical="center"/>
      <protection locked="0"/>
    </xf>
    <xf numFmtId="0" fontId="0" fillId="6" borderId="0" xfId="0" applyFill="1" applyBorder="1" applyAlignment="1" applyProtection="1">
      <alignment vertical="center"/>
      <protection locked="0"/>
    </xf>
    <xf numFmtId="165" fontId="1" fillId="0" borderId="0" xfId="4">
      <alignment horizontal="center" vertical="center"/>
      <protection locked="0"/>
    </xf>
    <xf numFmtId="43" fontId="1" fillId="2" borderId="0" xfId="5">
      <alignment horizontal="center" vertical="center"/>
    </xf>
    <xf numFmtId="0" fontId="16" fillId="14" borderId="0" xfId="6">
      <alignment horizontal="center" vertical="center" wrapText="1"/>
      <protection locked="0"/>
    </xf>
    <xf numFmtId="0" fontId="9" fillId="2" borderId="12" xfId="0" applyFont="1" applyFill="1" applyBorder="1" applyAlignment="1" applyProtection="1">
      <alignment horizontal="center"/>
    </xf>
    <xf numFmtId="0" fontId="9" fillId="13" borderId="12" xfId="0" applyFont="1" applyFill="1" applyBorder="1" applyAlignment="1" applyProtection="1">
      <alignment horizontal="center" wrapText="1"/>
    </xf>
    <xf numFmtId="49" fontId="9" fillId="6" borderId="12" xfId="0" applyNumberFormat="1" applyFont="1" applyFill="1" applyBorder="1" applyProtection="1"/>
    <xf numFmtId="49" fontId="9" fillId="8" borderId="12" xfId="0" applyNumberFormat="1" applyFont="1" applyFill="1" applyBorder="1" applyProtection="1"/>
    <xf numFmtId="1" fontId="9" fillId="8" borderId="12" xfId="0" applyNumberFormat="1" applyFont="1" applyFill="1" applyBorder="1" applyAlignment="1" applyProtection="1">
      <alignment horizontal="center"/>
    </xf>
    <xf numFmtId="0" fontId="9" fillId="8" borderId="12" xfId="0" applyFont="1" applyFill="1" applyBorder="1" applyAlignment="1" applyProtection="1">
      <alignment horizontal="center"/>
    </xf>
    <xf numFmtId="0" fontId="9" fillId="11" borderId="12" xfId="0" applyFont="1" applyFill="1" applyBorder="1" applyAlignment="1" applyProtection="1">
      <alignment horizontal="center"/>
    </xf>
    <xf numFmtId="0" fontId="15" fillId="12" borderId="12" xfId="0" applyFont="1" applyFill="1" applyBorder="1" applyAlignment="1" applyProtection="1">
      <alignment horizontal="center"/>
    </xf>
    <xf numFmtId="0" fontId="12" fillId="7" borderId="12" xfId="0" applyFont="1" applyFill="1" applyBorder="1" applyAlignment="1" applyProtection="1">
      <alignment horizontal="center"/>
    </xf>
    <xf numFmtId="0" fontId="10" fillId="7" borderId="12" xfId="0" applyFont="1" applyFill="1" applyBorder="1" applyAlignment="1" applyProtection="1">
      <alignment horizontal="left" indent="2"/>
    </xf>
    <xf numFmtId="0" fontId="1" fillId="9" borderId="0" xfId="7">
      <alignment horizontal="left" vertical="center" wrapText="1"/>
      <protection locked="0"/>
    </xf>
    <xf numFmtId="0" fontId="10" fillId="7" borderId="12" xfId="0" applyFont="1" applyFill="1" applyBorder="1" applyAlignment="1" applyProtection="1">
      <alignment horizontal="center" wrapText="1"/>
    </xf>
    <xf numFmtId="49" fontId="5" fillId="4" borderId="8" xfId="0" applyNumberFormat="1" applyFont="1" applyFill="1" applyBorder="1" applyAlignment="1" applyProtection="1">
      <alignment horizontal="left" indent="1"/>
      <protection locked="0"/>
    </xf>
    <xf numFmtId="49" fontId="5" fillId="4" borderId="9" xfId="0" applyNumberFormat="1" applyFont="1" applyFill="1" applyBorder="1" applyAlignment="1" applyProtection="1">
      <alignment horizontal="left" indent="1"/>
      <protection locked="0"/>
    </xf>
    <xf numFmtId="164" fontId="5" fillId="4" borderId="8" xfId="0" applyNumberFormat="1" applyFont="1" applyFill="1" applyBorder="1" applyAlignment="1" applyProtection="1">
      <alignment horizontal="left" indent="1"/>
      <protection locked="0"/>
    </xf>
    <xf numFmtId="164" fontId="5" fillId="4" borderId="9" xfId="0" applyNumberFormat="1" applyFont="1" applyFill="1" applyBorder="1" applyAlignment="1" applyProtection="1">
      <alignment horizontal="left" indent="1"/>
      <protection locked="0"/>
    </xf>
    <xf numFmtId="49" fontId="18" fillId="4" borderId="8" xfId="8" applyNumberFormat="1" applyFill="1" applyBorder="1" applyAlignment="1" applyProtection="1">
      <alignment horizontal="left" indent="1"/>
      <protection locked="0"/>
    </xf>
    <xf numFmtId="0" fontId="19" fillId="15" borderId="16" xfId="0" applyFont="1" applyFill="1" applyBorder="1" applyAlignment="1">
      <alignment vertical="top" wrapText="1" indent="1"/>
    </xf>
    <xf numFmtId="0" fontId="0" fillId="15" borderId="17" xfId="0" applyFill="1" applyBorder="1"/>
    <xf numFmtId="0" fontId="20" fillId="0" borderId="0" xfId="0" applyFont="1"/>
    <xf numFmtId="0" fontId="10" fillId="7" borderId="13" xfId="0" applyFont="1" applyFill="1" applyBorder="1" applyAlignment="1" applyProtection="1">
      <alignment horizontal="center"/>
    </xf>
    <xf numFmtId="0" fontId="10" fillId="7" borderId="14" xfId="0" applyFont="1" applyFill="1" applyBorder="1" applyAlignment="1" applyProtection="1">
      <alignment horizontal="center"/>
    </xf>
    <xf numFmtId="0" fontId="10" fillId="7" borderId="15" xfId="0" applyFont="1" applyFill="1" applyBorder="1" applyAlignment="1" applyProtection="1">
      <alignment horizontal="center"/>
    </xf>
    <xf numFmtId="49" fontId="5" fillId="5" borderId="2" xfId="0" applyNumberFormat="1" applyFont="1" applyFill="1" applyBorder="1" applyAlignment="1" applyProtection="1">
      <alignment horizontal="left" vertical="center" wrapText="1"/>
    </xf>
    <xf numFmtId="49" fontId="5" fillId="5" borderId="3" xfId="0" applyNumberFormat="1" applyFont="1" applyFill="1" applyBorder="1" applyAlignment="1" applyProtection="1">
      <alignment horizontal="left" vertical="center" wrapText="1"/>
    </xf>
    <xf numFmtId="49" fontId="5" fillId="5" borderId="4" xfId="0" applyNumberFormat="1" applyFont="1" applyFill="1" applyBorder="1" applyAlignment="1" applyProtection="1">
      <alignment horizontal="left" vertical="center" wrapText="1"/>
    </xf>
    <xf numFmtId="49" fontId="5" fillId="5" borderId="5" xfId="0" applyNumberFormat="1" applyFont="1" applyFill="1" applyBorder="1" applyAlignment="1" applyProtection="1">
      <alignment horizontal="left" vertical="center" wrapText="1"/>
    </xf>
    <xf numFmtId="49" fontId="5" fillId="5" borderId="6" xfId="0" applyNumberFormat="1" applyFont="1" applyFill="1" applyBorder="1" applyAlignment="1" applyProtection="1">
      <alignment horizontal="left" vertical="center" wrapText="1"/>
    </xf>
    <xf numFmtId="49" fontId="5" fillId="5" borderId="7" xfId="0" applyNumberFormat="1" applyFont="1" applyFill="1" applyBorder="1" applyAlignment="1" applyProtection="1">
      <alignment horizontal="left" vertical="center" wrapText="1"/>
    </xf>
    <xf numFmtId="44" fontId="11" fillId="11" borderId="10" xfId="0" applyNumberFormat="1" applyFont="1" applyFill="1" applyBorder="1" applyAlignment="1" applyProtection="1">
      <alignment horizontal="right"/>
    </xf>
    <xf numFmtId="0" fontId="0" fillId="0" borderId="0" xfId="0" applyFill="1"/>
    <xf numFmtId="0" fontId="21" fillId="0" borderId="0" xfId="0" applyFont="1"/>
  </cellXfs>
  <cellStyles count="9">
    <cellStyle name="Comment 1" xfId="7" xr:uid="{00000000-0005-0000-0000-000000000000}"/>
    <cellStyle name="Currency" xfId="1" builtinId="4"/>
    <cellStyle name="Date 1" xfId="2" xr:uid="{00000000-0005-0000-0000-000002000000}"/>
    <cellStyle name="Hyperlink" xfId="8" builtinId="8"/>
    <cellStyle name="Index 1" xfId="3" xr:uid="{00000000-0005-0000-0000-000003000000}"/>
    <cellStyle name="Normal" xfId="0" builtinId="0"/>
    <cellStyle name="RefDes" xfId="6" xr:uid="{00000000-0005-0000-0000-000005000000}"/>
    <cellStyle name="Total Cost" xfId="5" xr:uid="{00000000-0005-0000-0000-000006000000}"/>
    <cellStyle name="Unit Cost" xfId="4" xr:uid="{00000000-0005-0000-0000-000007000000}"/>
  </cellStyles>
  <dxfs count="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border diagonalUp="0" diagonalDown="0" outline="0">
        <left style="thin">
          <color theme="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border diagonalUp="0" diagonalDown="0" outline="0">
        <left style="thin">
          <color theme="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8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" formatCode="0"/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border diagonalUp="0" diagonalDown="0" outline="0">
        <left style="thin">
          <color theme="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border diagonalUp="0" diagonalDown="0" outline="0">
        <left style="thin">
          <color theme="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border diagonalUp="0" diagonalDown="0" outline="0">
        <left style="thin">
          <color theme="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border diagonalUp="0" diagonalDown="0" outline="0">
        <left style="thin">
          <color theme="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border diagonalUp="0" diagonalDown="0" outline="0">
        <left style="thin">
          <color theme="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border diagonalUp="0" diagonalDown="0" outline="0">
        <left style="thin">
          <color theme="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border diagonalUp="0" diagonalDown="0" outline="0">
        <left style="thin">
          <color theme="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/>
        <top/>
        <bottom/>
      </border>
      <protection locked="1" hidden="0"/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6" tint="0.59999389629810485"/>
        </patternFill>
      </fill>
      <alignment vertical="center" textRotation="0" indent="0" justifyLastLine="0" shrinkToFit="0" readingOrder="0"/>
      <protection locked="0" hidden="0"/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9" tint="0.79998168889431442"/>
        </patternFill>
      </fill>
      <alignment vertical="center" textRotation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vertical="center" textRotation="0" indent="0" justifyLastLine="0" shrinkToFit="0" readingOrder="0"/>
    </dxf>
    <dxf>
      <numFmt numFmtId="35" formatCode="_(* #,##0.00_);_(* \(#,##0.00\);_(* &quot;-&quot;??_);_(@_)"/>
      <fill>
        <patternFill patternType="solid">
          <fgColor indexed="64"/>
          <bgColor theme="8" tint="0.59999389629810485"/>
        </patternFill>
      </fill>
    </dxf>
    <dxf>
      <alignment horizontal="center" vertical="center" textRotation="0" wrapText="0" indent="0" justifyLastLine="0" shrinkToFit="0" readingOrder="0"/>
      <protection locked="0" hidden="0"/>
    </dxf>
    <dxf>
      <alignment vertical="center" textRotation="0" indent="0" justifyLastLine="0" shrinkToFit="0" readingOrder="0"/>
      <protection locked="0" hidden="0"/>
    </dxf>
    <dxf>
      <alignment vertical="center" textRotation="0" indent="0" justifyLastLine="0" shrinkToFit="0" readingOrder="0"/>
      <protection locked="0" hidden="0"/>
    </dxf>
    <dxf>
      <alignment vertical="center" textRotation="0" indent="0" justifyLastLine="0" shrinkToFit="0" readingOrder="0"/>
      <protection locked="0" hidden="0"/>
    </dxf>
    <dxf>
      <alignment vertical="center" textRotation="0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vertical="center" textRotation="0" indent="0" justifyLastLine="0" shrinkToFit="0" readingOrder="0"/>
      <protection locked="0" hidden="0"/>
    </dxf>
    <dxf>
      <alignment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  <fill>
        <patternFill patternType="solid">
          <fgColor indexed="64"/>
          <bgColor theme="3" tint="0.79998168889431442"/>
        </patternFill>
      </fill>
      <protection locked="1"/>
    </dxf>
    <dxf>
      <protection locked="1"/>
    </dxf>
    <dxf>
      <border>
        <bottom style="thin">
          <color theme="3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3"/>
        </left>
        <right style="thin">
          <color theme="3"/>
        </right>
        <top/>
        <bottom/>
        <vertical style="thin">
          <color theme="3"/>
        </vertical>
        <horizontal style="thin">
          <color theme="3"/>
        </horizontal>
      </border>
      <protection locked="1"/>
    </dxf>
    <dxf>
      <font>
        <strike val="0"/>
        <color theme="7" tint="-0.499984740745262"/>
      </font>
      <fill>
        <patternFill>
          <bgColor theme="7" tint="0.79998168889431442"/>
        </patternFill>
      </fill>
    </dxf>
    <dxf>
      <font>
        <color theme="6" tint="0.59996337778862885"/>
      </font>
      <fill>
        <patternFill>
          <bgColor theme="6" tint="-0.499984740745262"/>
        </patternFill>
      </fill>
    </dxf>
    <dxf>
      <font>
        <color theme="0" tint="-4.9989318521683403E-2"/>
      </font>
      <fill>
        <patternFill>
          <bgColor rgb="FFC00000"/>
        </patternFill>
      </fill>
    </dxf>
    <dxf>
      <font>
        <b val="0"/>
        <i/>
        <strike val="0"/>
        <color theme="0" tint="-0.34998626667073579"/>
      </font>
      <fill>
        <patternFill>
          <bgColor theme="1" tint="0.24994659260841701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mediumGray">
          <fgColor rgb="FFFFFF00"/>
        </patternFill>
      </fill>
    </dxf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CC00"/>
        </patternFill>
      </fill>
    </dxf>
  </dxfs>
  <tableStyles count="0" defaultTableStyle="TableStyleMedium9" defaultPivotStyle="PivotStyleLight16"/>
  <colors>
    <mruColors>
      <color rgb="FFEAF0F6"/>
      <color rgb="FFFFCC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9:S45" totalsRowCount="1" headerRowDxfId="36" dataDxfId="34" totalsRowDxfId="33" headerRowBorderDxfId="35">
  <tableColumns count="19">
    <tableColumn id="1" xr3:uid="{00000000-0010-0000-0000-000001000000}" name="#" totalsRowDxfId="18" dataCellStyle="Index 1">
      <calculatedColumnFormula>INDIRECT(ADDRESS(ROW()-1,1))+1</calculatedColumnFormula>
    </tableColumn>
    <tableColumn id="19" xr3:uid="{00000000-0010-0000-0000-000013000000}" name="Reference Designation" totalsRowDxfId="17" dataCellStyle="RefDes"/>
    <tableColumn id="2" xr3:uid="{00000000-0010-0000-0000-000002000000}" name="Manufacturer" dataDxfId="32" totalsRowDxfId="16"/>
    <tableColumn id="3" xr3:uid="{00000000-0010-0000-0000-000003000000}" name="Manufacturer's Part Number" dataDxfId="31" totalsRowDxfId="15"/>
    <tableColumn id="4" xr3:uid="{00000000-0010-0000-0000-000004000000}" name="Item Description" dataDxfId="30" totalsRowDxfId="14"/>
    <tableColumn id="5" xr3:uid="{00000000-0010-0000-0000-000005000000}" name="Case Style" dataDxfId="29" totalsRowDxfId="13"/>
    <tableColumn id="6" xr3:uid="{00000000-0010-0000-0000-000006000000}" name="Distributor Name" dataDxfId="28" totalsRowDxfId="12"/>
    <tableColumn id="7" xr3:uid="{00000000-0010-0000-0000-000007000000}" name="Distributor's Part Number" dataDxfId="27" totalsRowDxfId="11"/>
    <tableColumn id="8" xr3:uid="{00000000-0010-0000-0000-000008000000}" name="Packaging" dataDxfId="26" totalsRowDxfId="10"/>
    <tableColumn id="9" xr3:uid="{00000000-0010-0000-0000-000009000000}" name="Quantity" totalsRowFunction="sum" dataDxfId="25" totalsRowDxfId="9"/>
    <tableColumn id="10" xr3:uid="{00000000-0010-0000-0000-00000A000000}" name="$/each" totalsRowDxfId="8" dataCellStyle="Unit Cost"/>
    <tableColumn id="18" xr3:uid="{00000000-0010-0000-0000-000012000000}" name="Total $" totalsRowFunction="sum" totalsRowDxfId="7" dataCellStyle="Total Cost">
      <calculatedColumnFormula>IF(AND(Table1[[#This Row],[Equip]]=FALSE,J10&gt;0),J10,0)*K10</calculatedColumnFormula>
    </tableColumn>
    <tableColumn id="11" xr3:uid="{00000000-0010-0000-0000-00000B000000}" name="Equip $" totalsRowFunction="sum" dataDxfId="24" totalsRowDxfId="6" dataCellStyle="Currency">
      <calculatedColumnFormula>IF(AND(Table1[[#This Row],[Equip]]&lt;&gt;FALSE,J10&gt;0),J10,0)*K10</calculatedColumnFormula>
    </tableColumn>
    <tableColumn id="12" xr3:uid="{00000000-0010-0000-0000-00000C000000}" name="Date Ordered" dataDxfId="23" totalsRowDxfId="5" dataCellStyle="Date 1"/>
    <tableColumn id="13" xr3:uid="{00000000-0010-0000-0000-00000D000000}" name="Date Received" dataDxfId="22" totalsRowDxfId="4" dataCellStyle="Date 1"/>
    <tableColumn id="14" xr3:uid="{00000000-0010-0000-0000-00000E000000}" name="Qty Rcvd" totalsRowFunction="sum" dataDxfId="21" totalsRowDxfId="3">
      <calculatedColumnFormula>IF(O10=0,0,J10)</calculatedColumnFormula>
    </tableColumn>
    <tableColumn id="15" xr3:uid="{00000000-0010-0000-0000-00000F000000}" name="Sub #" dataDxfId="20" totalsRowDxfId="2"/>
    <tableColumn id="16" xr3:uid="{00000000-0010-0000-0000-000010000000}" name="Equip" dataDxfId="19" totalsRowDxfId="1"/>
    <tableColumn id="17" xr3:uid="{00000000-0010-0000-0000-000011000000}" name="Comment" totalsRowDxfId="0" dataCellStyle="Comment 1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pl2q2@mail.missouri.edu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66"/>
  <sheetViews>
    <sheetView showGridLines="0" tabSelected="1" zoomScale="80" zoomScaleNormal="80" workbookViewId="0">
      <pane xSplit="1" ySplit="9" topLeftCell="B10" activePane="bottomRight" state="frozen"/>
      <selection pane="topRight" activeCell="B1" sqref="B1"/>
      <selection pane="bottomLeft" activeCell="A6" sqref="A6"/>
      <selection pane="bottomRight" activeCell="H6" sqref="H6"/>
    </sheetView>
  </sheetViews>
  <sheetFormatPr defaultRowHeight="15" x14ac:dyDescent="0.25"/>
  <cols>
    <col min="1" max="1" width="4.42578125" style="2" customWidth="1"/>
    <col min="2" max="2" width="12.85546875" style="3" customWidth="1"/>
    <col min="3" max="3" width="26.85546875" style="3" customWidth="1"/>
    <col min="4" max="4" width="31.28515625" style="3" customWidth="1"/>
    <col min="5" max="5" width="50.7109375" style="3" customWidth="1"/>
    <col min="6" max="6" width="11" style="3" bestFit="1" customWidth="1"/>
    <col min="7" max="7" width="20.7109375" style="3" customWidth="1"/>
    <col min="8" max="8" width="25.140625" style="3" bestFit="1" customWidth="1"/>
    <col min="9" max="9" width="10.85546875" style="5" bestFit="1" customWidth="1"/>
    <col min="10" max="10" width="9.5703125" style="2" bestFit="1" customWidth="1"/>
    <col min="11" max="11" width="12.7109375" style="2" customWidth="1"/>
    <col min="12" max="15" width="12.7109375" style="1" customWidth="1"/>
    <col min="16" max="16" width="6.7109375" style="1" bestFit="1" customWidth="1"/>
    <col min="17" max="17" width="6.7109375" style="1" customWidth="1"/>
    <col min="18" max="18" width="6.7109375" style="1" bestFit="1" customWidth="1"/>
    <col min="19" max="19" width="60.7109375" style="1" customWidth="1"/>
    <col min="20" max="16384" width="9.140625" style="1"/>
  </cols>
  <sheetData>
    <row r="1" spans="1:19" s="9" customFormat="1" ht="18.75" x14ac:dyDescent="0.3">
      <c r="A1" s="6"/>
      <c r="C1" s="10" t="s">
        <v>13</v>
      </c>
      <c r="D1" s="49" t="s">
        <v>39</v>
      </c>
      <c r="E1" s="50"/>
      <c r="F1" s="60" t="s">
        <v>21</v>
      </c>
      <c r="G1" s="61"/>
      <c r="H1" s="61"/>
      <c r="I1" s="61"/>
      <c r="J1" s="61"/>
      <c r="K1" s="61"/>
      <c r="L1" s="62"/>
    </row>
    <row r="2" spans="1:19" s="9" customFormat="1" ht="18.75" x14ac:dyDescent="0.3">
      <c r="A2" s="6"/>
      <c r="C2" s="10" t="s">
        <v>35</v>
      </c>
      <c r="D2" s="53" t="s">
        <v>40</v>
      </c>
      <c r="E2" s="50"/>
      <c r="F2" s="63"/>
      <c r="G2" s="64"/>
      <c r="H2" s="64"/>
      <c r="I2" s="64"/>
      <c r="J2" s="64"/>
      <c r="K2" s="64"/>
      <c r="L2" s="65"/>
    </row>
    <row r="3" spans="1:19" s="9" customFormat="1" ht="18.75" x14ac:dyDescent="0.3">
      <c r="A3" s="6"/>
      <c r="C3" s="10" t="s">
        <v>22</v>
      </c>
      <c r="D3" s="49" t="s">
        <v>41</v>
      </c>
      <c r="E3" s="50"/>
    </row>
    <row r="4" spans="1:19" s="9" customFormat="1" ht="18.75" x14ac:dyDescent="0.3">
      <c r="A4" s="6"/>
      <c r="C4" s="10" t="s">
        <v>25</v>
      </c>
      <c r="D4" s="49" t="s">
        <v>37</v>
      </c>
      <c r="E4" s="50"/>
      <c r="F4" s="7"/>
      <c r="G4" s="7"/>
      <c r="H4" s="7"/>
      <c r="I4" s="8"/>
      <c r="J4" s="6"/>
      <c r="K4" s="6"/>
    </row>
    <row r="5" spans="1:19" s="9" customFormat="1" ht="18.75" x14ac:dyDescent="0.3">
      <c r="A5" s="6"/>
      <c r="C5" s="10" t="s">
        <v>36</v>
      </c>
      <c r="D5" s="49" t="s">
        <v>42</v>
      </c>
      <c r="E5" s="50"/>
      <c r="F5" s="7"/>
      <c r="G5" s="7"/>
      <c r="H5" s="7"/>
      <c r="I5" s="8"/>
      <c r="J5" s="6"/>
      <c r="K5" s="6"/>
    </row>
    <row r="6" spans="1:19" s="9" customFormat="1" ht="18.75" x14ac:dyDescent="0.3">
      <c r="A6" s="6"/>
      <c r="C6" s="10" t="s">
        <v>26</v>
      </c>
      <c r="D6" s="56" t="s">
        <v>43</v>
      </c>
      <c r="E6" s="50"/>
      <c r="F6" s="7"/>
      <c r="G6" s="7"/>
      <c r="H6" s="7"/>
      <c r="I6" s="8"/>
      <c r="J6" s="6"/>
      <c r="K6" s="6"/>
    </row>
    <row r="7" spans="1:19" s="9" customFormat="1" ht="18.75" x14ac:dyDescent="0.3">
      <c r="A7" s="6"/>
      <c r="C7" s="10" t="s">
        <v>14</v>
      </c>
      <c r="D7" s="51">
        <v>44250</v>
      </c>
      <c r="E7" s="52"/>
      <c r="F7" s="7"/>
      <c r="G7" s="7"/>
      <c r="H7" s="11" t="s">
        <v>38</v>
      </c>
      <c r="I7" s="8"/>
      <c r="J7" s="6"/>
      <c r="K7" s="6"/>
    </row>
    <row r="8" spans="1:19" x14ac:dyDescent="0.25">
      <c r="N8" s="57" t="s">
        <v>31</v>
      </c>
      <c r="O8" s="58"/>
      <c r="P8" s="58"/>
      <c r="Q8" s="58"/>
      <c r="R8" s="58"/>
      <c r="S8" s="59"/>
    </row>
    <row r="9" spans="1:19" ht="30.75" thickBot="1" x14ac:dyDescent="0.3">
      <c r="A9" s="37" t="s">
        <v>0</v>
      </c>
      <c r="B9" s="38" t="s">
        <v>30</v>
      </c>
      <c r="C9" s="39" t="s">
        <v>8</v>
      </c>
      <c r="D9" s="39" t="s">
        <v>15</v>
      </c>
      <c r="E9" s="39" t="s">
        <v>1</v>
      </c>
      <c r="F9" s="39" t="s">
        <v>6</v>
      </c>
      <c r="G9" s="40" t="s">
        <v>5</v>
      </c>
      <c r="H9" s="40" t="s">
        <v>28</v>
      </c>
      <c r="I9" s="40" t="s">
        <v>7</v>
      </c>
      <c r="J9" s="41" t="s">
        <v>20</v>
      </c>
      <c r="K9" s="42" t="s">
        <v>2</v>
      </c>
      <c r="L9" s="42" t="s">
        <v>3</v>
      </c>
      <c r="M9" s="43" t="s">
        <v>29</v>
      </c>
      <c r="N9" s="48" t="s">
        <v>32</v>
      </c>
      <c r="O9" s="48" t="s">
        <v>33</v>
      </c>
      <c r="P9" s="48" t="s">
        <v>34</v>
      </c>
      <c r="Q9" s="44" t="s">
        <v>23</v>
      </c>
      <c r="R9" s="45" t="s">
        <v>24</v>
      </c>
      <c r="S9" s="46" t="s">
        <v>27</v>
      </c>
    </row>
    <row r="10" spans="1:19" ht="15.75" thickBot="1" x14ac:dyDescent="0.3">
      <c r="A10" s="31">
        <v>1</v>
      </c>
      <c r="B10" s="36" t="s">
        <v>44</v>
      </c>
      <c r="C10" s="20" t="s">
        <v>45</v>
      </c>
      <c r="D10" s="20" t="s">
        <v>46</v>
      </c>
      <c r="E10" s="21" t="s">
        <v>47</v>
      </c>
      <c r="F10" s="20" t="s">
        <v>50</v>
      </c>
      <c r="G10" s="20" t="s">
        <v>52</v>
      </c>
      <c r="H10" s="54" t="s">
        <v>53</v>
      </c>
      <c r="I10" s="20" t="s">
        <v>55</v>
      </c>
      <c r="J10" s="22">
        <v>5</v>
      </c>
      <c r="K10" s="34">
        <v>0.64</v>
      </c>
      <c r="L10" s="35">
        <f>IF(AND(Table1[[#This Row],[Equip]]=FALSE,J10&gt;0),J10,0)*K10</f>
        <v>3.2</v>
      </c>
      <c r="M10" s="29">
        <f>IF(AND(Table1[[#This Row],[Equip]]&lt;&gt;FALSE,J10&gt;0),J10,0)*K10</f>
        <v>0</v>
      </c>
      <c r="N10" s="28"/>
      <c r="O10" s="28"/>
      <c r="P10" s="23">
        <f t="shared" ref="P10:P44" si="0">IF(O10=0,0,J10)</f>
        <v>0</v>
      </c>
      <c r="Q10" s="32"/>
      <c r="R10" s="19"/>
      <c r="S10" s="47"/>
    </row>
    <row r="11" spans="1:19" x14ac:dyDescent="0.25">
      <c r="A11" s="31">
        <v>2</v>
      </c>
      <c r="B11" s="36" t="s">
        <v>44</v>
      </c>
      <c r="C11" s="20" t="s">
        <v>45</v>
      </c>
      <c r="D11" s="20" t="s">
        <v>48</v>
      </c>
      <c r="E11" s="21" t="s">
        <v>49</v>
      </c>
      <c r="F11" s="20" t="s">
        <v>51</v>
      </c>
      <c r="G11" s="20" t="s">
        <v>52</v>
      </c>
      <c r="H11" s="54" t="s">
        <v>54</v>
      </c>
      <c r="I11" s="20" t="s">
        <v>56</v>
      </c>
      <c r="J11" s="22">
        <v>3</v>
      </c>
      <c r="K11" s="34">
        <v>1.08</v>
      </c>
      <c r="L11" s="35">
        <f>IF(AND(Table1[[#This Row],[Equip]]=FALSE,J11&gt;0),J11,0)*K11</f>
        <v>3.24</v>
      </c>
      <c r="M11" s="29">
        <f>IF(AND(Table1[[#This Row],[Equip]]&lt;&gt;FALSE,J11&gt;0),J11,0)*K11</f>
        <v>0</v>
      </c>
      <c r="N11" s="28"/>
      <c r="O11" s="28"/>
      <c r="P11" s="23">
        <f t="shared" si="0"/>
        <v>0</v>
      </c>
      <c r="Q11" s="32"/>
      <c r="R11" s="19"/>
      <c r="S11" s="47"/>
    </row>
    <row r="12" spans="1:19" ht="15.75" thickBot="1" x14ac:dyDescent="0.3">
      <c r="A12" s="31">
        <v>3</v>
      </c>
      <c r="B12" s="36" t="s">
        <v>44</v>
      </c>
      <c r="C12" s="20" t="s">
        <v>57</v>
      </c>
      <c r="D12" s="20" t="s">
        <v>58</v>
      </c>
      <c r="E12" s="21" t="s">
        <v>61</v>
      </c>
      <c r="F12" s="20" t="s">
        <v>60</v>
      </c>
      <c r="G12" s="20" t="s">
        <v>52</v>
      </c>
      <c r="H12" s="55" t="s">
        <v>59</v>
      </c>
      <c r="I12" s="20" t="s">
        <v>55</v>
      </c>
      <c r="J12" s="22">
        <v>3</v>
      </c>
      <c r="K12" s="34">
        <v>2.2799999999999998</v>
      </c>
      <c r="L12" s="35">
        <f>IF(AND(Table1[[#This Row],[Equip]]=FALSE,J12&gt;0),J12,0)*K12</f>
        <v>6.84</v>
      </c>
      <c r="M12" s="29">
        <f>IF(AND(Table1[[#This Row],[Equip]]&lt;&gt;FALSE,J12&gt;0),J12,0)*K12</f>
        <v>0</v>
      </c>
      <c r="N12" s="28"/>
      <c r="O12" s="28"/>
      <c r="P12" s="23">
        <f t="shared" si="0"/>
        <v>0</v>
      </c>
      <c r="Q12" s="32"/>
      <c r="R12" s="19"/>
      <c r="S12" s="47"/>
    </row>
    <row r="13" spans="1:19" x14ac:dyDescent="0.25">
      <c r="A13" s="31">
        <v>4</v>
      </c>
      <c r="B13" s="36" t="s">
        <v>44</v>
      </c>
      <c r="C13" s="20" t="s">
        <v>66</v>
      </c>
      <c r="D13" s="20" t="s">
        <v>64</v>
      </c>
      <c r="E13" s="21" t="s">
        <v>63</v>
      </c>
      <c r="F13" s="20" t="s">
        <v>62</v>
      </c>
      <c r="G13" s="20" t="s">
        <v>52</v>
      </c>
      <c r="H13" s="20" t="s">
        <v>65</v>
      </c>
      <c r="I13" s="20" t="s">
        <v>55</v>
      </c>
      <c r="J13" s="22">
        <v>2</v>
      </c>
      <c r="K13" s="34">
        <v>2.48</v>
      </c>
      <c r="L13" s="35">
        <f>IF(AND(Table1[[#This Row],[Equip]]=FALSE,J13&gt;0),J13,0)*K13</f>
        <v>4.96</v>
      </c>
      <c r="M13" s="29">
        <f>IF(AND(Table1[[#This Row],[Equip]]&lt;&gt;FALSE,J13&gt;0),J13,0)*K13</f>
        <v>0</v>
      </c>
      <c r="N13" s="28"/>
      <c r="O13" s="28"/>
      <c r="P13" s="23">
        <f t="shared" si="0"/>
        <v>0</v>
      </c>
      <c r="Q13" s="32"/>
      <c r="R13" s="19"/>
      <c r="S13" s="47"/>
    </row>
    <row r="14" spans="1:19" x14ac:dyDescent="0.25">
      <c r="A14" s="31">
        <v>5</v>
      </c>
      <c r="B14" s="36" t="s">
        <v>44</v>
      </c>
      <c r="C14" s="20" t="s">
        <v>67</v>
      </c>
      <c r="D14" s="20" t="s">
        <v>68</v>
      </c>
      <c r="E14" s="21" t="s">
        <v>69</v>
      </c>
      <c r="F14" s="20" t="s">
        <v>71</v>
      </c>
      <c r="G14" s="20" t="s">
        <v>52</v>
      </c>
      <c r="H14" s="20" t="s">
        <v>72</v>
      </c>
      <c r="I14" s="20" t="s">
        <v>70</v>
      </c>
      <c r="J14" s="22">
        <v>3</v>
      </c>
      <c r="K14" s="34">
        <v>0.38</v>
      </c>
      <c r="L14" s="35">
        <f>IF(AND(Table1[[#This Row],[Equip]]=FALSE,J14&gt;0),J14,0)*K14</f>
        <v>1.1400000000000001</v>
      </c>
      <c r="M14" s="29">
        <f>IF(AND(Table1[[#This Row],[Equip]]&lt;&gt;FALSE,J14&gt;0),J14,0)*K14</f>
        <v>0</v>
      </c>
      <c r="N14" s="28"/>
      <c r="O14" s="28"/>
      <c r="P14" s="23">
        <f t="shared" si="0"/>
        <v>0</v>
      </c>
      <c r="Q14" s="32"/>
      <c r="R14" s="19"/>
      <c r="S14" s="47"/>
    </row>
    <row r="15" spans="1:19" x14ac:dyDescent="0.25">
      <c r="A15" s="31">
        <v>6</v>
      </c>
      <c r="B15" s="36" t="s">
        <v>44</v>
      </c>
      <c r="C15" s="20" t="s">
        <v>79</v>
      </c>
      <c r="D15" s="68" t="s">
        <v>76</v>
      </c>
      <c r="E15" s="21" t="s">
        <v>80</v>
      </c>
      <c r="F15" s="20" t="s">
        <v>81</v>
      </c>
      <c r="G15" s="20" t="s">
        <v>52</v>
      </c>
      <c r="H15" s="67" t="s">
        <v>73</v>
      </c>
      <c r="I15" s="20" t="s">
        <v>70</v>
      </c>
      <c r="J15" s="22">
        <v>3</v>
      </c>
      <c r="K15" s="34">
        <v>1.0900000000000001</v>
      </c>
      <c r="L15" s="35">
        <f>IF(AND(Table1[[#This Row],[Equip]]=FALSE,J15&gt;0),J15,0)*K15</f>
        <v>3.2700000000000005</v>
      </c>
      <c r="M15" s="29">
        <f>IF(AND(Table1[[#This Row],[Equip]]&lt;&gt;FALSE,J15&gt;0),J15,0)*K15</f>
        <v>0</v>
      </c>
      <c r="N15" s="28"/>
      <c r="O15" s="28"/>
      <c r="P15" s="23">
        <f t="shared" si="0"/>
        <v>0</v>
      </c>
      <c r="Q15" s="32"/>
      <c r="R15" s="19"/>
      <c r="S15" s="47"/>
    </row>
    <row r="16" spans="1:19" x14ac:dyDescent="0.25">
      <c r="A16" s="31">
        <v>7</v>
      </c>
      <c r="B16" s="36" t="s">
        <v>44</v>
      </c>
      <c r="C16" s="20" t="s">
        <v>79</v>
      </c>
      <c r="D16" s="68" t="s">
        <v>77</v>
      </c>
      <c r="E16" s="21" t="s">
        <v>82</v>
      </c>
      <c r="F16" s="20" t="s">
        <v>81</v>
      </c>
      <c r="G16" s="20" t="s">
        <v>52</v>
      </c>
      <c r="H16" s="67" t="s">
        <v>74</v>
      </c>
      <c r="I16" s="20" t="s">
        <v>70</v>
      </c>
      <c r="J16" s="22">
        <v>3</v>
      </c>
      <c r="K16" s="34">
        <v>0.72</v>
      </c>
      <c r="L16" s="35">
        <f>IF(AND(Table1[[#This Row],[Equip]]=FALSE,J16&gt;0),J16,0)*K16</f>
        <v>2.16</v>
      </c>
      <c r="M16" s="29">
        <f>IF(AND(Table1[[#This Row],[Equip]]&lt;&gt;FALSE,J16&gt;0),J16,0)*K16</f>
        <v>0</v>
      </c>
      <c r="N16" s="28"/>
      <c r="O16" s="28"/>
      <c r="P16" s="23">
        <f t="shared" si="0"/>
        <v>0</v>
      </c>
      <c r="Q16" s="32"/>
      <c r="R16" s="19"/>
      <c r="S16" s="47"/>
    </row>
    <row r="17" spans="1:19" x14ac:dyDescent="0.25">
      <c r="A17" s="31">
        <v>8</v>
      </c>
      <c r="B17" s="36" t="s">
        <v>44</v>
      </c>
      <c r="C17" s="20" t="s">
        <v>79</v>
      </c>
      <c r="D17" s="68" t="s">
        <v>78</v>
      </c>
      <c r="E17" s="21" t="s">
        <v>83</v>
      </c>
      <c r="F17" s="20" t="s">
        <v>81</v>
      </c>
      <c r="G17" s="20" t="s">
        <v>52</v>
      </c>
      <c r="H17" s="67" t="s">
        <v>75</v>
      </c>
      <c r="I17" s="20" t="s">
        <v>70</v>
      </c>
      <c r="J17" s="22">
        <v>4</v>
      </c>
      <c r="K17" s="34">
        <v>1.02</v>
      </c>
      <c r="L17" s="35">
        <f>IF(AND(Table1[[#This Row],[Equip]]=FALSE,J17&gt;0),J17,0)*K17</f>
        <v>4.08</v>
      </c>
      <c r="M17" s="29">
        <f>IF(AND(Table1[[#This Row],[Equip]]&lt;&gt;FALSE,J17&gt;0),J17,0)*K17</f>
        <v>0</v>
      </c>
      <c r="N17" s="28"/>
      <c r="O17" s="28"/>
      <c r="P17" s="23">
        <f t="shared" si="0"/>
        <v>0</v>
      </c>
      <c r="Q17" s="32"/>
      <c r="R17" s="19"/>
      <c r="S17" s="47"/>
    </row>
    <row r="18" spans="1:19" x14ac:dyDescent="0.25">
      <c r="A18" s="31">
        <v>9</v>
      </c>
      <c r="B18" s="36" t="s">
        <v>44</v>
      </c>
      <c r="C18" s="20" t="s">
        <v>84</v>
      </c>
      <c r="D18" s="20" t="s">
        <v>85</v>
      </c>
      <c r="E18" s="21" t="s">
        <v>91</v>
      </c>
      <c r="F18" s="20" t="s">
        <v>92</v>
      </c>
      <c r="G18" s="20" t="s">
        <v>52</v>
      </c>
      <c r="H18" s="20" t="s">
        <v>86</v>
      </c>
      <c r="I18" s="20" t="s">
        <v>87</v>
      </c>
      <c r="J18" s="22">
        <v>2</v>
      </c>
      <c r="K18" s="34">
        <v>5.92</v>
      </c>
      <c r="L18" s="35">
        <f>IF(AND(Table1[[#This Row],[Equip]]=FALSE,J18&gt;0),J18,0)*K18</f>
        <v>11.84</v>
      </c>
      <c r="M18" s="29">
        <f>IF(AND(Table1[[#This Row],[Equip]]&lt;&gt;FALSE,J18&gt;0),J18,0)*K18</f>
        <v>0</v>
      </c>
      <c r="N18" s="28"/>
      <c r="O18" s="28"/>
      <c r="P18" s="23">
        <f t="shared" si="0"/>
        <v>0</v>
      </c>
      <c r="Q18" s="32"/>
      <c r="R18" s="19"/>
      <c r="S18" s="47"/>
    </row>
    <row r="19" spans="1:19" x14ac:dyDescent="0.25">
      <c r="A19" s="31">
        <v>10</v>
      </c>
      <c r="B19" s="36" t="s">
        <v>44</v>
      </c>
      <c r="C19" s="20" t="s">
        <v>84</v>
      </c>
      <c r="D19" s="20" t="s">
        <v>88</v>
      </c>
      <c r="E19" s="21" t="s">
        <v>90</v>
      </c>
      <c r="F19" s="20" t="s">
        <v>93</v>
      </c>
      <c r="G19" s="20" t="s">
        <v>52</v>
      </c>
      <c r="H19" s="20" t="s">
        <v>89</v>
      </c>
      <c r="I19" s="20" t="s">
        <v>87</v>
      </c>
      <c r="J19" s="22">
        <v>2</v>
      </c>
      <c r="K19" s="34">
        <v>0.44</v>
      </c>
      <c r="L19" s="35">
        <f>IF(AND(Table1[[#This Row],[Equip]]=FALSE,J19&gt;0),J19,0)*K19</f>
        <v>0.88</v>
      </c>
      <c r="M19" s="29">
        <f>IF(AND(Table1[[#This Row],[Equip]]&lt;&gt;FALSE,J19&gt;0),J19,0)*K19</f>
        <v>0</v>
      </c>
      <c r="N19" s="28"/>
      <c r="O19" s="28"/>
      <c r="P19" s="23">
        <f t="shared" si="0"/>
        <v>0</v>
      </c>
      <c r="Q19" s="32"/>
      <c r="R19" s="19"/>
      <c r="S19" s="47"/>
    </row>
    <row r="20" spans="1:19" x14ac:dyDescent="0.25">
      <c r="A20" s="31">
        <v>11</v>
      </c>
      <c r="B20" s="36"/>
      <c r="C20" s="20"/>
      <c r="D20" s="20"/>
      <c r="E20" s="21"/>
      <c r="F20" s="20"/>
      <c r="G20" s="20"/>
      <c r="H20" s="20"/>
      <c r="I20" s="20"/>
      <c r="J20" s="22"/>
      <c r="K20" s="34"/>
      <c r="L20" s="35">
        <f>IF(AND(Table1[[#This Row],[Equip]]=FALSE,J20&gt;0),J20,0)*K20</f>
        <v>0</v>
      </c>
      <c r="M20" s="29">
        <f>IF(AND(Table1[[#This Row],[Equip]]&lt;&gt;FALSE,J20&gt;0),J20,0)*K20</f>
        <v>0</v>
      </c>
      <c r="N20" s="28"/>
      <c r="O20" s="28"/>
      <c r="P20" s="23">
        <f t="shared" si="0"/>
        <v>0</v>
      </c>
      <c r="Q20" s="32"/>
      <c r="R20" s="19"/>
      <c r="S20" s="47"/>
    </row>
    <row r="21" spans="1:19" x14ac:dyDescent="0.25">
      <c r="A21" s="31">
        <v>12</v>
      </c>
      <c r="B21" s="36"/>
      <c r="C21" s="20"/>
      <c r="D21" s="20"/>
      <c r="E21" s="21"/>
      <c r="F21" s="20"/>
      <c r="G21" s="20"/>
      <c r="H21" s="20"/>
      <c r="I21" s="20"/>
      <c r="J21" s="22"/>
      <c r="K21" s="34"/>
      <c r="L21" s="35">
        <f>IF(AND(Table1[[#This Row],[Equip]]=FALSE,J21&gt;0),J21,0)*K21</f>
        <v>0</v>
      </c>
      <c r="M21" s="29">
        <f>IF(AND(Table1[[#This Row],[Equip]]&lt;&gt;FALSE,J21&gt;0),J21,0)*K21</f>
        <v>0</v>
      </c>
      <c r="N21" s="28"/>
      <c r="O21" s="28"/>
      <c r="P21" s="23">
        <f t="shared" si="0"/>
        <v>0</v>
      </c>
      <c r="Q21" s="32"/>
      <c r="R21" s="19"/>
      <c r="S21" s="47"/>
    </row>
    <row r="22" spans="1:19" x14ac:dyDescent="0.25">
      <c r="A22" s="31">
        <v>13</v>
      </c>
      <c r="B22" s="36"/>
      <c r="C22" s="20"/>
      <c r="D22" s="20"/>
      <c r="E22" s="21"/>
      <c r="F22" s="20"/>
      <c r="G22" s="20"/>
      <c r="H22" s="20"/>
      <c r="I22" s="20"/>
      <c r="J22" s="22"/>
      <c r="K22" s="34"/>
      <c r="L22" s="35">
        <f>IF(AND(Table1[[#This Row],[Equip]]=FALSE,J22&gt;0),J22,0)*K22</f>
        <v>0</v>
      </c>
      <c r="M22" s="29">
        <f>IF(AND(Table1[[#This Row],[Equip]]&lt;&gt;FALSE,J22&gt;0),J22,0)*K22</f>
        <v>0</v>
      </c>
      <c r="N22" s="28"/>
      <c r="O22" s="28"/>
      <c r="P22" s="23">
        <f t="shared" si="0"/>
        <v>0</v>
      </c>
      <c r="Q22" s="32"/>
      <c r="R22" s="19"/>
      <c r="S22" s="47"/>
    </row>
    <row r="23" spans="1:19" x14ac:dyDescent="0.25">
      <c r="A23" s="31">
        <v>14</v>
      </c>
      <c r="B23" s="36"/>
      <c r="C23" s="20"/>
      <c r="D23" s="20"/>
      <c r="E23" s="21"/>
      <c r="F23" s="20"/>
      <c r="G23" s="20"/>
      <c r="H23" s="20"/>
      <c r="I23" s="20"/>
      <c r="J23" s="22"/>
      <c r="K23" s="34"/>
      <c r="L23" s="35">
        <f>IF(AND(Table1[[#This Row],[Equip]]=FALSE,J23&gt;0),J23,0)*K23</f>
        <v>0</v>
      </c>
      <c r="M23" s="29">
        <f>IF(AND(Table1[[#This Row],[Equip]]&lt;&gt;FALSE,J23&gt;0),J23,0)*K23</f>
        <v>0</v>
      </c>
      <c r="N23" s="28"/>
      <c r="O23" s="28"/>
      <c r="P23" s="23">
        <f t="shared" si="0"/>
        <v>0</v>
      </c>
      <c r="Q23" s="32"/>
      <c r="R23" s="19"/>
      <c r="S23" s="47"/>
    </row>
    <row r="24" spans="1:19" x14ac:dyDescent="0.25">
      <c r="A24" s="31">
        <v>15</v>
      </c>
      <c r="B24" s="36"/>
      <c r="C24" s="20"/>
      <c r="D24" s="20"/>
      <c r="E24" s="21"/>
      <c r="F24" s="20"/>
      <c r="G24" s="20"/>
      <c r="H24" s="20"/>
      <c r="I24" s="20"/>
      <c r="J24" s="22"/>
      <c r="K24" s="34"/>
      <c r="L24" s="35">
        <f>IF(AND(Table1[[#This Row],[Equip]]=FALSE,J24&gt;0),J24,0)*K24</f>
        <v>0</v>
      </c>
      <c r="M24" s="29">
        <f>IF(AND(Table1[[#This Row],[Equip]]&lt;&gt;FALSE,J24&gt;0),J24,0)*K24</f>
        <v>0</v>
      </c>
      <c r="N24" s="28"/>
      <c r="O24" s="28"/>
      <c r="P24" s="23">
        <f t="shared" si="0"/>
        <v>0</v>
      </c>
      <c r="Q24" s="32"/>
      <c r="R24" s="19"/>
      <c r="S24" s="47"/>
    </row>
    <row r="25" spans="1:19" x14ac:dyDescent="0.25">
      <c r="A25" s="31">
        <v>16</v>
      </c>
      <c r="B25" s="36"/>
      <c r="C25" s="20"/>
      <c r="D25" s="20"/>
      <c r="E25" s="21"/>
      <c r="F25" s="20"/>
      <c r="G25" s="20"/>
      <c r="H25" s="20"/>
      <c r="I25" s="20"/>
      <c r="J25" s="22"/>
      <c r="K25" s="34"/>
      <c r="L25" s="35">
        <f>IF(AND(Table1[[#This Row],[Equip]]=FALSE,J25&gt;0),J25,0)*K25</f>
        <v>0</v>
      </c>
      <c r="M25" s="29">
        <f>IF(AND(Table1[[#This Row],[Equip]]&lt;&gt;FALSE,J25&gt;0),J25,0)*K25</f>
        <v>0</v>
      </c>
      <c r="N25" s="28"/>
      <c r="O25" s="28"/>
      <c r="P25" s="23">
        <f t="shared" si="0"/>
        <v>0</v>
      </c>
      <c r="Q25" s="32"/>
      <c r="R25" s="19"/>
      <c r="S25" s="47"/>
    </row>
    <row r="26" spans="1:19" x14ac:dyDescent="0.25">
      <c r="A26" s="31">
        <v>17</v>
      </c>
      <c r="B26" s="36"/>
      <c r="C26" s="20"/>
      <c r="D26" s="20"/>
      <c r="E26" s="21"/>
      <c r="F26" s="20"/>
      <c r="G26" s="20"/>
      <c r="H26" s="20"/>
      <c r="I26" s="20"/>
      <c r="J26" s="22"/>
      <c r="K26" s="34"/>
      <c r="L26" s="35">
        <f>IF(AND(Table1[[#This Row],[Equip]]=FALSE,J26&gt;0),J26,0)*K26</f>
        <v>0</v>
      </c>
      <c r="M26" s="29">
        <f>IF(AND(Table1[[#This Row],[Equip]]&lt;&gt;FALSE,J26&gt;0),J26,0)*K26</f>
        <v>0</v>
      </c>
      <c r="N26" s="28"/>
      <c r="O26" s="28"/>
      <c r="P26" s="23">
        <f t="shared" si="0"/>
        <v>0</v>
      </c>
      <c r="Q26" s="32"/>
      <c r="R26" s="19"/>
      <c r="S26" s="47"/>
    </row>
    <row r="27" spans="1:19" x14ac:dyDescent="0.25">
      <c r="A27" s="31">
        <v>18</v>
      </c>
      <c r="B27" s="36"/>
      <c r="C27" s="20"/>
      <c r="D27" s="20"/>
      <c r="E27" s="21"/>
      <c r="F27" s="20"/>
      <c r="G27" s="20"/>
      <c r="H27" s="20"/>
      <c r="I27" s="20"/>
      <c r="J27" s="22"/>
      <c r="K27" s="34"/>
      <c r="L27" s="35">
        <f>IF(AND(Table1[[#This Row],[Equip]]=FALSE,J27&gt;0),J27,0)*K27</f>
        <v>0</v>
      </c>
      <c r="M27" s="29">
        <f>IF(AND(Table1[[#This Row],[Equip]]&lt;&gt;FALSE,J27&gt;0),J27,0)*K27</f>
        <v>0</v>
      </c>
      <c r="N27" s="28"/>
      <c r="O27" s="28"/>
      <c r="P27" s="23">
        <f t="shared" si="0"/>
        <v>0</v>
      </c>
      <c r="Q27" s="32"/>
      <c r="R27" s="19"/>
      <c r="S27" s="47"/>
    </row>
    <row r="28" spans="1:19" x14ac:dyDescent="0.25">
      <c r="A28" s="31">
        <v>19</v>
      </c>
      <c r="B28" s="36"/>
      <c r="C28" s="20"/>
      <c r="D28" s="20"/>
      <c r="E28" s="21"/>
      <c r="F28" s="20"/>
      <c r="G28" s="20"/>
      <c r="H28" s="20"/>
      <c r="I28" s="20"/>
      <c r="J28" s="22"/>
      <c r="K28" s="34"/>
      <c r="L28" s="35">
        <f>IF(AND(Table1[[#This Row],[Equip]]=FALSE,J28&gt;0),J28,0)*K28</f>
        <v>0</v>
      </c>
      <c r="M28" s="29">
        <f>IF(AND(Table1[[#This Row],[Equip]]&lt;&gt;FALSE,J28&gt;0),J28,0)*K28</f>
        <v>0</v>
      </c>
      <c r="N28" s="28"/>
      <c r="O28" s="28"/>
      <c r="P28" s="23">
        <f t="shared" si="0"/>
        <v>0</v>
      </c>
      <c r="Q28" s="32"/>
      <c r="R28" s="19"/>
      <c r="S28" s="47"/>
    </row>
    <row r="29" spans="1:19" x14ac:dyDescent="0.25">
      <c r="A29" s="31">
        <v>20</v>
      </c>
      <c r="B29" s="36"/>
      <c r="C29" s="20"/>
      <c r="D29" s="20"/>
      <c r="E29" s="21"/>
      <c r="F29" s="20"/>
      <c r="G29" s="20"/>
      <c r="H29" s="20"/>
      <c r="I29" s="20"/>
      <c r="J29" s="22"/>
      <c r="K29" s="34"/>
      <c r="L29" s="35">
        <f>IF(AND(Table1[[#This Row],[Equip]]=FALSE,J29&gt;0),J29,0)*K29</f>
        <v>0</v>
      </c>
      <c r="M29" s="29">
        <f>IF(AND(Table1[[#This Row],[Equip]]&lt;&gt;FALSE,J29&gt;0),J29,0)*K29</f>
        <v>0</v>
      </c>
      <c r="N29" s="28"/>
      <c r="O29" s="28"/>
      <c r="P29" s="23">
        <f t="shared" si="0"/>
        <v>0</v>
      </c>
      <c r="Q29" s="32"/>
      <c r="R29" s="19"/>
      <c r="S29" s="47"/>
    </row>
    <row r="30" spans="1:19" x14ac:dyDescent="0.25">
      <c r="A30" s="31">
        <v>21</v>
      </c>
      <c r="B30" s="36"/>
      <c r="C30" s="20"/>
      <c r="D30" s="20"/>
      <c r="E30" s="21"/>
      <c r="F30" s="20"/>
      <c r="G30" s="20"/>
      <c r="H30" s="20"/>
      <c r="I30" s="20"/>
      <c r="J30" s="22"/>
      <c r="K30" s="34"/>
      <c r="L30" s="35">
        <f>IF(AND(Table1[[#This Row],[Equip]]=FALSE,J30&gt;0),J30,0)*K30</f>
        <v>0</v>
      </c>
      <c r="M30" s="29">
        <f>IF(AND(Table1[[#This Row],[Equip]]&lt;&gt;FALSE,J30&gt;0),J30,0)*K30</f>
        <v>0</v>
      </c>
      <c r="N30" s="28"/>
      <c r="O30" s="28"/>
      <c r="P30" s="23">
        <f t="shared" si="0"/>
        <v>0</v>
      </c>
      <c r="Q30" s="32"/>
      <c r="R30" s="19"/>
      <c r="S30" s="47"/>
    </row>
    <row r="31" spans="1:19" x14ac:dyDescent="0.25">
      <c r="A31" s="31">
        <v>22</v>
      </c>
      <c r="B31" s="36"/>
      <c r="C31" s="20"/>
      <c r="D31" s="20"/>
      <c r="E31" s="21"/>
      <c r="F31" s="20"/>
      <c r="G31" s="20"/>
      <c r="H31" s="20"/>
      <c r="I31" s="20"/>
      <c r="J31" s="22"/>
      <c r="K31" s="34"/>
      <c r="L31" s="35">
        <f>IF(AND(Table1[[#This Row],[Equip]]=FALSE,J31&gt;0),J31,0)*K31</f>
        <v>0</v>
      </c>
      <c r="M31" s="29">
        <f>IF(AND(Table1[[#This Row],[Equip]]&lt;&gt;FALSE,J31&gt;0),J31,0)*K31</f>
        <v>0</v>
      </c>
      <c r="N31" s="28"/>
      <c r="O31" s="28"/>
      <c r="P31" s="23">
        <f t="shared" si="0"/>
        <v>0</v>
      </c>
      <c r="Q31" s="32"/>
      <c r="R31" s="19"/>
      <c r="S31" s="47"/>
    </row>
    <row r="32" spans="1:19" x14ac:dyDescent="0.25">
      <c r="A32" s="31">
        <v>23</v>
      </c>
      <c r="B32" s="36"/>
      <c r="C32" s="20"/>
      <c r="D32" s="20"/>
      <c r="E32" s="21"/>
      <c r="F32" s="20"/>
      <c r="G32" s="20"/>
      <c r="H32" s="20"/>
      <c r="I32" s="20"/>
      <c r="J32" s="22"/>
      <c r="K32" s="34"/>
      <c r="L32" s="35">
        <f>IF(AND(Table1[[#This Row],[Equip]]=FALSE,J32&gt;0),J32,0)*K32</f>
        <v>0</v>
      </c>
      <c r="M32" s="29">
        <f>IF(AND(Table1[[#This Row],[Equip]]&lt;&gt;FALSE,J32&gt;0),J32,0)*K32</f>
        <v>0</v>
      </c>
      <c r="N32" s="28"/>
      <c r="O32" s="28"/>
      <c r="P32" s="23">
        <f t="shared" si="0"/>
        <v>0</v>
      </c>
      <c r="Q32" s="32"/>
      <c r="R32" s="19"/>
      <c r="S32" s="47"/>
    </row>
    <row r="33" spans="1:19" x14ac:dyDescent="0.25">
      <c r="A33" s="31">
        <v>24</v>
      </c>
      <c r="B33" s="36"/>
      <c r="C33" s="20"/>
      <c r="D33" s="20"/>
      <c r="E33" s="21"/>
      <c r="F33" s="20"/>
      <c r="G33" s="20"/>
      <c r="H33" s="20"/>
      <c r="I33" s="20"/>
      <c r="J33" s="22"/>
      <c r="K33" s="34"/>
      <c r="L33" s="35">
        <f>IF(AND(Table1[[#This Row],[Equip]]=FALSE,J33&gt;0),J33,0)*K33</f>
        <v>0</v>
      </c>
      <c r="M33" s="29">
        <f>IF(AND(Table1[[#This Row],[Equip]]&lt;&gt;FALSE,J33&gt;0),J33,0)*K33</f>
        <v>0</v>
      </c>
      <c r="N33" s="28"/>
      <c r="O33" s="28"/>
      <c r="P33" s="23">
        <f t="shared" si="0"/>
        <v>0</v>
      </c>
      <c r="Q33" s="32"/>
      <c r="R33" s="19"/>
      <c r="S33" s="47"/>
    </row>
    <row r="34" spans="1:19" x14ac:dyDescent="0.25">
      <c r="A34" s="31">
        <v>25</v>
      </c>
      <c r="B34" s="36"/>
      <c r="C34" s="20"/>
      <c r="D34" s="20"/>
      <c r="E34" s="21"/>
      <c r="F34" s="20"/>
      <c r="G34" s="20"/>
      <c r="H34" s="20"/>
      <c r="I34" s="20"/>
      <c r="J34" s="22"/>
      <c r="K34" s="34"/>
      <c r="L34" s="35">
        <f>IF(AND(Table1[[#This Row],[Equip]]=FALSE,J34&gt;0),J34,0)*K34</f>
        <v>0</v>
      </c>
      <c r="M34" s="29">
        <f>IF(AND(Table1[[#This Row],[Equip]]&lt;&gt;FALSE,J34&gt;0),J34,0)*K34</f>
        <v>0</v>
      </c>
      <c r="N34" s="28"/>
      <c r="O34" s="28"/>
      <c r="P34" s="23">
        <f t="shared" si="0"/>
        <v>0</v>
      </c>
      <c r="Q34" s="32"/>
      <c r="R34" s="19"/>
      <c r="S34" s="47"/>
    </row>
    <row r="35" spans="1:19" x14ac:dyDescent="0.25">
      <c r="A35" s="31">
        <v>26</v>
      </c>
      <c r="B35" s="36"/>
      <c r="C35" s="20"/>
      <c r="D35" s="20"/>
      <c r="E35" s="21"/>
      <c r="F35" s="20"/>
      <c r="G35" s="20"/>
      <c r="H35" s="20"/>
      <c r="I35" s="20"/>
      <c r="J35" s="22"/>
      <c r="K35" s="34"/>
      <c r="L35" s="35">
        <f>IF(AND(Table1[[#This Row],[Equip]]=FALSE,J35&gt;0),J35,0)*K35</f>
        <v>0</v>
      </c>
      <c r="M35" s="29">
        <f>IF(AND(Table1[[#This Row],[Equip]]&lt;&gt;FALSE,J35&gt;0),J35,0)*K35</f>
        <v>0</v>
      </c>
      <c r="N35" s="28"/>
      <c r="O35" s="28"/>
      <c r="P35" s="23">
        <f t="shared" si="0"/>
        <v>0</v>
      </c>
      <c r="Q35" s="32"/>
      <c r="R35" s="19"/>
      <c r="S35" s="47"/>
    </row>
    <row r="36" spans="1:19" x14ac:dyDescent="0.25">
      <c r="A36" s="31">
        <v>27</v>
      </c>
      <c r="B36" s="36"/>
      <c r="C36" s="20"/>
      <c r="D36" s="20"/>
      <c r="E36" s="21"/>
      <c r="F36" s="20"/>
      <c r="G36" s="20"/>
      <c r="H36" s="20"/>
      <c r="I36" s="20"/>
      <c r="J36" s="22"/>
      <c r="K36" s="34"/>
      <c r="L36" s="35">
        <f>IF(AND(Table1[[#This Row],[Equip]]=FALSE,J36&gt;0),J36,0)*K36</f>
        <v>0</v>
      </c>
      <c r="M36" s="29">
        <f>IF(AND(Table1[[#This Row],[Equip]]&lt;&gt;FALSE,J36&gt;0),J36,0)*K36</f>
        <v>0</v>
      </c>
      <c r="N36" s="28"/>
      <c r="O36" s="28"/>
      <c r="P36" s="23">
        <f t="shared" si="0"/>
        <v>0</v>
      </c>
      <c r="Q36" s="32"/>
      <c r="R36" s="19"/>
      <c r="S36" s="47"/>
    </row>
    <row r="37" spans="1:19" x14ac:dyDescent="0.25">
      <c r="A37" s="31">
        <v>28</v>
      </c>
      <c r="B37" s="36"/>
      <c r="C37" s="20"/>
      <c r="D37" s="20"/>
      <c r="E37" s="21"/>
      <c r="F37" s="20"/>
      <c r="G37" s="20"/>
      <c r="H37" s="20"/>
      <c r="I37" s="20"/>
      <c r="J37" s="22"/>
      <c r="K37" s="34"/>
      <c r="L37" s="35">
        <f>IF(AND(Table1[[#This Row],[Equip]]=FALSE,J37&gt;0),J37,0)*K37</f>
        <v>0</v>
      </c>
      <c r="M37" s="29">
        <f>IF(AND(Table1[[#This Row],[Equip]]&lt;&gt;FALSE,J37&gt;0),J37,0)*K37</f>
        <v>0</v>
      </c>
      <c r="N37" s="28"/>
      <c r="O37" s="28"/>
      <c r="P37" s="23">
        <f t="shared" si="0"/>
        <v>0</v>
      </c>
      <c r="Q37" s="32"/>
      <c r="R37" s="19"/>
      <c r="S37" s="47"/>
    </row>
    <row r="38" spans="1:19" x14ac:dyDescent="0.25">
      <c r="A38" s="31">
        <v>29</v>
      </c>
      <c r="B38" s="36"/>
      <c r="C38" s="20"/>
      <c r="D38" s="20"/>
      <c r="E38" s="21"/>
      <c r="F38" s="20"/>
      <c r="G38" s="20"/>
      <c r="H38" s="20"/>
      <c r="I38" s="20"/>
      <c r="J38" s="22"/>
      <c r="K38" s="34"/>
      <c r="L38" s="35">
        <f>IF(AND(Table1[[#This Row],[Equip]]=FALSE,J38&gt;0),J38,0)*K38</f>
        <v>0</v>
      </c>
      <c r="M38" s="29">
        <f>IF(AND(Table1[[#This Row],[Equip]]&lt;&gt;FALSE,J38&gt;0),J38,0)*K38</f>
        <v>0</v>
      </c>
      <c r="N38" s="28"/>
      <c r="O38" s="28"/>
      <c r="P38" s="23">
        <f t="shared" si="0"/>
        <v>0</v>
      </c>
      <c r="Q38" s="32"/>
      <c r="R38" s="19"/>
      <c r="S38" s="47"/>
    </row>
    <row r="39" spans="1:19" x14ac:dyDescent="0.25">
      <c r="A39" s="31">
        <v>30</v>
      </c>
      <c r="B39" s="36"/>
      <c r="C39" s="20"/>
      <c r="D39" s="20"/>
      <c r="E39" s="21"/>
      <c r="F39" s="20"/>
      <c r="G39" s="20"/>
      <c r="H39" s="20"/>
      <c r="I39" s="20"/>
      <c r="J39" s="22"/>
      <c r="K39" s="34"/>
      <c r="L39" s="35">
        <f>IF(AND(Table1[[#This Row],[Equip]]=FALSE,J39&gt;0),J39,0)*K39</f>
        <v>0</v>
      </c>
      <c r="M39" s="29">
        <f>IF(AND(Table1[[#This Row],[Equip]]&lt;&gt;FALSE,J39&gt;0),J39,0)*K39</f>
        <v>0</v>
      </c>
      <c r="N39" s="28"/>
      <c r="O39" s="28"/>
      <c r="P39" s="23">
        <f t="shared" si="0"/>
        <v>0</v>
      </c>
      <c r="Q39" s="32"/>
      <c r="R39" s="19"/>
      <c r="S39" s="47"/>
    </row>
    <row r="40" spans="1:19" x14ac:dyDescent="0.25">
      <c r="A40" s="31">
        <v>31</v>
      </c>
      <c r="B40" s="36"/>
      <c r="C40" s="20"/>
      <c r="D40" s="20"/>
      <c r="E40" s="21"/>
      <c r="F40" s="20"/>
      <c r="G40" s="20"/>
      <c r="H40" s="20"/>
      <c r="I40" s="20"/>
      <c r="J40" s="22"/>
      <c r="K40" s="34"/>
      <c r="L40" s="35">
        <f>IF(AND(Table1[[#This Row],[Equip]]=FALSE,J40&gt;0),J40,0)*K40</f>
        <v>0</v>
      </c>
      <c r="M40" s="29">
        <f>IF(AND(Table1[[#This Row],[Equip]]&lt;&gt;FALSE,J40&gt;0),J40,0)*K40</f>
        <v>0</v>
      </c>
      <c r="N40" s="28"/>
      <c r="O40" s="28"/>
      <c r="P40" s="23">
        <f t="shared" si="0"/>
        <v>0</v>
      </c>
      <c r="Q40" s="32"/>
      <c r="R40" s="19"/>
      <c r="S40" s="47"/>
    </row>
    <row r="41" spans="1:19" x14ac:dyDescent="0.25">
      <c r="A41" s="31">
        <v>32</v>
      </c>
      <c r="B41" s="36"/>
      <c r="C41" s="20"/>
      <c r="D41" s="20"/>
      <c r="E41" s="21"/>
      <c r="F41" s="20"/>
      <c r="G41" s="20"/>
      <c r="H41" s="20"/>
      <c r="I41" s="20"/>
      <c r="J41" s="22"/>
      <c r="K41" s="34"/>
      <c r="L41" s="35">
        <f>IF(AND(Table1[[#This Row],[Equip]]=FALSE,J41&gt;0),J41,0)*K41</f>
        <v>0</v>
      </c>
      <c r="M41" s="29">
        <f>IF(AND(Table1[[#This Row],[Equip]]&lt;&gt;FALSE,J41&gt;0),J41,0)*K41</f>
        <v>0</v>
      </c>
      <c r="N41" s="28"/>
      <c r="O41" s="28"/>
      <c r="P41" s="23">
        <f t="shared" si="0"/>
        <v>0</v>
      </c>
      <c r="Q41" s="32"/>
      <c r="R41" s="19"/>
      <c r="S41" s="47"/>
    </row>
    <row r="42" spans="1:19" x14ac:dyDescent="0.25">
      <c r="A42" s="31">
        <v>33</v>
      </c>
      <c r="B42" s="36"/>
      <c r="C42" s="20"/>
      <c r="D42" s="20"/>
      <c r="E42" s="21"/>
      <c r="F42" s="20"/>
      <c r="G42" s="20"/>
      <c r="H42" s="20"/>
      <c r="I42" s="20"/>
      <c r="J42" s="22"/>
      <c r="K42" s="34"/>
      <c r="L42" s="35">
        <f>IF(AND(Table1[[#This Row],[Equip]]=FALSE,J42&gt;0),J42,0)*K42</f>
        <v>0</v>
      </c>
      <c r="M42" s="29">
        <f>IF(AND(Table1[[#This Row],[Equip]]&lt;&gt;FALSE,J42&gt;0),J42,0)*K42</f>
        <v>0</v>
      </c>
      <c r="N42" s="28"/>
      <c r="O42" s="28"/>
      <c r="P42" s="23">
        <f t="shared" si="0"/>
        <v>0</v>
      </c>
      <c r="Q42" s="32"/>
      <c r="R42" s="19"/>
      <c r="S42" s="47"/>
    </row>
    <row r="43" spans="1:19" x14ac:dyDescent="0.25">
      <c r="A43" s="31">
        <v>34</v>
      </c>
      <c r="B43" s="36"/>
      <c r="C43" s="20"/>
      <c r="D43" s="20"/>
      <c r="E43" s="21"/>
      <c r="F43" s="20"/>
      <c r="G43" s="20"/>
      <c r="H43" s="20"/>
      <c r="I43" s="20"/>
      <c r="J43" s="22"/>
      <c r="K43" s="34"/>
      <c r="L43" s="35">
        <f>IF(AND(Table1[[#This Row],[Equip]]=FALSE,J43&gt;0),J43,0)*K43</f>
        <v>0</v>
      </c>
      <c r="M43" s="29">
        <f>IF(AND(Table1[[#This Row],[Equip]]&lt;&gt;FALSE,J43&gt;0),J43,0)*K43</f>
        <v>0</v>
      </c>
      <c r="N43" s="28"/>
      <c r="O43" s="28"/>
      <c r="P43" s="23">
        <f t="shared" si="0"/>
        <v>0</v>
      </c>
      <c r="Q43" s="32"/>
      <c r="R43" s="19"/>
      <c r="S43" s="47"/>
    </row>
    <row r="44" spans="1:19" x14ac:dyDescent="0.25">
      <c r="A44" s="31">
        <v>35</v>
      </c>
      <c r="B44" s="36"/>
      <c r="C44" s="24"/>
      <c r="D44" s="24"/>
      <c r="E44" s="25"/>
      <c r="F44" s="24"/>
      <c r="G44" s="24"/>
      <c r="H44" s="24"/>
      <c r="I44" s="24"/>
      <c r="J44" s="26"/>
      <c r="K44" s="34"/>
      <c r="L44" s="35">
        <f>IF(AND(Table1[[#This Row],[Equip]]=FALSE,J44&gt;0),J44,0)*K44</f>
        <v>0</v>
      </c>
      <c r="M44" s="30">
        <f>IF(AND(Table1[[#This Row],[Equip]]&lt;&gt;FALSE,J44&gt;0),J44,0)*K44</f>
        <v>0</v>
      </c>
      <c r="N44" s="28"/>
      <c r="O44" s="28"/>
      <c r="P44" s="27">
        <f t="shared" si="0"/>
        <v>0</v>
      </c>
      <c r="Q44" s="33"/>
      <c r="R44" s="19"/>
      <c r="S44" s="47"/>
    </row>
    <row r="45" spans="1:19" x14ac:dyDescent="0.25">
      <c r="A45" s="13"/>
      <c r="B45" s="13"/>
      <c r="C45" s="14"/>
      <c r="D45" s="14"/>
      <c r="E45" s="14"/>
      <c r="F45" s="14"/>
      <c r="G45" s="14"/>
      <c r="H45" s="14"/>
      <c r="I45" s="14"/>
      <c r="J45" s="15">
        <f>SUBTOTAL(109,Table1[Quantity])</f>
        <v>30</v>
      </c>
      <c r="K45" s="16"/>
      <c r="L45" s="16">
        <f>SUBTOTAL(109,Table1[Total $])</f>
        <v>41.610000000000007</v>
      </c>
      <c r="M45" s="66">
        <f>SUBTOTAL(109,Table1[Equip $])</f>
        <v>0</v>
      </c>
      <c r="N45" s="14"/>
      <c r="O45" s="14"/>
      <c r="P45" s="17">
        <f>SUBTOTAL(109,Table1[Qty Rcvd])</f>
        <v>0</v>
      </c>
      <c r="Q45" s="18"/>
      <c r="R45" s="12"/>
      <c r="S45" s="12"/>
    </row>
    <row r="47" spans="1:19" x14ac:dyDescent="0.25">
      <c r="B47" s="4" t="s">
        <v>8</v>
      </c>
      <c r="C47" s="3" t="s">
        <v>12</v>
      </c>
    </row>
    <row r="48" spans="1:19" x14ac:dyDescent="0.25">
      <c r="B48" s="4" t="s">
        <v>15</v>
      </c>
      <c r="C48" s="3" t="s">
        <v>17</v>
      </c>
    </row>
    <row r="49" spans="2:3" x14ac:dyDescent="0.25">
      <c r="B49" s="4" t="s">
        <v>1</v>
      </c>
      <c r="C49" s="3" t="s">
        <v>4</v>
      </c>
    </row>
    <row r="50" spans="2:3" x14ac:dyDescent="0.25">
      <c r="B50" s="4" t="s">
        <v>9</v>
      </c>
      <c r="C50" s="3" t="s">
        <v>10</v>
      </c>
    </row>
    <row r="51" spans="2:3" x14ac:dyDescent="0.25">
      <c r="B51" s="4" t="s">
        <v>5</v>
      </c>
      <c r="C51" s="3" t="s">
        <v>18</v>
      </c>
    </row>
    <row r="52" spans="2:3" x14ac:dyDescent="0.25">
      <c r="B52" s="4" t="s">
        <v>16</v>
      </c>
      <c r="C52" s="3" t="s">
        <v>19</v>
      </c>
    </row>
    <row r="53" spans="2:3" x14ac:dyDescent="0.25">
      <c r="B53" s="4" t="s">
        <v>7</v>
      </c>
      <c r="C53" s="3" t="s">
        <v>11</v>
      </c>
    </row>
    <row r="60" spans="2:3" x14ac:dyDescent="0.25">
      <c r="B60" s="1"/>
      <c r="C60" s="1"/>
    </row>
    <row r="61" spans="2:3" x14ac:dyDescent="0.25">
      <c r="B61" s="1"/>
      <c r="C61" s="1"/>
    </row>
    <row r="62" spans="2:3" x14ac:dyDescent="0.25">
      <c r="B62" s="1"/>
      <c r="C62" s="1"/>
    </row>
    <row r="63" spans="2:3" x14ac:dyDescent="0.25">
      <c r="B63" s="1"/>
      <c r="C63" s="1"/>
    </row>
    <row r="64" spans="2:3" x14ac:dyDescent="0.25">
      <c r="B64" s="1"/>
      <c r="C64" s="1"/>
    </row>
    <row r="65" spans="2:3" x14ac:dyDescent="0.25">
      <c r="B65" s="1"/>
      <c r="C65" s="1"/>
    </row>
    <row r="66" spans="2:3" x14ac:dyDescent="0.25">
      <c r="B66" s="1"/>
      <c r="C66" s="1"/>
    </row>
  </sheetData>
  <sheetProtection selectLockedCells="1"/>
  <mergeCells count="2">
    <mergeCell ref="N8:S8"/>
    <mergeCell ref="F1:L2"/>
  </mergeCells>
  <conditionalFormatting sqref="J10:J44">
    <cfRule type="expression" dxfId="46" priority="9" stopIfTrue="1">
      <formula>NOT(ISBLANK(N10))</formula>
    </cfRule>
  </conditionalFormatting>
  <conditionalFormatting sqref="P10:P44">
    <cfRule type="expression" dxfId="45" priority="10" stopIfTrue="1">
      <formula>AND($O$10&lt;&gt;0,P10&lt;J10)</formula>
    </cfRule>
    <cfRule type="cellIs" dxfId="44" priority="13" operator="equal">
      <formula>0</formula>
    </cfRule>
  </conditionalFormatting>
  <conditionalFormatting sqref="A10:G12 I10:S12 A13:S14 E15:G17 A15:C17 I15:S17 A18:S44">
    <cfRule type="expression" dxfId="43" priority="1">
      <formula>ROW(INDIRECT(ActiveCell))=ROW(A10)</formula>
    </cfRule>
  </conditionalFormatting>
  <conditionalFormatting sqref="H13:H14 H18:H44">
    <cfRule type="duplicateValues" dxfId="42" priority="7"/>
  </conditionalFormatting>
  <conditionalFormatting sqref="C10:G12 I10:M12 C13:M14 E15:G17 C15:C17 I15:M17 C18:M44">
    <cfRule type="expression" dxfId="41" priority="3" stopIfTrue="1">
      <formula>$H10="Shipping"</formula>
    </cfRule>
    <cfRule type="expression" dxfId="40" priority="4" stopIfTrue="1">
      <formula>$J10&lt;0</formula>
    </cfRule>
    <cfRule type="expression" dxfId="39" priority="14" stopIfTrue="1">
      <formula>AND(NOT(ISBLANK($O10)),$P10&lt;$J10)</formula>
    </cfRule>
    <cfRule type="expression" dxfId="38" priority="15" stopIfTrue="1">
      <formula>AND(NOT(ISBLANK($O10)),$P10&gt;=$J10)</formula>
    </cfRule>
  </conditionalFormatting>
  <conditionalFormatting sqref="C10:G12 I10:S12 C13:S14 E15:G17 C15:C17 I15:S17 C18:S44">
    <cfRule type="expression" dxfId="37" priority="19" stopIfTrue="1">
      <formula>NOT(ISBLANK($Q10))</formula>
    </cfRule>
  </conditionalFormatting>
  <dataValidations count="1">
    <dataValidation allowBlank="1" showInputMessage="1" showErrorMessage="1" errorTitle="Today's Date" error="An invalid date was provided. Enter a date using the format Month/Day/2011." sqref="D7:E7" xr:uid="{00000000-0002-0000-0000-000000000000}"/>
  </dataValidations>
  <hyperlinks>
    <hyperlink ref="D2" r:id="rId1" xr:uid="{B3F718A2-62D0-4A62-B8D7-6D9E78F4D0A4}"/>
  </hyperlinks>
  <pageMargins left="0.7" right="0.7" top="0.75" bottom="0.75" header="0.3" footer="0.3"/>
  <pageSetup scale="51" orientation="landscape" r:id="rId2"/>
  <headerFooter>
    <oddHeader>&amp;LECE 3110 - &amp;A&amp;RPage &amp;P of &amp;N</oddHeader>
  </headerFooter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BOM</vt:lpstr>
      <vt:lpstr>BOM!ActiveCell</vt:lpstr>
      <vt:lpstr>BOM!Print_Titles</vt:lpstr>
    </vt:vector>
  </TitlesOfParts>
  <Company>University of Missouri -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Fischer, James D.</dc:creator>
  <cp:lastModifiedBy>Syzygy</cp:lastModifiedBy>
  <cp:lastPrinted>2010-01-27T23:27:46Z</cp:lastPrinted>
  <dcterms:created xsi:type="dcterms:W3CDTF">2007-01-18T22:45:42Z</dcterms:created>
  <dcterms:modified xsi:type="dcterms:W3CDTF">2021-02-23T23:18:58Z</dcterms:modified>
</cp:coreProperties>
</file>