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t_Sheet" sheetId="1" r:id="rId4"/>
    <sheet state="visible" name="Futures_Sheet" sheetId="2" r:id="rId5"/>
  </sheets>
  <definedNames/>
  <calcPr/>
</workbook>
</file>

<file path=xl/sharedStrings.xml><?xml version="1.0" encoding="utf-8"?>
<sst xmlns="http://schemas.openxmlformats.org/spreadsheetml/2006/main" count="289" uniqueCount="89">
  <si>
    <t>Profit/Loss Status</t>
  </si>
  <si>
    <t>Total deposit/withdrawal</t>
  </si>
  <si>
    <t>Staking VNDC reward</t>
  </si>
  <si>
    <t>Date</t>
  </si>
  <si>
    <t>Amount</t>
  </si>
  <si>
    <t>Crypto</t>
  </si>
  <si>
    <t>Price Paid/Gained</t>
  </si>
  <si>
    <t>Entry Rate</t>
  </si>
  <si>
    <t>Current VNDC:</t>
  </si>
  <si>
    <t>Total Paid/Gained</t>
  </si>
  <si>
    <t>Status amount</t>
  </si>
  <si>
    <t>Average Rate</t>
  </si>
  <si>
    <t>Profit:</t>
  </si>
  <si>
    <t>Date:</t>
  </si>
  <si>
    <t>Deposited/Withdrawn</t>
  </si>
  <si>
    <t xml:space="preserve">Total: </t>
  </si>
  <si>
    <t>Earned:</t>
  </si>
  <si>
    <t>Total:</t>
  </si>
  <si>
    <t>(March)</t>
  </si>
  <si>
    <t>VNDC</t>
  </si>
  <si>
    <t>Futures</t>
  </si>
  <si>
    <t>Loss:</t>
  </si>
  <si>
    <t>Futures (WT)</t>
  </si>
  <si>
    <t>Emergency VNDC:</t>
  </si>
  <si>
    <t>Total (ATS excluded):</t>
  </si>
  <si>
    <t>Farmed Total:</t>
  </si>
  <si>
    <t>Futures:</t>
  </si>
  <si>
    <t>30/4/2023</t>
  </si>
  <si>
    <t>Allowed to use:</t>
  </si>
  <si>
    <t>Total (PnL added):</t>
  </si>
  <si>
    <t>Farmed:</t>
  </si>
  <si>
    <t>21/4/2023</t>
  </si>
  <si>
    <t>19/5/2023</t>
  </si>
  <si>
    <t>27/4/2023</t>
  </si>
  <si>
    <t>28/4/2023</t>
  </si>
  <si>
    <t>USDT</t>
  </si>
  <si>
    <t>231.72 ₫</t>
  </si>
  <si>
    <t>13/5/2023</t>
  </si>
  <si>
    <t>15/5/2023</t>
  </si>
  <si>
    <t>16/5/2023</t>
  </si>
  <si>
    <t>17/5/2023</t>
  </si>
  <si>
    <t>20/5/2023</t>
  </si>
  <si>
    <t>ATS</t>
  </si>
  <si>
    <t>Unstable</t>
  </si>
  <si>
    <t>Farm (WT)</t>
  </si>
  <si>
    <t>*ATS is only used for paying fees</t>
  </si>
  <si>
    <t>Shoulda sold it sooner, but got greedy and tried to wait for the peek</t>
  </si>
  <si>
    <t>Everytime you intend to buy, use 5m or 1m time-frame to analyze to choose an entry.</t>
  </si>
  <si>
    <t>With ALPHA, I could've waited patiently for a drop, but bought at the peak and it dropped</t>
  </si>
  <si>
    <t>Position</t>
  </si>
  <si>
    <t>Funding Fee</t>
  </si>
  <si>
    <t>PnL as R</t>
  </si>
  <si>
    <t>Take Profit</t>
  </si>
  <si>
    <t>Stop Loss</t>
  </si>
  <si>
    <t>Volume</t>
  </si>
  <si>
    <t>Margin</t>
  </si>
  <si>
    <t>WT</t>
  </si>
  <si>
    <t>Long 5X</t>
  </si>
  <si>
    <t>MATIC</t>
  </si>
  <si>
    <t>Add Long</t>
  </si>
  <si>
    <t>Short 10X</t>
  </si>
  <si>
    <t>Long 10X</t>
  </si>
  <si>
    <t>BTC</t>
  </si>
  <si>
    <t>PnL as R:  *1R = 10,000</t>
  </si>
  <si>
    <t>Won:</t>
  </si>
  <si>
    <t>Long</t>
  </si>
  <si>
    <t>OMG</t>
  </si>
  <si>
    <t>Liquidated</t>
  </si>
  <si>
    <t xml:space="preserve">Lost: </t>
  </si>
  <si>
    <t>14/4/2023</t>
  </si>
  <si>
    <t>Short</t>
  </si>
  <si>
    <t>16/4/2023</t>
  </si>
  <si>
    <t>19/4/2023</t>
  </si>
  <si>
    <t xml:space="preserve"> MATIC</t>
  </si>
  <si>
    <t>20/4/2023</t>
  </si>
  <si>
    <t>COCOS</t>
  </si>
  <si>
    <t>TRX</t>
  </si>
  <si>
    <t>22/4/2023</t>
  </si>
  <si>
    <t>23/4/2023</t>
  </si>
  <si>
    <t>A series of quick trades</t>
  </si>
  <si>
    <t>24/4/2023</t>
  </si>
  <si>
    <t>BNB</t>
  </si>
  <si>
    <t>Quick Trade</t>
  </si>
  <si>
    <t>TOMO</t>
  </si>
  <si>
    <t>MKR</t>
  </si>
  <si>
    <t>STX</t>
  </si>
  <si>
    <t>Add Margin</t>
  </si>
  <si>
    <t>ANT</t>
  </si>
  <si>
    <t>SOL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</si>
</sst>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[$ ₫]"/>
    <numFmt numFmtId="165" formatCode="M/d/yyyy"/>
    <numFmt numFmtId="166" formatCode="#,##0.00[$ ₫]"/>
    <numFmt numFmtId="167" formatCode="m/d/yyyy"/>
    <numFmt numFmtId="168" formatCode="#,##0.0[$R]"/>
  </numFmts>
  <fonts count="7">
    <font>
      <sz val="10.0"/>
      <color rgb="FF000000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02083D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F9FC"/>
        <bgColor rgb="FFF6F9F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</fills>
  <borders count="22">
    <border/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3" numFmtId="0" xfId="0" applyBorder="1" applyFont="1"/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4" numFmtId="0" xfId="0" applyAlignment="1" applyFont="1">
      <alignment horizontal="left" readingOrder="0"/>
    </xf>
    <xf borderId="5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readingOrder="0"/>
    </xf>
    <xf borderId="6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7" fillId="0" fontId="4" numFmtId="165" xfId="0" applyAlignment="1" applyBorder="1" applyFont="1" applyNumberFormat="1">
      <alignment horizontal="center" readingOrder="0" vertical="center"/>
    </xf>
    <xf borderId="0" fillId="0" fontId="4" numFmtId="164" xfId="0" applyAlignment="1" applyFont="1" applyNumberFormat="1">
      <alignment horizontal="right"/>
    </xf>
    <xf borderId="6" fillId="2" fontId="4" numFmtId="0" xfId="0" applyAlignment="1" applyBorder="1" applyFill="1" applyFont="1">
      <alignment horizontal="center" readingOrder="0"/>
    </xf>
    <xf borderId="0" fillId="2" fontId="4" numFmtId="164" xfId="0" applyAlignment="1" applyFont="1" applyNumberFormat="1">
      <alignment horizontal="center" readingOrder="0"/>
    </xf>
    <xf borderId="0" fillId="2" fontId="4" numFmtId="0" xfId="0" applyAlignment="1" applyFont="1">
      <alignment horizontal="center"/>
    </xf>
    <xf borderId="7" fillId="2" fontId="4" numFmtId="0" xfId="0" applyAlignment="1" applyBorder="1" applyFont="1">
      <alignment horizontal="center"/>
    </xf>
    <xf borderId="0" fillId="0" fontId="4" numFmtId="164" xfId="0" applyAlignment="1" applyFont="1" applyNumberFormat="1">
      <alignment horizontal="left" readingOrder="0"/>
    </xf>
    <xf borderId="5" fillId="0" fontId="4" numFmtId="164" xfId="0" applyAlignment="1" applyBorder="1" applyFont="1" applyNumberFormat="1">
      <alignment horizontal="left" readingOrder="0"/>
    </xf>
    <xf borderId="1" fillId="0" fontId="4" numFmtId="164" xfId="0" applyAlignment="1" applyBorder="1" applyFont="1" applyNumberFormat="1">
      <alignment horizontal="right"/>
    </xf>
    <xf borderId="0" fillId="0" fontId="5" numFmtId="166" xfId="0" applyAlignment="1" applyFont="1" applyNumberFormat="1">
      <alignment horizontal="left" readingOrder="0"/>
    </xf>
    <xf borderId="1" fillId="0" fontId="4" numFmtId="164" xfId="0" applyBorder="1" applyFont="1" applyNumberFormat="1"/>
    <xf borderId="6" fillId="0" fontId="4" numFmtId="167" xfId="0" applyAlignment="1" applyBorder="1" applyFont="1" applyNumberForma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4" numFmtId="164" xfId="0" applyAlignment="1" applyFont="1" applyNumberFormat="1">
      <alignment horizontal="center" readingOrder="0" vertical="center"/>
    </xf>
    <xf borderId="7" fillId="2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5" fillId="0" fontId="4" numFmtId="165" xfId="0" applyAlignment="1" applyBorder="1" applyFont="1" applyNumberFormat="1">
      <alignment horizontal="left" readingOrder="0"/>
    </xf>
    <xf borderId="1" fillId="0" fontId="2" numFmtId="164" xfId="0" applyAlignment="1" applyBorder="1" applyFont="1" applyNumberFormat="1">
      <alignment horizontal="right" readingOrder="0"/>
    </xf>
    <xf borderId="6" fillId="0" fontId="4" numFmtId="165" xfId="0" applyAlignment="1" applyBorder="1" applyFont="1" applyNumberFormat="1">
      <alignment horizontal="center" readingOrder="0" vertical="center"/>
    </xf>
    <xf borderId="0" fillId="0" fontId="4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center" vertical="center"/>
    </xf>
    <xf borderId="5" fillId="0" fontId="4" numFmtId="0" xfId="0" applyAlignment="1" applyBorder="1" applyFont="1">
      <alignment horizontal="left" readingOrder="0"/>
    </xf>
    <xf borderId="1" fillId="0" fontId="4" numFmtId="164" xfId="0" applyAlignment="1" applyBorder="1" applyFont="1" applyNumberFormat="1">
      <alignment horizontal="right" readingOrder="0"/>
    </xf>
    <xf borderId="6" fillId="0" fontId="3" numFmtId="0" xfId="0" applyBorder="1" applyFont="1"/>
    <xf borderId="0" fillId="0" fontId="4" numFmtId="0" xfId="0" applyAlignment="1" applyFont="1">
      <alignment horizontal="left"/>
    </xf>
    <xf borderId="0" fillId="0" fontId="4" numFmtId="3" xfId="0" applyAlignment="1" applyFont="1" applyNumberFormat="1">
      <alignment horizontal="left" readingOrder="0"/>
    </xf>
    <xf borderId="5" fillId="0" fontId="4" numFmtId="167" xfId="0" applyAlignment="1" applyBorder="1" applyFont="1" applyNumberFormat="1">
      <alignment horizontal="left" readingOrder="0"/>
    </xf>
    <xf borderId="1" fillId="0" fontId="2" numFmtId="164" xfId="0" applyAlignment="1" applyBorder="1" applyFont="1" applyNumberFormat="1">
      <alignment horizontal="left" readingOrder="0"/>
    </xf>
    <xf borderId="0" fillId="0" fontId="4" numFmtId="164" xfId="0" applyAlignment="1" applyFont="1" applyNumberFormat="1">
      <alignment readingOrder="0"/>
    </xf>
    <xf borderId="1" fillId="0" fontId="4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horizontal="right"/>
    </xf>
    <xf borderId="7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3" xfId="0" applyAlignment="1" applyFont="1" applyNumberFormat="1">
      <alignment readingOrder="0"/>
    </xf>
    <xf borderId="0" fillId="0" fontId="4" numFmtId="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/>
    </xf>
    <xf borderId="5" fillId="0" fontId="4" numFmtId="165" xfId="0" applyAlignment="1" applyBorder="1" applyFont="1" applyNumberFormat="1">
      <alignment horizontal="left"/>
    </xf>
    <xf borderId="0" fillId="0" fontId="4" numFmtId="164" xfId="0" applyAlignment="1" applyFont="1" applyNumberFormat="1">
      <alignment horizontal="left"/>
    </xf>
    <xf borderId="6" fillId="0" fontId="4" numFmtId="0" xfId="0" applyBorder="1" applyFont="1"/>
    <xf borderId="0" fillId="0" fontId="4" numFmtId="164" xfId="0" applyFont="1" applyNumberFormat="1"/>
    <xf borderId="7" fillId="0" fontId="4" numFmtId="0" xfId="0" applyBorder="1" applyFont="1"/>
    <xf borderId="6" fillId="0" fontId="4" numFmtId="0" xfId="0" applyAlignment="1" applyBorder="1" applyFont="1">
      <alignment readingOrder="0"/>
    </xf>
    <xf borderId="0" fillId="3" fontId="6" numFmtId="166" xfId="0" applyAlignment="1" applyFill="1" applyFont="1" applyNumberFormat="1">
      <alignment horizontal="left" readingOrder="0"/>
    </xf>
    <xf borderId="0" fillId="0" fontId="4" numFmtId="3" xfId="0" applyAlignment="1" applyFont="1" applyNumberFormat="1">
      <alignment horizontal="center" readingOrder="0" vertical="center"/>
    </xf>
    <xf borderId="0" fillId="4" fontId="4" numFmtId="0" xfId="0" applyAlignment="1" applyFill="1" applyFont="1">
      <alignment horizontal="center" readingOrder="0" vertical="center"/>
    </xf>
    <xf borderId="0" fillId="4" fontId="4" numFmtId="164" xfId="0" applyAlignment="1" applyFont="1" applyNumberFormat="1">
      <alignment horizontal="center" readingOrder="0" vertical="center"/>
    </xf>
    <xf borderId="0" fillId="4" fontId="4" numFmtId="0" xfId="0" applyAlignment="1" applyFont="1">
      <alignment horizontal="center" readingOrder="0"/>
    </xf>
    <xf borderId="0" fillId="0" fontId="4" numFmtId="166" xfId="0" applyAlignment="1" applyFont="1" applyNumberFormat="1">
      <alignment horizontal="left" readingOrder="0"/>
    </xf>
    <xf borderId="0" fillId="0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/>
    </xf>
    <xf borderId="0" fillId="0" fontId="5" numFmtId="166" xfId="0" applyAlignment="1" applyFont="1" applyNumberFormat="1">
      <alignment horizontal="left"/>
    </xf>
    <xf borderId="0" fillId="0" fontId="4" numFmtId="166" xfId="0" applyFont="1" applyNumberFormat="1"/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9" fillId="0" fontId="3" numFmtId="0" xfId="0" applyBorder="1" applyFont="1"/>
    <xf borderId="0" fillId="2" fontId="4" numFmtId="165" xfId="0" applyAlignment="1" applyFont="1" applyNumberFormat="1">
      <alignment horizontal="center" readingOrder="0" vertical="center"/>
    </xf>
    <xf borderId="0" fillId="2" fontId="4" numFmtId="168" xfId="0" applyAlignment="1" applyFont="1" applyNumberFormat="1">
      <alignment horizontal="center" readingOrder="0" vertical="center"/>
    </xf>
    <xf borderId="7" fillId="2" fontId="4" numFmtId="164" xfId="0" applyAlignment="1" applyBorder="1" applyFont="1" applyNumberFormat="1">
      <alignment horizontal="center" readingOrder="0" vertical="center"/>
    </xf>
    <xf borderId="6" fillId="5" fontId="4" numFmtId="0" xfId="0" applyAlignment="1" applyBorder="1" applyFill="1" applyFont="1">
      <alignment horizontal="center" readingOrder="0"/>
    </xf>
    <xf borderId="0" fillId="5" fontId="4" numFmtId="0" xfId="0" applyAlignment="1" applyFont="1">
      <alignment horizontal="center" readingOrder="0" vertical="center"/>
    </xf>
    <xf borderId="0" fillId="5" fontId="4" numFmtId="164" xfId="0" applyAlignment="1" applyFont="1" applyNumberFormat="1">
      <alignment horizontal="center" readingOrder="0" vertical="center"/>
    </xf>
    <xf borderId="7" fillId="5" fontId="4" numFmtId="164" xfId="0" applyAlignment="1" applyBorder="1" applyFont="1" applyNumberFormat="1">
      <alignment horizontal="center" readingOrder="0"/>
    </xf>
    <xf borderId="6" fillId="0" fontId="4" numFmtId="0" xfId="0" applyAlignment="1" applyBorder="1" applyFont="1">
      <alignment horizontal="left" readingOrder="0"/>
    </xf>
    <xf borderId="7" fillId="0" fontId="4" numFmtId="164" xfId="0" applyAlignment="1" applyBorder="1" applyFont="1" applyNumberFormat="1">
      <alignment horizontal="left" readingOrder="0"/>
    </xf>
    <xf borderId="0" fillId="5" fontId="4" numFmtId="4" xfId="0" applyAlignment="1" applyFont="1" applyNumberFormat="1">
      <alignment horizontal="center" readingOrder="0" vertical="center"/>
    </xf>
    <xf borderId="0" fillId="5" fontId="4" numFmtId="168" xfId="0" applyAlignment="1" applyFont="1" applyNumberFormat="1">
      <alignment horizontal="center" readingOrder="0" vertical="center"/>
    </xf>
    <xf borderId="7" fillId="5" fontId="4" numFmtId="164" xfId="0" applyAlignment="1" applyBorder="1" applyFont="1" applyNumberFormat="1">
      <alignment horizontal="center" readingOrder="0" vertical="center"/>
    </xf>
    <xf borderId="0" fillId="5" fontId="4" numFmtId="0" xfId="0" applyAlignment="1" applyFont="1">
      <alignment horizontal="center" readingOrder="0"/>
    </xf>
    <xf borderId="0" fillId="5" fontId="4" numFmtId="164" xfId="0" applyAlignment="1" applyFont="1" applyNumberFormat="1">
      <alignment horizontal="center" readingOrder="0"/>
    </xf>
    <xf borderId="6" fillId="6" fontId="4" numFmtId="0" xfId="0" applyAlignment="1" applyBorder="1" applyFill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6" fontId="4" numFmtId="164" xfId="0" applyAlignment="1" applyFont="1" applyNumberFormat="1">
      <alignment horizontal="center" readingOrder="0"/>
    </xf>
    <xf borderId="7" fillId="6" fontId="4" numFmtId="164" xfId="0" applyAlignment="1" applyBorder="1" applyFont="1" applyNumberFormat="1">
      <alignment horizontal="center" readingOrder="0"/>
    </xf>
    <xf borderId="10" fillId="0" fontId="4" numFmtId="0" xfId="0" applyAlignment="1" applyBorder="1" applyFont="1">
      <alignment horizontal="left" readingOrder="0"/>
    </xf>
    <xf borderId="11" fillId="0" fontId="4" numFmtId="164" xfId="0" applyAlignment="1" applyBorder="1" applyFont="1" applyNumberFormat="1">
      <alignment horizontal="left" readingOrder="0"/>
    </xf>
    <xf borderId="12" fillId="0" fontId="4" numFmtId="165" xfId="0" applyAlignment="1" applyBorder="1" applyFont="1" applyNumberFormat="1">
      <alignment horizontal="center" readingOrder="0" vertical="center"/>
    </xf>
    <xf borderId="13" fillId="2" fontId="4" numFmtId="0" xfId="0" applyAlignment="1" applyBorder="1" applyFont="1">
      <alignment horizontal="center" readingOrder="0" vertical="center"/>
    </xf>
    <xf borderId="13" fillId="2" fontId="4" numFmtId="164" xfId="0" applyAlignment="1" applyBorder="1" applyFont="1" applyNumberFormat="1">
      <alignment horizontal="center" readingOrder="0" vertical="center"/>
    </xf>
    <xf borderId="13" fillId="2" fontId="4" numFmtId="165" xfId="0" applyAlignment="1" applyBorder="1" applyFont="1" applyNumberFormat="1">
      <alignment horizontal="center" readingOrder="0" vertical="center"/>
    </xf>
    <xf borderId="13" fillId="2" fontId="4" numFmtId="168" xfId="0" applyAlignment="1" applyBorder="1" applyFont="1" applyNumberFormat="1">
      <alignment horizontal="center" readingOrder="0" vertical="center"/>
    </xf>
    <xf borderId="14" fillId="2" fontId="4" numFmtId="164" xfId="0" applyAlignment="1" applyBorder="1" applyFont="1" applyNumberFormat="1">
      <alignment horizontal="center" readingOrder="0" vertical="center"/>
    </xf>
    <xf borderId="0" fillId="6" fontId="4" numFmtId="0" xfId="0" applyAlignment="1" applyFont="1">
      <alignment horizontal="center" readingOrder="0" vertical="center"/>
    </xf>
    <xf borderId="0" fillId="6" fontId="4" numFmtId="164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readingOrder="0"/>
    </xf>
    <xf borderId="13" fillId="5" fontId="4" numFmtId="0" xfId="0" applyAlignment="1" applyBorder="1" applyFont="1">
      <alignment horizontal="center" readingOrder="0" vertical="center"/>
    </xf>
    <xf borderId="13" fillId="5" fontId="4" numFmtId="164" xfId="0" applyAlignment="1" applyBorder="1" applyFont="1" applyNumberFormat="1">
      <alignment horizontal="center" readingOrder="0" vertical="center"/>
    </xf>
    <xf borderId="13" fillId="5" fontId="4" numFmtId="165" xfId="0" applyAlignment="1" applyBorder="1" applyFont="1" applyNumberFormat="1">
      <alignment horizontal="center" readingOrder="0" vertical="center"/>
    </xf>
    <xf borderId="13" fillId="5" fontId="4" numFmtId="168" xfId="0" applyAlignment="1" applyBorder="1" applyFont="1" applyNumberFormat="1">
      <alignment horizontal="center" readingOrder="0" vertical="center"/>
    </xf>
    <xf borderId="14" fillId="5" fontId="4" numFmtId="164" xfId="0" applyAlignment="1" applyBorder="1" applyFont="1" applyNumberFormat="1">
      <alignment horizontal="center" readingOrder="0" vertical="center"/>
    </xf>
    <xf borderId="0" fillId="5" fontId="4" numFmtId="164" xfId="0" applyAlignment="1" applyFont="1" applyNumberFormat="1">
      <alignment horizontal="center"/>
    </xf>
    <xf borderId="15" fillId="0" fontId="2" numFmtId="0" xfId="0" applyAlignment="1" applyBorder="1" applyFont="1">
      <alignment readingOrder="0"/>
    </xf>
    <xf borderId="16" fillId="0" fontId="3" numFmtId="0" xfId="0" applyBorder="1" applyFont="1"/>
    <xf borderId="13" fillId="0" fontId="2" numFmtId="0" xfId="0" applyAlignment="1" applyBorder="1" applyFont="1">
      <alignment readingOrder="0"/>
    </xf>
    <xf borderId="13" fillId="0" fontId="2" numFmtId="168" xfId="0" applyAlignment="1" applyBorder="1" applyFont="1" applyNumberFormat="1">
      <alignment readingOrder="0"/>
    </xf>
    <xf borderId="17" fillId="0" fontId="2" numFmtId="0" xfId="0" applyAlignment="1" applyBorder="1" applyFont="1">
      <alignment readingOrder="0"/>
    </xf>
    <xf borderId="18" fillId="0" fontId="3" numFmtId="0" xfId="0" applyBorder="1" applyFont="1"/>
    <xf borderId="19" fillId="5" fontId="4" numFmtId="0" xfId="0" applyAlignment="1" applyBorder="1" applyFont="1">
      <alignment horizontal="center" readingOrder="0" vertical="center"/>
    </xf>
    <xf borderId="19" fillId="5" fontId="4" numFmtId="164" xfId="0" applyAlignment="1" applyBorder="1" applyFont="1" applyNumberFormat="1">
      <alignment horizontal="center" readingOrder="0" vertical="center"/>
    </xf>
    <xf borderId="19" fillId="5" fontId="4" numFmtId="4" xfId="0" applyAlignment="1" applyBorder="1" applyFont="1" applyNumberFormat="1">
      <alignment horizontal="center" readingOrder="0" vertical="center"/>
    </xf>
    <xf borderId="19" fillId="5" fontId="4" numFmtId="168" xfId="0" applyAlignment="1" applyBorder="1" applyFont="1" applyNumberFormat="1">
      <alignment horizontal="center" readingOrder="0" vertical="center"/>
    </xf>
    <xf borderId="20" fillId="5" fontId="4" numFmtId="164" xfId="0" applyAlignment="1" applyBorder="1" applyFont="1" applyNumberFormat="1">
      <alignment horizontal="center" readingOrder="0" vertical="center"/>
    </xf>
    <xf borderId="6" fillId="7" fontId="4" numFmtId="0" xfId="0" applyAlignment="1" applyBorder="1" applyFill="1" applyFont="1">
      <alignment horizontal="center" readingOrder="0"/>
    </xf>
    <xf borderId="0" fillId="7" fontId="4" numFmtId="0" xfId="0" applyAlignment="1" applyFont="1">
      <alignment horizontal="center" readingOrder="0"/>
    </xf>
    <xf borderId="0" fillId="7" fontId="4" numFmtId="164" xfId="0" applyAlignment="1" applyFont="1" applyNumberFormat="1">
      <alignment horizontal="center"/>
    </xf>
    <xf borderId="7" fillId="7" fontId="4" numFmtId="164" xfId="0" applyAlignment="1" applyBorder="1" applyFont="1" applyNumberFormat="1">
      <alignment horizontal="center" readingOrder="0"/>
    </xf>
    <xf borderId="15" fillId="0" fontId="2" numFmtId="168" xfId="0" applyAlignment="1" applyBorder="1" applyFont="1" applyNumberFormat="1">
      <alignment horizontal="center" readingOrder="0"/>
    </xf>
    <xf borderId="19" fillId="0" fontId="2" numFmtId="0" xfId="0" applyAlignment="1" applyBorder="1" applyFont="1">
      <alignment readingOrder="0"/>
    </xf>
    <xf borderId="19" fillId="0" fontId="2" numFmtId="168" xfId="0" applyAlignment="1" applyBorder="1" applyFont="1" applyNumberFormat="1">
      <alignment readingOrder="0"/>
    </xf>
    <xf borderId="21" fillId="0" fontId="2" numFmtId="0" xfId="0" applyAlignment="1" applyBorder="1" applyFont="1">
      <alignment readingOrder="0"/>
    </xf>
    <xf borderId="0" fillId="5" fontId="4" numFmtId="165" xfId="0" applyAlignment="1" applyFont="1" applyNumberFormat="1">
      <alignment horizontal="center" readingOrder="0" vertical="center"/>
    </xf>
    <xf borderId="6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7" fillId="0" fontId="4" numFmtId="164" xfId="0" applyAlignment="1" applyBorder="1" applyFont="1" applyNumberFormat="1">
      <alignment horizontal="center"/>
    </xf>
    <xf borderId="19" fillId="5" fontId="4" numFmtId="165" xfId="0" applyAlignment="1" applyBorder="1" applyFont="1" applyNumberFormat="1">
      <alignment horizontal="center" readingOrder="0" vertical="center"/>
    </xf>
    <xf borderId="0" fillId="6" fontId="4" numFmtId="4" xfId="0" applyAlignment="1" applyFont="1" applyNumberFormat="1">
      <alignment horizontal="center" readingOrder="0" vertical="center"/>
    </xf>
    <xf borderId="0" fillId="6" fontId="4" numFmtId="168" xfId="0" applyAlignment="1" applyFont="1" applyNumberFormat="1">
      <alignment horizontal="center" readingOrder="0" vertical="center"/>
    </xf>
    <xf borderId="7" fillId="6" fontId="4" numFmtId="164" xfId="0" applyAlignment="1" applyBorder="1" applyFont="1" applyNumberFormat="1">
      <alignment horizontal="center" readingOrder="0" vertical="center"/>
    </xf>
    <xf borderId="19" fillId="6" fontId="4" numFmtId="0" xfId="0" applyAlignment="1" applyBorder="1" applyFont="1">
      <alignment horizontal="center" readingOrder="0" vertical="center"/>
    </xf>
    <xf borderId="19" fillId="6" fontId="4" numFmtId="164" xfId="0" applyAlignment="1" applyBorder="1" applyFont="1" applyNumberFormat="1">
      <alignment horizontal="center" readingOrder="0" vertical="center"/>
    </xf>
    <xf borderId="19" fillId="6" fontId="4" numFmtId="165" xfId="0" applyAlignment="1" applyBorder="1" applyFont="1" applyNumberFormat="1">
      <alignment horizontal="center" readingOrder="0" vertical="center"/>
    </xf>
    <xf borderId="19" fillId="6" fontId="4" numFmtId="168" xfId="0" applyAlignment="1" applyBorder="1" applyFont="1" applyNumberFormat="1">
      <alignment horizontal="center" readingOrder="0" vertical="center"/>
    </xf>
    <xf borderId="20" fillId="6" fontId="4" numFmtId="164" xfId="0" applyAlignment="1" applyBorder="1" applyFont="1" applyNumberFormat="1">
      <alignment horizontal="center" readingOrder="0" vertical="center"/>
    </xf>
    <xf borderId="0" fillId="6" fontId="4" numFmtId="165" xfId="0" applyAlignment="1" applyFont="1" applyNumberForma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13" fillId="6" fontId="4" numFmtId="0" xfId="0" applyAlignment="1" applyBorder="1" applyFont="1">
      <alignment horizontal="center" readingOrder="0" vertical="center"/>
    </xf>
    <xf borderId="13" fillId="6" fontId="4" numFmtId="164" xfId="0" applyAlignment="1" applyBorder="1" applyFont="1" applyNumberFormat="1">
      <alignment horizontal="center" readingOrder="0" vertical="center"/>
    </xf>
    <xf borderId="13" fillId="6" fontId="4" numFmtId="165" xfId="0" applyAlignment="1" applyBorder="1" applyFont="1" applyNumberFormat="1">
      <alignment horizontal="center" readingOrder="0" vertical="center"/>
    </xf>
    <xf borderId="13" fillId="6" fontId="4" numFmtId="168" xfId="0" applyAlignment="1" applyBorder="1" applyFont="1" applyNumberFormat="1">
      <alignment horizontal="center" readingOrder="0" vertical="center"/>
    </xf>
    <xf borderId="14" fillId="6" fontId="4" numFmtId="164" xfId="0" applyAlignment="1" applyBorder="1" applyFont="1" applyNumberFormat="1">
      <alignment horizontal="center" readingOrder="0" vertical="center"/>
    </xf>
    <xf borderId="19" fillId="2" fontId="4" numFmtId="0" xfId="0" applyAlignment="1" applyBorder="1" applyFont="1">
      <alignment horizontal="center" readingOrder="0" vertical="center"/>
    </xf>
    <xf borderId="19" fillId="2" fontId="4" numFmtId="164" xfId="0" applyAlignment="1" applyBorder="1" applyFont="1" applyNumberFormat="1">
      <alignment horizontal="center" readingOrder="0" vertical="center"/>
    </xf>
    <xf borderId="19" fillId="2" fontId="4" numFmtId="165" xfId="0" applyAlignment="1" applyBorder="1" applyFont="1" applyNumberFormat="1">
      <alignment horizontal="center" readingOrder="0" vertical="center"/>
    </xf>
    <xf borderId="19" fillId="2" fontId="4" numFmtId="168" xfId="0" applyAlignment="1" applyBorder="1" applyFont="1" applyNumberFormat="1">
      <alignment horizontal="center" readingOrder="0" vertical="center"/>
    </xf>
    <xf borderId="20" fillId="2" fontId="4" numFmtId="164" xfId="0" applyAlignment="1" applyBorder="1" applyFont="1" applyNumberFormat="1">
      <alignment horizontal="center" readingOrder="0" vertical="center"/>
    </xf>
    <xf borderId="18" fillId="0" fontId="4" numFmtId="0" xfId="0" applyAlignment="1" applyBorder="1" applyFont="1">
      <alignment horizontal="center" readingOrder="0" vertical="center"/>
    </xf>
    <xf borderId="19" fillId="5" fontId="4" numFmtId="3" xfId="0" applyAlignment="1" applyBorder="1" applyFont="1" applyNumberFormat="1">
      <alignment horizontal="center" readingOrder="0" vertical="center"/>
    </xf>
    <xf borderId="0" fillId="5" fontId="4" numFmtId="3" xfId="0" applyAlignment="1" applyFont="1" applyNumberFormat="1">
      <alignment horizontal="center" readingOrder="0" vertical="center"/>
    </xf>
    <xf borderId="0" fillId="7" fontId="4" numFmtId="0" xfId="0" applyAlignment="1" applyFont="1">
      <alignment horizontal="center" readingOrder="0" vertical="center"/>
    </xf>
    <xf borderId="0" fillId="7" fontId="4" numFmtId="164" xfId="0" applyAlignment="1" applyFont="1" applyNumberFormat="1">
      <alignment horizontal="center" readingOrder="0" vertical="center"/>
    </xf>
    <xf borderId="0" fillId="7" fontId="4" numFmtId="165" xfId="0" applyAlignment="1" applyFont="1" applyNumberFormat="1">
      <alignment horizontal="center" readingOrder="0" vertical="center"/>
    </xf>
    <xf borderId="0" fillId="7" fontId="4" numFmtId="168" xfId="0" applyAlignment="1" applyFont="1" applyNumberFormat="1">
      <alignment horizontal="center" readingOrder="0" vertical="center"/>
    </xf>
    <xf borderId="7" fillId="7" fontId="4" numFmtId="164" xfId="0" applyAlignment="1" applyBorder="1" applyFont="1" applyNumberFormat="1">
      <alignment horizontal="center" readingOrder="0" vertical="center"/>
    </xf>
    <xf borderId="0" fillId="0" fontId="4" numFmtId="168" xfId="0" applyAlignment="1" applyFont="1" applyNumberFormat="1">
      <alignment horizontal="center" readingOrder="0" vertical="center"/>
    </xf>
    <xf borderId="7" fillId="0" fontId="4" numFmtId="164" xfId="0" applyAlignment="1" applyBorder="1" applyFont="1" applyNumberFormat="1">
      <alignment horizontal="center" readingOrder="0" vertical="center"/>
    </xf>
    <xf borderId="19" fillId="7" fontId="4" numFmtId="0" xfId="0" applyAlignment="1" applyBorder="1" applyFont="1">
      <alignment horizontal="center" readingOrder="0" vertical="center"/>
    </xf>
    <xf borderId="19" fillId="7" fontId="4" numFmtId="164" xfId="0" applyAlignment="1" applyBorder="1" applyFont="1" applyNumberFormat="1">
      <alignment horizontal="center" readingOrder="0" vertical="center"/>
    </xf>
    <xf borderId="19" fillId="7" fontId="4" numFmtId="165" xfId="0" applyAlignment="1" applyBorder="1" applyFont="1" applyNumberFormat="1">
      <alignment horizontal="center" readingOrder="0" vertical="center"/>
    </xf>
    <xf borderId="19" fillId="7" fontId="4" numFmtId="168" xfId="0" applyAlignment="1" applyBorder="1" applyFont="1" applyNumberFormat="1">
      <alignment horizontal="center" readingOrder="0" vertical="center"/>
    </xf>
    <xf borderId="20" fillId="7" fontId="4" numFmtId="164" xfId="0" applyAlignment="1" applyBorder="1" applyFont="1" applyNumberFormat="1">
      <alignment horizontal="center" readingOrder="0" vertical="center"/>
    </xf>
    <xf borderId="1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13"/>
    <col customWidth="1" min="6" max="6" width="12.38"/>
    <col customWidth="1" min="7" max="7" width="16.75"/>
    <col customWidth="1" min="8" max="8" width="15.5"/>
    <col customWidth="1" min="9" max="9" width="16.5"/>
    <col customWidth="1" min="10" max="10" width="21.63"/>
    <col customWidth="1" min="11" max="11" width="17.5"/>
    <col customWidth="1" min="12" max="12" width="6.75"/>
    <col customWidth="1" min="13" max="13" width="12.5"/>
    <col customWidth="1" min="14" max="14" width="17.25"/>
    <col customWidth="1" min="15" max="15" width="18.88"/>
    <col customWidth="1" min="16" max="16" width="18.25"/>
    <col customWidth="1" min="19" max="19" width="18.0"/>
  </cols>
  <sheetData>
    <row r="1">
      <c r="A1" s="1"/>
      <c r="L1" s="2" t="s">
        <v>0</v>
      </c>
      <c r="N1" s="2" t="s">
        <v>1</v>
      </c>
      <c r="P1" s="3"/>
      <c r="Q1" s="2" t="s">
        <v>2</v>
      </c>
      <c r="R1" s="3"/>
    </row>
    <row r="2">
      <c r="B2" s="4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7" t="s">
        <v>8</v>
      </c>
      <c r="H2" s="8" t="s">
        <v>5</v>
      </c>
      <c r="I2" s="9" t="s">
        <v>9</v>
      </c>
      <c r="J2" s="5" t="s">
        <v>10</v>
      </c>
      <c r="K2" s="10" t="s">
        <v>11</v>
      </c>
      <c r="L2" s="11" t="s">
        <v>12</v>
      </c>
      <c r="M2" s="11"/>
      <c r="N2" s="12" t="s">
        <v>13</v>
      </c>
      <c r="O2" s="2" t="s">
        <v>14</v>
      </c>
      <c r="P2" s="13" t="s">
        <v>15</v>
      </c>
      <c r="Q2" s="14" t="s">
        <v>16</v>
      </c>
      <c r="R2" s="13" t="s">
        <v>17</v>
      </c>
    </row>
    <row r="3">
      <c r="B3" s="15" t="s">
        <v>18</v>
      </c>
      <c r="D3" s="16" t="s">
        <v>19</v>
      </c>
      <c r="E3" s="17">
        <v>343189.0</v>
      </c>
      <c r="F3" s="18"/>
      <c r="G3" s="19">
        <f>SUM(E3:E100,Q4:Q100,O4:O56,R8:R100)</f>
        <v>2554059.536</v>
      </c>
      <c r="H3" s="20" t="s">
        <v>20</v>
      </c>
      <c r="I3" s="21">
        <f>SUM(-1249971,E4)</f>
        <v>-1449971</v>
      </c>
      <c r="J3" s="22"/>
      <c r="K3" s="23"/>
      <c r="L3" s="11" t="s">
        <v>21</v>
      </c>
      <c r="M3" s="24"/>
      <c r="N3" s="25" t="s">
        <v>18</v>
      </c>
      <c r="O3" s="24">
        <v>1.6E7</v>
      </c>
      <c r="P3" s="26">
        <f>SUM(O3:O56)</f>
        <v>29500000</v>
      </c>
      <c r="Q3" s="27">
        <v>81053.0</v>
      </c>
      <c r="R3" s="28">
        <f>SUM(Q3:Q56)</f>
        <v>99838.52</v>
      </c>
    </row>
    <row r="4">
      <c r="B4" s="29">
        <v>44930.0</v>
      </c>
      <c r="C4" s="30" t="s">
        <v>22</v>
      </c>
      <c r="D4" s="30" t="s">
        <v>19</v>
      </c>
      <c r="E4" s="31">
        <v>-200000.0</v>
      </c>
      <c r="F4" s="32"/>
      <c r="G4" s="7" t="s">
        <v>23</v>
      </c>
      <c r="H4" s="15"/>
      <c r="I4" s="17"/>
      <c r="J4" s="16"/>
      <c r="K4" s="33"/>
      <c r="L4" s="11" t="s">
        <v>17</v>
      </c>
      <c r="M4" s="24"/>
      <c r="N4" s="34">
        <v>44930.0</v>
      </c>
      <c r="O4" s="24">
        <v>500000.0</v>
      </c>
      <c r="P4" s="13" t="s">
        <v>24</v>
      </c>
      <c r="Q4" s="27">
        <v>113.25</v>
      </c>
      <c r="R4" s="35" t="s">
        <v>25</v>
      </c>
    </row>
    <row r="5">
      <c r="B5" s="36">
        <v>45081.0</v>
      </c>
      <c r="C5" s="30" t="s">
        <v>22</v>
      </c>
      <c r="D5" s="30" t="s">
        <v>19</v>
      </c>
      <c r="E5" s="31">
        <v>-15000.0</v>
      </c>
      <c r="F5" s="32"/>
      <c r="G5" s="37">
        <f>SUM(300000,500000,200000)</f>
        <v>1000000</v>
      </c>
      <c r="H5" s="15"/>
      <c r="I5" s="38"/>
      <c r="J5" s="16"/>
      <c r="K5" s="33"/>
      <c r="L5" s="11" t="s">
        <v>26</v>
      </c>
      <c r="M5" s="24">
        <f>I3</f>
        <v>-1449971</v>
      </c>
      <c r="N5" s="39" t="s">
        <v>27</v>
      </c>
      <c r="O5" s="24">
        <v>1500000.0</v>
      </c>
      <c r="P5" s="26">
        <f>SUM(P3,I28)</f>
        <v>27581304</v>
      </c>
      <c r="Q5" s="27">
        <v>48.62</v>
      </c>
      <c r="R5" s="40">
        <f>SUM(R6:R56)</f>
        <v>418180</v>
      </c>
    </row>
    <row r="6">
      <c r="B6" s="41"/>
      <c r="C6" s="30" t="s">
        <v>22</v>
      </c>
      <c r="D6" s="30" t="s">
        <v>19</v>
      </c>
      <c r="E6" s="31">
        <v>10041.0</v>
      </c>
      <c r="F6" s="32"/>
      <c r="G6" s="7" t="s">
        <v>28</v>
      </c>
      <c r="H6" s="15"/>
      <c r="I6" s="38"/>
      <c r="J6" s="16"/>
      <c r="K6" s="33"/>
      <c r="L6" s="42"/>
      <c r="M6" s="43"/>
      <c r="N6" s="44">
        <v>44990.0</v>
      </c>
      <c r="O6" s="24">
        <v>500000.0</v>
      </c>
      <c r="P6" s="13" t="s">
        <v>29</v>
      </c>
      <c r="Q6" s="27">
        <v>214.98</v>
      </c>
      <c r="R6" s="45" t="s">
        <v>30</v>
      </c>
    </row>
    <row r="7">
      <c r="B7" s="15" t="s">
        <v>31</v>
      </c>
      <c r="C7" s="30" t="s">
        <v>22</v>
      </c>
      <c r="D7" s="30" t="s">
        <v>19</v>
      </c>
      <c r="E7" s="31">
        <v>30183.0</v>
      </c>
      <c r="F7" s="32"/>
      <c r="G7" s="46">
        <f>SUM(G3,-G5)</f>
        <v>1554059.536</v>
      </c>
      <c r="H7" s="15"/>
      <c r="I7" s="17"/>
      <c r="J7" s="16"/>
      <c r="K7" s="33"/>
      <c r="L7" s="11"/>
      <c r="M7" s="43"/>
      <c r="N7" s="39" t="s">
        <v>32</v>
      </c>
      <c r="O7" s="24">
        <v>1.1E7</v>
      </c>
      <c r="P7" s="40">
        <f>SUM(P5,I27,M5,M4)</f>
        <v>26131333</v>
      </c>
      <c r="Q7" s="27">
        <v>216.39</v>
      </c>
      <c r="R7" s="47">
        <f>SUM(16240,R8:R100)</f>
        <v>219240</v>
      </c>
    </row>
    <row r="8">
      <c r="B8" s="15" t="s">
        <v>33</v>
      </c>
      <c r="C8" s="30" t="s">
        <v>22</v>
      </c>
      <c r="D8" s="30" t="s">
        <v>19</v>
      </c>
      <c r="E8" s="31">
        <v>-10000.0</v>
      </c>
      <c r="F8" s="32"/>
      <c r="H8" s="15"/>
      <c r="I8" s="38"/>
      <c r="J8" s="16"/>
      <c r="K8" s="33"/>
      <c r="L8" s="11"/>
      <c r="M8" s="43"/>
      <c r="N8" s="39"/>
      <c r="O8" s="24"/>
      <c r="P8" s="48"/>
      <c r="Q8" s="27">
        <v>217.8</v>
      </c>
      <c r="R8" s="47">
        <v>4060.0</v>
      </c>
    </row>
    <row r="9">
      <c r="B9" s="15" t="s">
        <v>34</v>
      </c>
      <c r="C9" s="30" t="s">
        <v>22</v>
      </c>
      <c r="D9" s="30" t="s">
        <v>19</v>
      </c>
      <c r="E9" s="31">
        <v>-10000.0</v>
      </c>
      <c r="F9" s="32"/>
      <c r="G9" s="7"/>
      <c r="H9" s="15"/>
      <c r="I9" s="38"/>
      <c r="J9" s="16"/>
      <c r="K9" s="49"/>
      <c r="L9" s="11"/>
      <c r="M9" s="43"/>
      <c r="N9" s="34"/>
      <c r="O9" s="24"/>
      <c r="P9" s="13"/>
      <c r="Q9" s="27">
        <v>219.21</v>
      </c>
      <c r="R9" s="47">
        <v>4060.0</v>
      </c>
    </row>
    <row r="10">
      <c r="B10" s="15" t="s">
        <v>27</v>
      </c>
      <c r="C10" s="30" t="s">
        <v>22</v>
      </c>
      <c r="D10" s="30" t="s">
        <v>19</v>
      </c>
      <c r="E10" s="31">
        <v>-10000.0</v>
      </c>
      <c r="F10" s="32"/>
      <c r="G10" s="37"/>
      <c r="H10" s="15"/>
      <c r="I10" s="38"/>
      <c r="J10" s="50"/>
      <c r="K10" s="33"/>
      <c r="L10" s="11"/>
      <c r="M10" s="51"/>
      <c r="N10" s="34"/>
      <c r="O10" s="24"/>
      <c r="P10" s="40"/>
      <c r="Q10" s="27">
        <v>218.99</v>
      </c>
      <c r="R10" s="47">
        <v>4060.0</v>
      </c>
    </row>
    <row r="11">
      <c r="B11" s="41"/>
      <c r="C11" s="30" t="s">
        <v>22</v>
      </c>
      <c r="D11" s="30" t="s">
        <v>19</v>
      </c>
      <c r="E11" s="31">
        <v>-600000.0</v>
      </c>
      <c r="F11" s="32"/>
      <c r="G11" s="7"/>
      <c r="H11" s="15"/>
      <c r="I11" s="17"/>
      <c r="J11" s="16"/>
      <c r="K11" s="33"/>
      <c r="L11" s="11"/>
      <c r="M11" s="43"/>
      <c r="N11" s="34"/>
      <c r="O11" s="24"/>
      <c r="P11" s="13"/>
      <c r="Q11" s="27">
        <v>220.4</v>
      </c>
      <c r="R11" s="47">
        <v>4060.0</v>
      </c>
    </row>
    <row r="12">
      <c r="B12" s="41"/>
      <c r="C12" s="30" t="s">
        <v>22</v>
      </c>
      <c r="D12" s="30" t="s">
        <v>19</v>
      </c>
      <c r="E12" s="31">
        <v>20000.0</v>
      </c>
      <c r="F12" s="32"/>
      <c r="G12" s="37"/>
      <c r="H12" s="15"/>
      <c r="I12" s="38"/>
      <c r="J12" s="16"/>
      <c r="K12" s="33"/>
      <c r="L12" s="11"/>
      <c r="M12" s="43"/>
      <c r="N12" s="34"/>
      <c r="O12" s="24"/>
      <c r="P12" s="40"/>
      <c r="Q12" s="27">
        <v>221.81</v>
      </c>
      <c r="R12" s="47">
        <v>4060.0</v>
      </c>
    </row>
    <row r="13">
      <c r="B13" s="29">
        <v>44990.0</v>
      </c>
      <c r="C13" s="30" t="s">
        <v>22</v>
      </c>
      <c r="D13" s="30" t="s">
        <v>19</v>
      </c>
      <c r="E13" s="31">
        <v>-200000.0</v>
      </c>
      <c r="F13" s="32"/>
      <c r="G13" s="7"/>
      <c r="H13" s="15"/>
      <c r="I13" s="38"/>
      <c r="J13" s="16"/>
      <c r="K13" s="33"/>
      <c r="L13" s="42"/>
      <c r="M13" s="43"/>
      <c r="N13" s="34"/>
      <c r="O13" s="24"/>
      <c r="P13" s="13"/>
      <c r="Q13" s="27">
        <v>223.23</v>
      </c>
      <c r="R13" s="47">
        <v>4060.0</v>
      </c>
    </row>
    <row r="14">
      <c r="B14" s="29">
        <v>45021.0</v>
      </c>
      <c r="C14" s="52">
        <f>10+2.13</f>
        <v>12.13</v>
      </c>
      <c r="D14" s="16" t="s">
        <v>35</v>
      </c>
      <c r="E14" s="17">
        <f>1745167-2009708</f>
        <v>-264541</v>
      </c>
      <c r="F14" s="18"/>
      <c r="G14" s="46"/>
      <c r="H14" s="15"/>
      <c r="I14" s="38"/>
      <c r="J14" s="16"/>
      <c r="K14" s="33"/>
      <c r="L14" s="42"/>
      <c r="M14" s="42"/>
      <c r="N14" s="34"/>
      <c r="O14" s="24"/>
      <c r="P14" s="40"/>
      <c r="Q14" s="27">
        <v>224.64</v>
      </c>
      <c r="R14" s="47">
        <v>4060.0</v>
      </c>
    </row>
    <row r="15">
      <c r="B15" s="29">
        <v>45051.0</v>
      </c>
      <c r="C15" s="30" t="s">
        <v>22</v>
      </c>
      <c r="D15" s="30" t="s">
        <v>19</v>
      </c>
      <c r="E15" s="31">
        <v>49950.8144</v>
      </c>
      <c r="F15" s="32"/>
      <c r="H15" s="15"/>
      <c r="I15" s="38"/>
      <c r="J15" s="53"/>
      <c r="K15" s="33"/>
      <c r="L15" s="42"/>
      <c r="M15" s="42"/>
      <c r="N15" s="54"/>
      <c r="O15" s="55"/>
      <c r="P15" s="48"/>
      <c r="Q15" s="27">
        <v>226.05</v>
      </c>
      <c r="R15" s="47">
        <v>4060.0</v>
      </c>
    </row>
    <row r="16">
      <c r="B16" s="29">
        <v>45112.0</v>
      </c>
      <c r="C16" s="30" t="s">
        <v>22</v>
      </c>
      <c r="D16" s="30" t="s">
        <v>19</v>
      </c>
      <c r="E16" s="31">
        <v>40000.0</v>
      </c>
      <c r="F16" s="32"/>
      <c r="H16" s="15"/>
      <c r="I16" s="38"/>
      <c r="J16" s="16"/>
      <c r="K16" s="33"/>
      <c r="L16" s="42"/>
      <c r="M16" s="42"/>
      <c r="N16" s="54"/>
      <c r="O16" s="55"/>
      <c r="P16" s="48"/>
      <c r="Q16" s="27">
        <v>227.47</v>
      </c>
      <c r="R16" s="47">
        <v>4060.0</v>
      </c>
    </row>
    <row r="17">
      <c r="B17" s="29">
        <v>45174.0</v>
      </c>
      <c r="C17" s="30" t="s">
        <v>22</v>
      </c>
      <c r="D17" s="30" t="s">
        <v>19</v>
      </c>
      <c r="E17" s="31">
        <v>23172.9566</v>
      </c>
      <c r="F17" s="32"/>
      <c r="H17" s="15"/>
      <c r="I17" s="38"/>
      <c r="J17" s="16"/>
      <c r="K17" s="33"/>
      <c r="L17" s="42"/>
      <c r="M17" s="42"/>
      <c r="N17" s="54"/>
      <c r="O17" s="55"/>
      <c r="P17" s="48"/>
      <c r="Q17" s="27">
        <v>228.88</v>
      </c>
      <c r="R17" s="47">
        <v>4060.0</v>
      </c>
    </row>
    <row r="18">
      <c r="B18" s="41"/>
      <c r="C18" s="30" t="s">
        <v>22</v>
      </c>
      <c r="D18" s="30" t="s">
        <v>19</v>
      </c>
      <c r="E18" s="31">
        <v>14029.154</v>
      </c>
      <c r="F18" s="32"/>
      <c r="H18" s="15"/>
      <c r="I18" s="38"/>
      <c r="J18" s="16"/>
      <c r="K18" s="49"/>
      <c r="L18" s="42"/>
      <c r="M18" s="42"/>
      <c r="N18" s="54"/>
      <c r="O18" s="55"/>
      <c r="P18" s="48"/>
      <c r="Q18" s="27">
        <v>230.3</v>
      </c>
      <c r="R18" s="47">
        <v>4060.0</v>
      </c>
    </row>
    <row r="19">
      <c r="B19" s="29">
        <v>45204.0</v>
      </c>
      <c r="C19" s="30" t="s">
        <v>22</v>
      </c>
      <c r="D19" s="30" t="s">
        <v>19</v>
      </c>
      <c r="E19" s="31">
        <v>13008.2183</v>
      </c>
      <c r="F19" s="32"/>
      <c r="H19" s="15"/>
      <c r="I19" s="38"/>
      <c r="J19" s="16"/>
      <c r="K19" s="33"/>
      <c r="L19" s="42"/>
      <c r="M19" s="42"/>
      <c r="N19" s="54"/>
      <c r="O19" s="55"/>
      <c r="P19" s="48"/>
      <c r="Q19" s="27" t="s">
        <v>36</v>
      </c>
      <c r="R19" s="47">
        <v>4060.0</v>
      </c>
    </row>
    <row r="20">
      <c r="B20" s="29">
        <v>45235.0</v>
      </c>
      <c r="C20" s="30" t="s">
        <v>22</v>
      </c>
      <c r="D20" s="30" t="s">
        <v>19</v>
      </c>
      <c r="E20" s="31">
        <v>13929.1219</v>
      </c>
      <c r="F20" s="32"/>
      <c r="H20" s="15"/>
      <c r="I20" s="17"/>
      <c r="J20" s="16"/>
      <c r="K20" s="33"/>
      <c r="L20" s="42"/>
      <c r="M20" s="42"/>
      <c r="N20" s="54"/>
      <c r="O20" s="55"/>
      <c r="P20" s="48"/>
      <c r="Q20" s="27">
        <v>233.13</v>
      </c>
      <c r="R20" s="47">
        <v>4060.0</v>
      </c>
    </row>
    <row r="21">
      <c r="B21" s="29">
        <v>45265.0</v>
      </c>
      <c r="C21" s="30" t="s">
        <v>22</v>
      </c>
      <c r="D21" s="30" t="s">
        <v>19</v>
      </c>
      <c r="E21" s="31">
        <v>-10000.0</v>
      </c>
      <c r="F21" s="32"/>
      <c r="H21" s="15"/>
      <c r="I21" s="38"/>
      <c r="J21" s="16"/>
      <c r="K21" s="33"/>
      <c r="L21" s="42"/>
      <c r="M21" s="42"/>
      <c r="N21" s="54"/>
      <c r="O21" s="55"/>
      <c r="P21" s="48"/>
      <c r="Q21" s="27">
        <v>233.13</v>
      </c>
      <c r="R21" s="47">
        <v>4060.0</v>
      </c>
    </row>
    <row r="22">
      <c r="B22" s="41"/>
      <c r="C22" s="30" t="s">
        <v>22</v>
      </c>
      <c r="D22" s="30" t="s">
        <v>19</v>
      </c>
      <c r="E22" s="31">
        <v>15126.0325</v>
      </c>
      <c r="F22" s="32"/>
      <c r="H22" s="15"/>
      <c r="I22" s="38"/>
      <c r="J22" s="16"/>
      <c r="K22" s="33"/>
      <c r="L22" s="42"/>
      <c r="M22" s="42"/>
      <c r="N22" s="54"/>
      <c r="O22" s="55"/>
      <c r="P22" s="48"/>
      <c r="Q22" s="27">
        <v>234.55</v>
      </c>
      <c r="R22" s="47">
        <v>4060.0</v>
      </c>
    </row>
    <row r="23">
      <c r="B23" s="15" t="s">
        <v>37</v>
      </c>
      <c r="C23" s="30" t="s">
        <v>22</v>
      </c>
      <c r="D23" s="30" t="s">
        <v>19</v>
      </c>
      <c r="E23" s="31">
        <v>20833.6745</v>
      </c>
      <c r="F23" s="32"/>
      <c r="H23" s="15"/>
      <c r="I23" s="17"/>
      <c r="J23" s="16"/>
      <c r="K23" s="33"/>
      <c r="L23" s="42"/>
      <c r="M23" s="42"/>
      <c r="N23" s="54"/>
      <c r="O23" s="55"/>
      <c r="P23" s="48"/>
      <c r="Q23" s="27">
        <v>235.97</v>
      </c>
      <c r="R23" s="47">
        <v>4060.0</v>
      </c>
    </row>
    <row r="24">
      <c r="B24" s="41"/>
      <c r="C24" s="30" t="s">
        <v>22</v>
      </c>
      <c r="D24" s="30" t="s">
        <v>19</v>
      </c>
      <c r="E24" s="31">
        <v>10105.6083</v>
      </c>
      <c r="F24" s="32"/>
      <c r="H24" s="56"/>
      <c r="I24" s="57"/>
      <c r="K24" s="58"/>
      <c r="L24" s="42"/>
      <c r="M24" s="42"/>
      <c r="N24" s="54"/>
      <c r="O24" s="55"/>
      <c r="P24" s="48"/>
      <c r="Q24" s="27">
        <v>237.38</v>
      </c>
      <c r="R24" s="47">
        <v>4060.0</v>
      </c>
    </row>
    <row r="25">
      <c r="B25" s="15" t="s">
        <v>38</v>
      </c>
      <c r="C25" s="30" t="s">
        <v>22</v>
      </c>
      <c r="D25" s="30" t="s">
        <v>19</v>
      </c>
      <c r="E25" s="31">
        <v>18188.8375</v>
      </c>
      <c r="F25" s="32"/>
      <c r="H25" s="56"/>
      <c r="I25" s="57"/>
      <c r="K25" s="58"/>
      <c r="M25" s="42"/>
      <c r="N25" s="54"/>
      <c r="O25" s="55"/>
      <c r="P25" s="48"/>
      <c r="Q25" s="27">
        <v>238.8</v>
      </c>
      <c r="R25" s="47">
        <v>4060.0</v>
      </c>
    </row>
    <row r="26">
      <c r="B26" s="15" t="s">
        <v>39</v>
      </c>
      <c r="C26" s="30" t="s">
        <v>22</v>
      </c>
      <c r="D26" s="30" t="s">
        <v>19</v>
      </c>
      <c r="E26" s="31">
        <v>20245.6789</v>
      </c>
      <c r="F26" s="32"/>
      <c r="H26" s="59"/>
      <c r="I26" s="43"/>
      <c r="K26" s="58"/>
      <c r="M26" s="42"/>
      <c r="N26" s="54"/>
      <c r="O26" s="55"/>
      <c r="P26" s="48"/>
      <c r="Q26" s="60">
        <v>250.18</v>
      </c>
      <c r="R26" s="47">
        <v>4060.0</v>
      </c>
    </row>
    <row r="27">
      <c r="B27" s="15" t="s">
        <v>40</v>
      </c>
      <c r="C27" s="30" t="s">
        <v>22</v>
      </c>
      <c r="D27" s="30" t="s">
        <v>19</v>
      </c>
      <c r="E27" s="31">
        <v>11278.9192</v>
      </c>
      <c r="F27" s="32"/>
      <c r="H27" s="16"/>
      <c r="I27" s="61"/>
      <c r="J27" s="50"/>
      <c r="K27" s="50"/>
      <c r="M27" s="42"/>
      <c r="N27" s="54"/>
      <c r="O27" s="55"/>
      <c r="P27" s="48"/>
      <c r="Q27" s="27">
        <v>251.6</v>
      </c>
      <c r="R27" s="47">
        <v>4060.0</v>
      </c>
    </row>
    <row r="28">
      <c r="B28" s="15" t="s">
        <v>41</v>
      </c>
      <c r="C28" s="30" t="s">
        <v>22</v>
      </c>
      <c r="D28" s="30" t="s">
        <v>19</v>
      </c>
      <c r="E28" s="31">
        <v>-500000.0</v>
      </c>
      <c r="F28" s="32"/>
      <c r="H28" s="62" t="s">
        <v>42</v>
      </c>
      <c r="I28" s="63">
        <f>SUM(-1718696,E4)</f>
        <v>-1918696</v>
      </c>
      <c r="J28" s="62" t="s">
        <v>43</v>
      </c>
      <c r="K28" s="62" t="s">
        <v>43</v>
      </c>
      <c r="M28" s="42"/>
      <c r="N28" s="54"/>
      <c r="O28" s="55"/>
      <c r="P28" s="48"/>
      <c r="Q28" s="27">
        <v>253.03</v>
      </c>
      <c r="R28" s="47">
        <v>4060.0</v>
      </c>
    </row>
    <row r="29">
      <c r="B29" s="41"/>
      <c r="C29" s="30" t="s">
        <v>44</v>
      </c>
      <c r="D29" s="30" t="s">
        <v>19</v>
      </c>
      <c r="E29" s="31">
        <v>-1.0001467E7</v>
      </c>
      <c r="F29" s="32"/>
      <c r="H29" s="64" t="s">
        <v>45</v>
      </c>
      <c r="M29" s="42"/>
      <c r="N29" s="54"/>
      <c r="O29" s="55"/>
      <c r="P29" s="48"/>
      <c r="Q29" s="65">
        <v>254.45</v>
      </c>
      <c r="R29" s="47">
        <v>4060.0</v>
      </c>
    </row>
    <row r="30">
      <c r="B30" s="36"/>
      <c r="C30" s="66"/>
      <c r="D30" s="66"/>
      <c r="E30" s="17"/>
      <c r="F30" s="18"/>
      <c r="H30" s="67" t="s">
        <v>46</v>
      </c>
      <c r="M30" s="42"/>
      <c r="N30" s="54"/>
      <c r="O30" s="55"/>
      <c r="P30" s="48"/>
      <c r="Q30" s="27">
        <v>255.87</v>
      </c>
      <c r="R30" s="47">
        <v>4060.0</v>
      </c>
    </row>
    <row r="31">
      <c r="B31" s="36"/>
      <c r="C31" s="66"/>
      <c r="D31" s="66"/>
      <c r="E31" s="17"/>
      <c r="F31" s="18"/>
      <c r="H31" s="67" t="s">
        <v>47</v>
      </c>
      <c r="M31" s="42"/>
      <c r="N31" s="54"/>
      <c r="O31" s="55"/>
      <c r="P31" s="48"/>
      <c r="Q31" s="27">
        <v>257.3</v>
      </c>
      <c r="R31" s="47">
        <v>4060.0</v>
      </c>
    </row>
    <row r="32">
      <c r="B32" s="36"/>
      <c r="C32" s="66"/>
      <c r="D32" s="66"/>
      <c r="E32" s="17"/>
      <c r="F32" s="18"/>
      <c r="H32" s="67" t="s">
        <v>48</v>
      </c>
      <c r="M32" s="42"/>
      <c r="N32" s="54"/>
      <c r="O32" s="55"/>
      <c r="P32" s="48"/>
      <c r="Q32" s="65">
        <v>255.42</v>
      </c>
      <c r="R32" s="47">
        <v>4060.0</v>
      </c>
    </row>
    <row r="33">
      <c r="B33" s="36"/>
      <c r="C33" s="66"/>
      <c r="D33" s="66"/>
      <c r="E33" s="17"/>
      <c r="F33" s="18"/>
      <c r="M33" s="42"/>
      <c r="N33" s="54"/>
      <c r="O33" s="55"/>
      <c r="P33" s="48"/>
      <c r="Q33" s="27">
        <v>253.55</v>
      </c>
      <c r="R33" s="47">
        <v>4060.0</v>
      </c>
    </row>
    <row r="34">
      <c r="B34" s="36"/>
      <c r="C34" s="66"/>
      <c r="D34" s="66"/>
      <c r="E34" s="17"/>
      <c r="F34" s="18"/>
      <c r="M34" s="42"/>
      <c r="N34" s="54"/>
      <c r="O34" s="55"/>
      <c r="P34" s="48"/>
      <c r="Q34" s="27">
        <v>254.97</v>
      </c>
      <c r="R34" s="47">
        <v>4060.0</v>
      </c>
    </row>
    <row r="35">
      <c r="B35" s="36"/>
      <c r="C35" s="66"/>
      <c r="D35" s="66"/>
      <c r="E35" s="17"/>
      <c r="F35" s="18"/>
      <c r="M35" s="42"/>
      <c r="N35" s="54"/>
      <c r="O35" s="55"/>
      <c r="P35" s="48"/>
      <c r="Q35" s="27">
        <v>253.09</v>
      </c>
      <c r="R35" s="47">
        <v>4060.0</v>
      </c>
    </row>
    <row r="36">
      <c r="B36" s="36"/>
      <c r="C36" s="66"/>
      <c r="D36" s="66"/>
      <c r="E36" s="17"/>
      <c r="F36" s="18"/>
      <c r="M36" s="42"/>
      <c r="N36" s="54"/>
      <c r="O36" s="55"/>
      <c r="P36" s="48"/>
      <c r="Q36" s="27">
        <v>558.12</v>
      </c>
      <c r="R36" s="47">
        <v>4060.0</v>
      </c>
    </row>
    <row r="37">
      <c r="B37" s="36"/>
      <c r="C37" s="66"/>
      <c r="D37" s="66"/>
      <c r="E37" s="17"/>
      <c r="F37" s="18"/>
      <c r="M37" s="42"/>
      <c r="N37" s="54"/>
      <c r="O37" s="55"/>
      <c r="P37" s="48"/>
      <c r="Q37" s="27">
        <v>559.64</v>
      </c>
      <c r="R37" s="47">
        <v>4060.0</v>
      </c>
    </row>
    <row r="38">
      <c r="B38" s="36"/>
      <c r="C38" s="66"/>
      <c r="D38" s="66"/>
      <c r="E38" s="17"/>
      <c r="F38" s="18"/>
      <c r="M38" s="42"/>
      <c r="N38" s="54"/>
      <c r="O38" s="55"/>
      <c r="P38" s="48"/>
      <c r="Q38" s="27">
        <v>498.46</v>
      </c>
      <c r="R38" s="47">
        <v>4060.0</v>
      </c>
    </row>
    <row r="39">
      <c r="B39" s="36"/>
      <c r="C39" s="66"/>
      <c r="D39" s="66"/>
      <c r="E39" s="17"/>
      <c r="F39" s="18"/>
      <c r="M39" s="42"/>
      <c r="N39" s="54"/>
      <c r="O39" s="55"/>
      <c r="P39" s="48"/>
      <c r="Q39" s="27">
        <v>574.37</v>
      </c>
      <c r="R39" s="47">
        <v>4060.0</v>
      </c>
    </row>
    <row r="40">
      <c r="B40" s="36"/>
      <c r="C40" s="66"/>
      <c r="D40" s="66"/>
      <c r="E40" s="17"/>
      <c r="F40" s="18"/>
      <c r="M40" s="42"/>
      <c r="N40" s="54"/>
      <c r="O40" s="55"/>
      <c r="P40" s="48"/>
      <c r="Q40" s="27">
        <v>592.38</v>
      </c>
      <c r="R40" s="47">
        <v>4060.0</v>
      </c>
    </row>
    <row r="41">
      <c r="B41" s="36"/>
      <c r="C41" s="66"/>
      <c r="D41" s="66"/>
      <c r="E41" s="17"/>
      <c r="F41" s="18"/>
      <c r="M41" s="42"/>
      <c r="N41" s="54"/>
      <c r="O41" s="55"/>
      <c r="P41" s="48"/>
      <c r="Q41" s="27">
        <v>593.91</v>
      </c>
      <c r="R41" s="47">
        <v>4060.0</v>
      </c>
    </row>
    <row r="42">
      <c r="B42" s="36"/>
      <c r="C42" s="66"/>
      <c r="D42" s="66"/>
      <c r="E42" s="17"/>
      <c r="F42" s="18"/>
      <c r="M42" s="42"/>
      <c r="N42" s="54"/>
      <c r="O42" s="55"/>
      <c r="P42" s="48"/>
      <c r="Q42" s="27">
        <v>608.66</v>
      </c>
      <c r="R42" s="47">
        <v>4060.0</v>
      </c>
    </row>
    <row r="43">
      <c r="B43" s="36"/>
      <c r="C43" s="66"/>
      <c r="D43" s="66"/>
      <c r="E43" s="17"/>
      <c r="F43" s="18"/>
      <c r="M43" s="42"/>
      <c r="N43" s="54"/>
      <c r="O43" s="55"/>
      <c r="P43" s="48"/>
      <c r="Q43" s="27">
        <v>608.86</v>
      </c>
      <c r="R43" s="47">
        <v>4060.0</v>
      </c>
    </row>
    <row r="44">
      <c r="B44" s="36"/>
      <c r="C44" s="66"/>
      <c r="D44" s="66"/>
      <c r="E44" s="17"/>
      <c r="F44" s="18"/>
      <c r="M44" s="42"/>
      <c r="N44" s="54"/>
      <c r="O44" s="55"/>
      <c r="P44" s="48"/>
      <c r="Q44" s="27">
        <v>624.01</v>
      </c>
      <c r="R44" s="47">
        <v>4060.0</v>
      </c>
    </row>
    <row r="45">
      <c r="B45" s="36"/>
      <c r="C45" s="66"/>
      <c r="D45" s="66"/>
      <c r="E45" s="17"/>
      <c r="F45" s="18"/>
      <c r="M45" s="42"/>
      <c r="N45" s="54"/>
      <c r="O45" s="55"/>
      <c r="P45" s="48"/>
      <c r="Q45" s="27">
        <v>629.85</v>
      </c>
      <c r="R45" s="47">
        <v>4060.0</v>
      </c>
    </row>
    <row r="46">
      <c r="B46" s="36"/>
      <c r="C46" s="66"/>
      <c r="D46" s="66"/>
      <c r="E46" s="17"/>
      <c r="F46" s="18"/>
      <c r="M46" s="42"/>
      <c r="N46" s="54"/>
      <c r="O46" s="55"/>
      <c r="P46" s="48"/>
      <c r="Q46" s="27">
        <v>636.0</v>
      </c>
      <c r="R46" s="47">
        <v>4060.0</v>
      </c>
    </row>
    <row r="47">
      <c r="B47" s="36"/>
      <c r="C47" s="66"/>
      <c r="D47" s="66"/>
      <c r="E47" s="17"/>
      <c r="F47" s="18"/>
      <c r="M47" s="42"/>
      <c r="N47" s="54"/>
      <c r="O47" s="55"/>
      <c r="P47" s="48"/>
      <c r="Q47" s="27">
        <v>639.24</v>
      </c>
      <c r="R47" s="47">
        <v>4060.0</v>
      </c>
    </row>
    <row r="48">
      <c r="B48" s="36"/>
      <c r="C48" s="66"/>
      <c r="D48" s="66"/>
      <c r="E48" s="17"/>
      <c r="F48" s="18"/>
      <c r="M48" s="42"/>
      <c r="N48" s="54"/>
      <c r="O48" s="55"/>
      <c r="P48" s="48"/>
      <c r="Q48" s="27">
        <v>651.0</v>
      </c>
      <c r="R48" s="47">
        <v>4060.0</v>
      </c>
    </row>
    <row r="49">
      <c r="B49" s="36"/>
      <c r="C49" s="66"/>
      <c r="D49" s="66"/>
      <c r="E49" s="17"/>
      <c r="F49" s="18"/>
      <c r="M49" s="42"/>
      <c r="N49" s="54"/>
      <c r="O49" s="55"/>
      <c r="P49" s="48"/>
      <c r="Q49" s="27">
        <v>652.54</v>
      </c>
      <c r="R49" s="47">
        <v>4060.0</v>
      </c>
    </row>
    <row r="50">
      <c r="B50" s="36"/>
      <c r="C50" s="66"/>
      <c r="D50" s="66"/>
      <c r="E50" s="17"/>
      <c r="F50" s="18"/>
      <c r="M50" s="42"/>
      <c r="N50" s="54"/>
      <c r="O50" s="55"/>
      <c r="P50" s="48"/>
      <c r="Q50" s="27">
        <v>660.11</v>
      </c>
      <c r="R50" s="47">
        <v>4060.0</v>
      </c>
    </row>
    <row r="51">
      <c r="B51" s="36"/>
      <c r="C51" s="66"/>
      <c r="D51" s="66"/>
      <c r="E51" s="17"/>
      <c r="F51" s="18"/>
      <c r="M51" s="42"/>
      <c r="N51" s="54"/>
      <c r="O51" s="55"/>
      <c r="P51" s="48"/>
      <c r="Q51" s="27">
        <v>668.35</v>
      </c>
      <c r="R51" s="47">
        <v>4060.0</v>
      </c>
    </row>
    <row r="52">
      <c r="B52" s="36"/>
      <c r="C52" s="66"/>
      <c r="D52" s="66"/>
      <c r="E52" s="17"/>
      <c r="F52" s="18"/>
      <c r="M52" s="42"/>
      <c r="N52" s="54"/>
      <c r="O52" s="55"/>
      <c r="P52" s="48"/>
      <c r="Q52" s="27">
        <v>673.63</v>
      </c>
      <c r="R52" s="47">
        <v>4060.0</v>
      </c>
    </row>
    <row r="53">
      <c r="B53" s="36"/>
      <c r="C53" s="66"/>
      <c r="D53" s="66"/>
      <c r="E53" s="17"/>
      <c r="F53" s="18"/>
      <c r="M53" s="42"/>
      <c r="N53" s="54"/>
      <c r="O53" s="55"/>
      <c r="P53" s="48"/>
      <c r="Q53" s="27">
        <v>675.19</v>
      </c>
      <c r="R53" s="47">
        <v>4060.0</v>
      </c>
    </row>
    <row r="54">
      <c r="B54" s="36"/>
      <c r="C54" s="66"/>
      <c r="D54" s="66"/>
      <c r="E54" s="17"/>
      <c r="F54" s="18"/>
      <c r="M54" s="42"/>
      <c r="N54" s="54"/>
      <c r="O54" s="55"/>
      <c r="P54" s="48"/>
      <c r="Q54" s="68">
        <f>676.76</f>
        <v>676.76</v>
      </c>
      <c r="R54" s="47">
        <v>4060.0</v>
      </c>
    </row>
    <row r="55">
      <c r="B55" s="36"/>
      <c r="C55" s="66"/>
      <c r="D55" s="66"/>
      <c r="E55" s="17"/>
      <c r="F55" s="18"/>
      <c r="M55" s="42"/>
      <c r="N55" s="54"/>
      <c r="O55" s="55"/>
      <c r="P55" s="48"/>
      <c r="Q55" s="68"/>
      <c r="R55" s="47">
        <v>4060.0</v>
      </c>
    </row>
    <row r="56">
      <c r="B56" s="36"/>
      <c r="C56" s="66"/>
      <c r="D56" s="66"/>
      <c r="E56" s="17"/>
      <c r="F56" s="18"/>
      <c r="M56" s="42"/>
      <c r="N56" s="54"/>
      <c r="O56" s="55"/>
      <c r="P56" s="48"/>
      <c r="Q56" s="68"/>
      <c r="R56" s="47">
        <v>4060.0</v>
      </c>
    </row>
    <row r="57">
      <c r="B57" s="36"/>
      <c r="C57" s="66"/>
      <c r="D57" s="66"/>
      <c r="E57" s="17"/>
      <c r="F57" s="18"/>
      <c r="Q57" s="69"/>
      <c r="R57" s="47">
        <v>4060.0</v>
      </c>
    </row>
    <row r="58">
      <c r="B58" s="36"/>
      <c r="C58" s="66"/>
      <c r="D58" s="66"/>
      <c r="E58" s="17"/>
      <c r="F58" s="18"/>
      <c r="Q58" s="69"/>
    </row>
    <row r="59">
      <c r="B59" s="36"/>
      <c r="C59" s="66"/>
      <c r="D59" s="66"/>
      <c r="E59" s="17"/>
      <c r="F59" s="18"/>
      <c r="Q59" s="69"/>
    </row>
    <row r="60">
      <c r="B60" s="36"/>
      <c r="C60" s="66"/>
      <c r="D60" s="66"/>
      <c r="E60" s="17"/>
      <c r="F60" s="18"/>
      <c r="Q60" s="69"/>
    </row>
    <row r="61">
      <c r="B61" s="36"/>
      <c r="C61" s="66"/>
      <c r="D61" s="66"/>
      <c r="E61" s="17"/>
      <c r="F61" s="18"/>
      <c r="Q61" s="69"/>
    </row>
    <row r="62">
      <c r="B62" s="36"/>
      <c r="C62" s="66"/>
      <c r="D62" s="66"/>
      <c r="E62" s="17"/>
      <c r="F62" s="18"/>
      <c r="Q62" s="69"/>
    </row>
    <row r="63">
      <c r="B63" s="36"/>
      <c r="C63" s="66"/>
      <c r="D63" s="66"/>
      <c r="E63" s="17"/>
      <c r="F63" s="18"/>
      <c r="Q63" s="69"/>
    </row>
    <row r="64">
      <c r="B64" s="36"/>
      <c r="C64" s="66"/>
      <c r="D64" s="66"/>
      <c r="E64" s="17"/>
      <c r="F64" s="18"/>
      <c r="Q64" s="69"/>
    </row>
    <row r="65">
      <c r="B65" s="36"/>
      <c r="C65" s="66"/>
      <c r="D65" s="66"/>
      <c r="E65" s="17"/>
      <c r="F65" s="18"/>
      <c r="Q65" s="69"/>
    </row>
    <row r="66">
      <c r="B66" s="36"/>
      <c r="C66" s="66"/>
      <c r="D66" s="66"/>
      <c r="E66" s="17"/>
      <c r="F66" s="18"/>
      <c r="Q66" s="69"/>
    </row>
    <row r="67">
      <c r="B67" s="36"/>
      <c r="C67" s="66"/>
      <c r="D67" s="66"/>
      <c r="E67" s="17"/>
      <c r="F67" s="18"/>
      <c r="Q67" s="69"/>
    </row>
    <row r="68">
      <c r="B68" s="36"/>
      <c r="C68" s="66"/>
      <c r="D68" s="66"/>
      <c r="E68" s="17"/>
      <c r="F68" s="18"/>
      <c r="Q68" s="69"/>
    </row>
    <row r="69">
      <c r="B69" s="36"/>
      <c r="C69" s="66"/>
      <c r="D69" s="66"/>
      <c r="E69" s="17"/>
      <c r="F69" s="18"/>
      <c r="Q69" s="69"/>
    </row>
    <row r="70">
      <c r="B70" s="36"/>
      <c r="C70" s="66"/>
      <c r="D70" s="66"/>
      <c r="E70" s="17"/>
      <c r="F70" s="18"/>
      <c r="Q70" s="69"/>
    </row>
    <row r="71">
      <c r="B71" s="36"/>
      <c r="C71" s="66"/>
      <c r="D71" s="66"/>
      <c r="E71" s="17"/>
      <c r="F71" s="18"/>
      <c r="Q71" s="69"/>
    </row>
    <row r="72">
      <c r="B72" s="36"/>
      <c r="C72" s="66"/>
      <c r="D72" s="66"/>
      <c r="E72" s="17"/>
      <c r="F72" s="18"/>
      <c r="Q72" s="69"/>
    </row>
    <row r="73">
      <c r="B73" s="36"/>
      <c r="C73" s="66"/>
      <c r="D73" s="66"/>
      <c r="E73" s="17"/>
      <c r="F73" s="18"/>
      <c r="Q73" s="69"/>
    </row>
    <row r="74">
      <c r="B74" s="36"/>
      <c r="C74" s="66"/>
      <c r="D74" s="66"/>
      <c r="E74" s="17"/>
      <c r="F74" s="18"/>
      <c r="Q74" s="69"/>
    </row>
    <row r="75">
      <c r="B75" s="36"/>
      <c r="C75" s="66"/>
      <c r="D75" s="66"/>
      <c r="E75" s="17"/>
      <c r="F75" s="18"/>
      <c r="Q75" s="69"/>
    </row>
    <row r="76">
      <c r="B76" s="36"/>
      <c r="C76" s="66"/>
      <c r="D76" s="66"/>
      <c r="E76" s="17"/>
      <c r="F76" s="18"/>
      <c r="Q76" s="69"/>
    </row>
    <row r="77">
      <c r="B77" s="36"/>
      <c r="C77" s="66"/>
      <c r="D77" s="66"/>
      <c r="E77" s="17"/>
      <c r="F77" s="18"/>
      <c r="Q77" s="69"/>
    </row>
    <row r="78">
      <c r="B78" s="36"/>
      <c r="C78" s="66"/>
      <c r="D78" s="66"/>
      <c r="E78" s="17"/>
      <c r="F78" s="18"/>
      <c r="Q78" s="69"/>
    </row>
    <row r="79">
      <c r="B79" s="36"/>
      <c r="C79" s="66"/>
      <c r="D79" s="66"/>
      <c r="E79" s="17"/>
      <c r="F79" s="18"/>
      <c r="Q79" s="69"/>
    </row>
    <row r="80">
      <c r="B80" s="36"/>
      <c r="C80" s="66"/>
      <c r="D80" s="66"/>
      <c r="E80" s="17"/>
      <c r="F80" s="18"/>
      <c r="Q80" s="69"/>
    </row>
    <row r="81">
      <c r="B81" s="36"/>
      <c r="C81" s="66"/>
      <c r="D81" s="66"/>
      <c r="E81" s="17"/>
      <c r="F81" s="18"/>
      <c r="Q81" s="69"/>
    </row>
    <row r="82">
      <c r="B82" s="36"/>
      <c r="C82" s="66"/>
      <c r="D82" s="66"/>
      <c r="E82" s="17"/>
      <c r="F82" s="18"/>
      <c r="Q82" s="69"/>
    </row>
    <row r="83">
      <c r="B83" s="36"/>
      <c r="C83" s="66"/>
      <c r="D83" s="66"/>
      <c r="E83" s="17"/>
      <c r="F83" s="18"/>
      <c r="Q83" s="69"/>
    </row>
    <row r="84">
      <c r="B84" s="36"/>
      <c r="C84" s="66"/>
      <c r="D84" s="66"/>
      <c r="E84" s="17"/>
      <c r="F84" s="18"/>
      <c r="Q84" s="69"/>
    </row>
    <row r="85">
      <c r="B85" s="36"/>
      <c r="C85" s="66"/>
      <c r="D85" s="66"/>
      <c r="E85" s="17"/>
      <c r="F85" s="18"/>
      <c r="Q85" s="69"/>
    </row>
    <row r="86">
      <c r="B86" s="36"/>
      <c r="C86" s="66"/>
      <c r="D86" s="66"/>
      <c r="E86" s="17"/>
      <c r="F86" s="18"/>
      <c r="Q86" s="69"/>
    </row>
    <row r="87">
      <c r="B87" s="36"/>
      <c r="C87" s="66"/>
      <c r="D87" s="66"/>
      <c r="E87" s="17"/>
      <c r="F87" s="18"/>
      <c r="Q87" s="69"/>
    </row>
    <row r="88">
      <c r="B88" s="36"/>
      <c r="C88" s="66"/>
      <c r="D88" s="66"/>
      <c r="E88" s="17"/>
      <c r="F88" s="18"/>
      <c r="Q88" s="69"/>
    </row>
    <row r="89">
      <c r="B89" s="36"/>
      <c r="C89" s="66"/>
      <c r="D89" s="66"/>
      <c r="E89" s="17"/>
      <c r="F89" s="18"/>
      <c r="Q89" s="69"/>
    </row>
    <row r="90">
      <c r="B90" s="36"/>
      <c r="C90" s="66"/>
      <c r="D90" s="66"/>
      <c r="E90" s="17"/>
      <c r="F90" s="18"/>
      <c r="Q90" s="69"/>
    </row>
    <row r="91">
      <c r="B91" s="36"/>
      <c r="C91" s="66"/>
      <c r="D91" s="66"/>
      <c r="E91" s="17"/>
      <c r="F91" s="18"/>
      <c r="Q91" s="69"/>
    </row>
    <row r="92">
      <c r="B92" s="36"/>
      <c r="C92" s="66"/>
      <c r="D92" s="66"/>
      <c r="E92" s="17"/>
      <c r="F92" s="18"/>
      <c r="Q92" s="69"/>
    </row>
    <row r="93">
      <c r="B93" s="36"/>
      <c r="C93" s="66"/>
      <c r="D93" s="66"/>
      <c r="E93" s="17"/>
      <c r="F93" s="18"/>
      <c r="Q93" s="69"/>
    </row>
    <row r="94">
      <c r="B94" s="36"/>
      <c r="C94" s="66"/>
      <c r="D94" s="66"/>
      <c r="E94" s="17"/>
      <c r="F94" s="18"/>
      <c r="Q94" s="69"/>
    </row>
    <row r="95">
      <c r="B95" s="36"/>
      <c r="C95" s="66"/>
      <c r="D95" s="66"/>
      <c r="E95" s="17"/>
      <c r="F95" s="18"/>
      <c r="Q95" s="69"/>
    </row>
    <row r="96">
      <c r="B96" s="36"/>
      <c r="C96" s="66"/>
      <c r="D96" s="66"/>
      <c r="E96" s="17"/>
      <c r="F96" s="18"/>
      <c r="Q96" s="69"/>
    </row>
    <row r="97">
      <c r="B97" s="36"/>
      <c r="C97" s="66"/>
      <c r="D97" s="66"/>
      <c r="E97" s="17"/>
      <c r="F97" s="18"/>
      <c r="Q97" s="69"/>
    </row>
    <row r="98">
      <c r="B98" s="36"/>
      <c r="C98" s="66"/>
      <c r="D98" s="66"/>
      <c r="E98" s="17"/>
      <c r="F98" s="18"/>
      <c r="Q98" s="69"/>
    </row>
    <row r="99">
      <c r="B99" s="36"/>
      <c r="C99" s="66"/>
      <c r="D99" s="66"/>
      <c r="E99" s="17"/>
      <c r="F99" s="18"/>
      <c r="Q99" s="69"/>
    </row>
    <row r="100">
      <c r="B100" s="36"/>
      <c r="C100" s="66"/>
      <c r="D100" s="66"/>
      <c r="E100" s="17"/>
      <c r="F100" s="18"/>
      <c r="Q100" s="69"/>
    </row>
  </sheetData>
  <mergeCells count="13">
    <mergeCell ref="B23:B24"/>
    <mergeCell ref="B28:B29"/>
    <mergeCell ref="H29:K29"/>
    <mergeCell ref="H30:K30"/>
    <mergeCell ref="H31:K31"/>
    <mergeCell ref="H32:K32"/>
    <mergeCell ref="L1:M1"/>
    <mergeCell ref="N1:P1"/>
    <mergeCell ref="Q1:R1"/>
    <mergeCell ref="B5:B6"/>
    <mergeCell ref="B10:B12"/>
    <mergeCell ref="B17:B18"/>
    <mergeCell ref="B21:B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5" max="5" width="15.5"/>
    <col customWidth="1" min="7" max="10" width="10.63"/>
    <col customWidth="1" min="11" max="11" width="4.88"/>
    <col customWidth="1" min="12" max="12" width="11.38"/>
    <col customWidth="1" min="13" max="14" width="11.0"/>
    <col customWidth="1" min="15" max="15" width="11.5"/>
    <col customWidth="1" min="16" max="16" width="4.25"/>
    <col customWidth="1" min="17" max="17" width="6.5"/>
    <col customWidth="1" min="18" max="18" width="13.13"/>
    <col customWidth="1" min="19" max="19" width="5.13"/>
    <col customWidth="1" min="20" max="20" width="6.63"/>
    <col customWidth="1" min="21" max="21" width="5.0"/>
  </cols>
  <sheetData>
    <row r="2" ht="17.25" customHeight="1"/>
    <row r="3" ht="23.25" customHeight="1">
      <c r="B3" s="70" t="s">
        <v>3</v>
      </c>
      <c r="C3" s="71" t="s">
        <v>49</v>
      </c>
      <c r="D3" s="71" t="s">
        <v>5</v>
      </c>
      <c r="E3" s="71" t="s">
        <v>6</v>
      </c>
      <c r="F3" s="71" t="s">
        <v>50</v>
      </c>
      <c r="G3" s="71" t="s">
        <v>7</v>
      </c>
      <c r="H3" s="71" t="s">
        <v>51</v>
      </c>
      <c r="I3" s="71" t="s">
        <v>52</v>
      </c>
      <c r="J3" s="72" t="s">
        <v>53</v>
      </c>
      <c r="L3" s="70" t="s">
        <v>49</v>
      </c>
      <c r="M3" s="71" t="s">
        <v>5</v>
      </c>
      <c r="N3" s="71" t="s">
        <v>54</v>
      </c>
      <c r="O3" s="72" t="s">
        <v>55</v>
      </c>
      <c r="P3" s="73"/>
      <c r="Q3" s="74" t="s">
        <v>0</v>
      </c>
      <c r="R3" s="75"/>
    </row>
    <row r="4">
      <c r="B4" s="36">
        <v>44930.0</v>
      </c>
      <c r="C4" s="30" t="s">
        <v>56</v>
      </c>
      <c r="D4" s="30" t="s">
        <v>19</v>
      </c>
      <c r="E4" s="31">
        <v>200000.0</v>
      </c>
      <c r="F4" s="31"/>
      <c r="G4" s="76"/>
      <c r="H4" s="77"/>
      <c r="I4" s="31"/>
      <c r="J4" s="78"/>
      <c r="L4" s="79" t="s">
        <v>57</v>
      </c>
      <c r="M4" s="80" t="s">
        <v>58</v>
      </c>
      <c r="N4" s="81">
        <v>947201.0</v>
      </c>
      <c r="O4" s="82" t="s">
        <v>52</v>
      </c>
      <c r="P4" s="73"/>
      <c r="Q4" s="83" t="s">
        <v>12</v>
      </c>
      <c r="R4" s="84">
        <f>SUM(I12:I100)</f>
        <v>78187.41521</v>
      </c>
    </row>
    <row r="5">
      <c r="B5" s="41"/>
      <c r="C5" s="80" t="s">
        <v>59</v>
      </c>
      <c r="D5" s="80" t="s">
        <v>58</v>
      </c>
      <c r="E5" s="81">
        <f>-SUM(139646.7-39848.1,189646.7-139646.7)</f>
        <v>-149798.6</v>
      </c>
      <c r="F5" s="81">
        <f>-(10530-10041)</f>
        <v>-489</v>
      </c>
      <c r="G5" s="85">
        <v>26746.7</v>
      </c>
      <c r="H5" s="86"/>
      <c r="I5" s="81"/>
      <c r="J5" s="87"/>
      <c r="L5" s="79" t="s">
        <v>57</v>
      </c>
      <c r="M5" s="88" t="s">
        <v>58</v>
      </c>
      <c r="N5" s="89">
        <v>998934.0</v>
      </c>
      <c r="O5" s="82" t="s">
        <v>52</v>
      </c>
      <c r="P5" s="73"/>
      <c r="Q5" s="83" t="s">
        <v>21</v>
      </c>
      <c r="R5" s="84">
        <f>SUM(J12:J100)</f>
        <v>-348309.6516</v>
      </c>
    </row>
    <row r="6">
      <c r="B6" s="41"/>
      <c r="C6" s="80" t="s">
        <v>59</v>
      </c>
      <c r="D6" s="80" t="s">
        <v>58</v>
      </c>
      <c r="E6" s="81">
        <f>-SUM(239556,-189646.7)</f>
        <v>-49909.3</v>
      </c>
      <c r="F6" s="81">
        <v>0.0</v>
      </c>
      <c r="G6" s="85">
        <v>26715.9</v>
      </c>
      <c r="H6" s="86"/>
      <c r="I6" s="81"/>
      <c r="J6" s="87"/>
      <c r="L6" s="90" t="s">
        <v>60</v>
      </c>
      <c r="M6" s="91" t="s">
        <v>58</v>
      </c>
      <c r="N6" s="92">
        <v>99547.0</v>
      </c>
      <c r="O6" s="93" t="s">
        <v>53</v>
      </c>
      <c r="P6" s="73"/>
      <c r="Q6" s="94" t="s">
        <v>17</v>
      </c>
      <c r="R6" s="95">
        <f>SUM(R4,R5)</f>
        <v>-270122.2364</v>
      </c>
    </row>
    <row r="7">
      <c r="B7" s="96">
        <v>45081.0</v>
      </c>
      <c r="C7" s="97" t="s">
        <v>56</v>
      </c>
      <c r="D7" s="97" t="s">
        <v>19</v>
      </c>
      <c r="E7" s="98">
        <v>15000.0</v>
      </c>
      <c r="F7" s="98"/>
      <c r="G7" s="99"/>
      <c r="H7" s="100"/>
      <c r="I7" s="98"/>
      <c r="J7" s="101"/>
      <c r="L7" s="79" t="s">
        <v>61</v>
      </c>
      <c r="M7" s="88" t="s">
        <v>58</v>
      </c>
      <c r="N7" s="89">
        <v>498419.0</v>
      </c>
      <c r="O7" s="82" t="s">
        <v>52</v>
      </c>
      <c r="P7" s="73"/>
    </row>
    <row r="8">
      <c r="B8" s="41"/>
      <c r="C8" s="80" t="s">
        <v>59</v>
      </c>
      <c r="D8" s="80" t="s">
        <v>58</v>
      </c>
      <c r="E8" s="81">
        <f>-(249416.9-239556)</f>
        <v>-9860.9</v>
      </c>
      <c r="F8" s="81">
        <v>0.0</v>
      </c>
      <c r="G8" s="85">
        <v>26757.1</v>
      </c>
      <c r="H8" s="86"/>
      <c r="I8" s="81"/>
      <c r="J8" s="87"/>
      <c r="L8" s="90" t="s">
        <v>61</v>
      </c>
      <c r="M8" s="102" t="s">
        <v>58</v>
      </c>
      <c r="N8" s="103">
        <v>2953753.0</v>
      </c>
      <c r="O8" s="93" t="s">
        <v>53</v>
      </c>
      <c r="P8" s="73"/>
      <c r="Q8" s="67" t="s">
        <v>8</v>
      </c>
    </row>
    <row r="9">
      <c r="B9" s="41"/>
      <c r="C9" s="30" t="s">
        <v>56</v>
      </c>
      <c r="D9" s="30" t="s">
        <v>19</v>
      </c>
      <c r="E9" s="31">
        <v>-10041.0</v>
      </c>
      <c r="F9" s="31"/>
      <c r="G9" s="76"/>
      <c r="H9" s="77"/>
      <c r="I9" s="31"/>
      <c r="J9" s="78"/>
      <c r="L9" s="90" t="s">
        <v>57</v>
      </c>
      <c r="M9" s="91" t="s">
        <v>58</v>
      </c>
      <c r="N9" s="92">
        <v>99557.0</v>
      </c>
      <c r="O9" s="93" t="s">
        <v>53</v>
      </c>
      <c r="P9" s="73"/>
      <c r="Q9" s="104">
        <f>SUM(0,E10:E100,F10:F100,I10:I100,J10:J100)</f>
        <v>94630.84356</v>
      </c>
    </row>
    <row r="10">
      <c r="B10" s="96">
        <v>45264.0</v>
      </c>
      <c r="C10" s="105" t="s">
        <v>52</v>
      </c>
      <c r="D10" s="105" t="s">
        <v>58</v>
      </c>
      <c r="E10" s="106">
        <v>249917.0</v>
      </c>
      <c r="F10" s="106">
        <v>0.0</v>
      </c>
      <c r="G10" s="107"/>
      <c r="H10" s="108"/>
      <c r="I10" s="106"/>
      <c r="J10" s="109"/>
      <c r="L10" s="79" t="s">
        <v>57</v>
      </c>
      <c r="M10" s="88" t="s">
        <v>62</v>
      </c>
      <c r="N10" s="110"/>
      <c r="O10" s="82" t="s">
        <v>52</v>
      </c>
      <c r="P10" s="73"/>
      <c r="Q10" s="111" t="s">
        <v>63</v>
      </c>
      <c r="R10" s="112"/>
      <c r="S10" s="113" t="s">
        <v>64</v>
      </c>
      <c r="T10" s="114">
        <f t="shared" ref="T10:T11" si="1">DIVIDE(R4,10000)</f>
        <v>7.818741521</v>
      </c>
      <c r="U10" s="115">
        <f>COUNT(I12:I100)</f>
        <v>7</v>
      </c>
    </row>
    <row r="11">
      <c r="B11" s="116"/>
      <c r="C11" s="117" t="s">
        <v>65</v>
      </c>
      <c r="D11" s="117" t="s">
        <v>58</v>
      </c>
      <c r="E11" s="118">
        <v>-199902.0</v>
      </c>
      <c r="F11" s="118">
        <v>0.0</v>
      </c>
      <c r="G11" s="119">
        <v>26253.2</v>
      </c>
      <c r="H11" s="120"/>
      <c r="I11" s="118"/>
      <c r="J11" s="121"/>
      <c r="L11" s="122" t="s">
        <v>61</v>
      </c>
      <c r="M11" s="123" t="s">
        <v>66</v>
      </c>
      <c r="N11" s="124"/>
      <c r="O11" s="125" t="s">
        <v>67</v>
      </c>
      <c r="P11" s="73"/>
      <c r="Q11" s="126">
        <f>SUM(T10:T11)</f>
        <v>-27.01222364</v>
      </c>
      <c r="R11" s="112"/>
      <c r="S11" s="127" t="s">
        <v>68</v>
      </c>
      <c r="T11" s="128">
        <f t="shared" si="1"/>
        <v>-34.83096516</v>
      </c>
      <c r="U11" s="129">
        <f>COUNT(J12:J100)</f>
        <v>12</v>
      </c>
    </row>
    <row r="12">
      <c r="B12" s="15" t="s">
        <v>69</v>
      </c>
      <c r="C12" s="80" t="s">
        <v>52</v>
      </c>
      <c r="D12" s="80" t="s">
        <v>58</v>
      </c>
      <c r="E12" s="81">
        <f>-SUM(E11)</f>
        <v>199902</v>
      </c>
      <c r="F12" s="81">
        <f>291406-291840</f>
        <v>-434</v>
      </c>
      <c r="G12" s="130"/>
      <c r="H12" s="86">
        <f>DIVIDE(I12,10000)</f>
        <v>4.192335</v>
      </c>
      <c r="I12" s="81">
        <v>41923.35</v>
      </c>
      <c r="J12" s="87"/>
      <c r="L12" s="131"/>
      <c r="M12" s="132"/>
      <c r="N12" s="133"/>
      <c r="O12" s="134"/>
      <c r="P12" s="73"/>
    </row>
    <row r="13">
      <c r="B13" s="41"/>
      <c r="C13" s="80" t="s">
        <v>70</v>
      </c>
      <c r="D13" s="80" t="s">
        <v>58</v>
      </c>
      <c r="E13" s="81">
        <v>-10000.0</v>
      </c>
      <c r="F13" s="81"/>
      <c r="G13" s="130"/>
      <c r="H13" s="86"/>
      <c r="I13" s="81"/>
      <c r="J13" s="87"/>
      <c r="L13" s="131"/>
      <c r="M13" s="132"/>
      <c r="N13" s="133"/>
      <c r="O13" s="134"/>
      <c r="P13" s="73"/>
      <c r="R13" s="7"/>
    </row>
    <row r="14">
      <c r="B14" s="116"/>
      <c r="C14" s="117" t="s">
        <v>52</v>
      </c>
      <c r="D14" s="117" t="s">
        <v>58</v>
      </c>
      <c r="E14" s="118">
        <f>-SUM(E13)</f>
        <v>10000</v>
      </c>
      <c r="F14" s="118">
        <f>291406-291840</f>
        <v>-434</v>
      </c>
      <c r="G14" s="135"/>
      <c r="H14" s="120">
        <f>DIVIDE(I14,10000)</f>
        <v>0.1871959022</v>
      </c>
      <c r="I14" s="118">
        <v>1871.95902173</v>
      </c>
      <c r="J14" s="121"/>
      <c r="L14" s="131"/>
      <c r="M14" s="132"/>
      <c r="N14" s="133"/>
      <c r="O14" s="134"/>
      <c r="P14" s="73"/>
      <c r="R14" s="46"/>
    </row>
    <row r="15">
      <c r="B15" s="15" t="s">
        <v>71</v>
      </c>
      <c r="C15" s="102" t="s">
        <v>70</v>
      </c>
      <c r="D15" s="102" t="s">
        <v>58</v>
      </c>
      <c r="E15" s="103">
        <v>-9957.0</v>
      </c>
      <c r="F15" s="103">
        <v>0.0</v>
      </c>
      <c r="G15" s="136">
        <v>27884.5</v>
      </c>
      <c r="H15" s="137"/>
      <c r="I15" s="103"/>
      <c r="J15" s="138"/>
      <c r="L15" s="131"/>
      <c r="M15" s="132"/>
      <c r="N15" s="133"/>
      <c r="O15" s="134"/>
      <c r="P15" s="73"/>
    </row>
    <row r="16">
      <c r="B16" s="116"/>
      <c r="C16" s="139" t="s">
        <v>53</v>
      </c>
      <c r="D16" s="139" t="s">
        <v>58</v>
      </c>
      <c r="E16" s="140">
        <v>9957.0</v>
      </c>
      <c r="F16" s="140">
        <f>292449-292002</f>
        <v>447</v>
      </c>
      <c r="G16" s="141"/>
      <c r="H16" s="142">
        <f>DIVIDE(J16,10000)</f>
        <v>-0.08424163916</v>
      </c>
      <c r="I16" s="140"/>
      <c r="J16" s="143">
        <v>-842.41639159</v>
      </c>
      <c r="L16" s="131"/>
      <c r="M16" s="132"/>
      <c r="N16" s="133"/>
      <c r="O16" s="134"/>
      <c r="P16" s="73"/>
    </row>
    <row r="17">
      <c r="B17" s="15" t="s">
        <v>72</v>
      </c>
      <c r="C17" s="80" t="s">
        <v>65</v>
      </c>
      <c r="D17" s="80" t="s">
        <v>58</v>
      </c>
      <c r="E17" s="81">
        <v>-49835.3</v>
      </c>
      <c r="F17" s="81">
        <v>0.0</v>
      </c>
      <c r="G17" s="85">
        <v>28191.1</v>
      </c>
      <c r="H17" s="86"/>
      <c r="I17" s="81"/>
      <c r="J17" s="87"/>
      <c r="L17" s="131"/>
      <c r="M17" s="132"/>
      <c r="N17" s="133"/>
      <c r="O17" s="134"/>
      <c r="P17" s="73"/>
    </row>
    <row r="18">
      <c r="B18" s="41"/>
      <c r="C18" s="80" t="s">
        <v>59</v>
      </c>
      <c r="D18" s="80" t="s">
        <v>58</v>
      </c>
      <c r="E18" s="81">
        <f>-SUM(149533,E17)</f>
        <v>-99697.7</v>
      </c>
      <c r="F18" s="81">
        <v>0.0</v>
      </c>
      <c r="G18" s="85">
        <v>28191.1</v>
      </c>
      <c r="H18" s="86"/>
      <c r="I18" s="81"/>
      <c r="J18" s="87"/>
      <c r="L18" s="131"/>
      <c r="M18" s="132"/>
      <c r="N18" s="133"/>
      <c r="O18" s="134"/>
      <c r="P18" s="73"/>
    </row>
    <row r="19">
      <c r="B19" s="116"/>
      <c r="C19" s="117" t="s">
        <v>52</v>
      </c>
      <c r="D19" s="117" t="s">
        <v>73</v>
      </c>
      <c r="E19" s="118">
        <f>-SUM(E17:E18)</f>
        <v>149533</v>
      </c>
      <c r="F19" s="118">
        <v>0.0</v>
      </c>
      <c r="G19" s="135"/>
      <c r="H19" s="120">
        <f>DIVIDE(I19,10000)</f>
        <v>0.3601192275</v>
      </c>
      <c r="I19" s="118">
        <v>3601.19227455</v>
      </c>
      <c r="J19" s="121"/>
      <c r="L19" s="131"/>
      <c r="M19" s="132"/>
      <c r="N19" s="133"/>
      <c r="O19" s="134"/>
      <c r="P19" s="73"/>
    </row>
    <row r="20">
      <c r="B20" s="15" t="s">
        <v>74</v>
      </c>
      <c r="C20" s="102" t="s">
        <v>65</v>
      </c>
      <c r="D20" s="102" t="s">
        <v>58</v>
      </c>
      <c r="E20" s="103">
        <v>-295435.0</v>
      </c>
      <c r="F20" s="103">
        <v>0.0</v>
      </c>
      <c r="G20" s="136">
        <v>26827.9</v>
      </c>
      <c r="H20" s="137"/>
      <c r="I20" s="103"/>
      <c r="J20" s="138"/>
      <c r="L20" s="131"/>
      <c r="M20" s="132"/>
      <c r="N20" s="133"/>
      <c r="O20" s="134"/>
      <c r="P20" s="73"/>
    </row>
    <row r="21">
      <c r="B21" s="41"/>
      <c r="C21" s="102" t="s">
        <v>53</v>
      </c>
      <c r="D21" s="102" t="s">
        <v>58</v>
      </c>
      <c r="E21" s="103">
        <v>295435.0</v>
      </c>
      <c r="F21" s="103"/>
      <c r="G21" s="144"/>
      <c r="H21" s="137">
        <f>DIVIDE(J21,10000)</f>
        <v>-12.41834524</v>
      </c>
      <c r="I21" s="103"/>
      <c r="J21" s="138">
        <v>-124183.45243853</v>
      </c>
    </row>
    <row r="22">
      <c r="B22" s="41"/>
      <c r="C22" s="102" t="s">
        <v>65</v>
      </c>
      <c r="D22" s="102" t="s">
        <v>58</v>
      </c>
      <c r="E22" s="103">
        <v>-19909.0</v>
      </c>
      <c r="F22" s="103"/>
      <c r="G22" s="144"/>
      <c r="H22" s="137"/>
      <c r="I22" s="103"/>
      <c r="J22" s="138"/>
    </row>
    <row r="23">
      <c r="B23" s="145" t="s">
        <v>31</v>
      </c>
      <c r="C23" s="146" t="s">
        <v>53</v>
      </c>
      <c r="D23" s="146" t="s">
        <v>58</v>
      </c>
      <c r="E23" s="147">
        <v>19909.0</v>
      </c>
      <c r="F23" s="147"/>
      <c r="G23" s="148"/>
      <c r="H23" s="149">
        <f>DIVIDE(J23,10000)</f>
        <v>-1.7988</v>
      </c>
      <c r="I23" s="147"/>
      <c r="J23" s="150">
        <v>-17988.0</v>
      </c>
    </row>
    <row r="24">
      <c r="B24" s="41"/>
      <c r="C24" s="102" t="s">
        <v>70</v>
      </c>
      <c r="D24" s="102" t="s">
        <v>75</v>
      </c>
      <c r="E24" s="103">
        <v>-152719.0</v>
      </c>
      <c r="F24" s="103"/>
      <c r="G24" s="144"/>
      <c r="H24" s="137"/>
      <c r="I24" s="103"/>
      <c r="J24" s="138"/>
    </row>
    <row r="25">
      <c r="B25" s="41"/>
      <c r="C25" s="102" t="s">
        <v>53</v>
      </c>
      <c r="D25" s="102" t="s">
        <v>75</v>
      </c>
      <c r="E25" s="103">
        <v>152719.0</v>
      </c>
      <c r="F25" s="103"/>
      <c r="G25" s="144"/>
      <c r="H25" s="137">
        <f>DIVIDE(J25,10000)</f>
        <v>-2.570844398</v>
      </c>
      <c r="I25" s="103"/>
      <c r="J25" s="138">
        <v>-25708.44398345</v>
      </c>
    </row>
    <row r="26">
      <c r="B26" s="41"/>
      <c r="C26" s="80" t="s">
        <v>65</v>
      </c>
      <c r="D26" s="80" t="s">
        <v>76</v>
      </c>
      <c r="E26" s="81"/>
      <c r="F26" s="81"/>
      <c r="G26" s="130"/>
      <c r="H26" s="86"/>
      <c r="I26" s="81"/>
      <c r="J26" s="87"/>
    </row>
    <row r="27">
      <c r="B27" s="41"/>
      <c r="C27" s="80" t="s">
        <v>52</v>
      </c>
      <c r="D27" s="80" t="s">
        <v>76</v>
      </c>
      <c r="E27" s="81"/>
      <c r="F27" s="81"/>
      <c r="G27" s="130"/>
      <c r="H27" s="86"/>
      <c r="I27" s="81">
        <v>2012.0</v>
      </c>
      <c r="J27" s="87"/>
    </row>
    <row r="28">
      <c r="B28" s="116"/>
      <c r="C28" s="151" t="s">
        <v>56</v>
      </c>
      <c r="D28" s="151" t="s">
        <v>19</v>
      </c>
      <c r="E28" s="152">
        <v>-30182.5852</v>
      </c>
      <c r="F28" s="152"/>
      <c r="G28" s="153"/>
      <c r="H28" s="154"/>
      <c r="I28" s="152"/>
      <c r="J28" s="155"/>
    </row>
    <row r="29">
      <c r="B29" s="15" t="s">
        <v>77</v>
      </c>
      <c r="C29" s="102" t="s">
        <v>70</v>
      </c>
      <c r="D29" s="102" t="s">
        <v>75</v>
      </c>
      <c r="E29" s="103">
        <v>-100000.0</v>
      </c>
      <c r="F29" s="103"/>
      <c r="G29" s="144"/>
      <c r="H29" s="137"/>
      <c r="I29" s="103"/>
      <c r="J29" s="138"/>
    </row>
    <row r="30">
      <c r="B30" s="116"/>
      <c r="C30" s="139" t="s">
        <v>53</v>
      </c>
      <c r="D30" s="139" t="s">
        <v>75</v>
      </c>
      <c r="E30" s="140">
        <v>100000.0</v>
      </c>
      <c r="F30" s="140"/>
      <c r="G30" s="141"/>
      <c r="H30" s="142"/>
      <c r="I30" s="140"/>
      <c r="J30" s="143">
        <v>-8717.25163305</v>
      </c>
    </row>
    <row r="31">
      <c r="B31" s="156" t="s">
        <v>78</v>
      </c>
      <c r="C31" s="139" t="s">
        <v>70</v>
      </c>
      <c r="D31" s="139" t="s">
        <v>58</v>
      </c>
      <c r="E31" s="140" t="s">
        <v>79</v>
      </c>
      <c r="F31" s="140"/>
      <c r="G31" s="141"/>
      <c r="H31" s="142"/>
      <c r="I31" s="140"/>
      <c r="J31" s="143">
        <f>SUM(65098,83,-91282)</f>
        <v>-26101</v>
      </c>
    </row>
    <row r="32">
      <c r="B32" s="156" t="s">
        <v>80</v>
      </c>
      <c r="C32" s="117" t="s">
        <v>65</v>
      </c>
      <c r="D32" s="117" t="s">
        <v>62</v>
      </c>
      <c r="E32" s="118">
        <v>-65041.0</v>
      </c>
      <c r="F32" s="118"/>
      <c r="G32" s="157">
        <v>6.69018648E8</v>
      </c>
      <c r="H32" s="120"/>
      <c r="I32" s="118"/>
      <c r="J32" s="121"/>
    </row>
    <row r="33">
      <c r="B33" s="15" t="s">
        <v>33</v>
      </c>
      <c r="C33" s="97" t="s">
        <v>56</v>
      </c>
      <c r="D33" s="97" t="s">
        <v>19</v>
      </c>
      <c r="E33" s="98">
        <v>10000.0</v>
      </c>
      <c r="F33" s="98"/>
      <c r="G33" s="99"/>
      <c r="H33" s="100"/>
      <c r="I33" s="98"/>
      <c r="J33" s="101"/>
    </row>
    <row r="34">
      <c r="B34" s="116"/>
      <c r="C34" s="117" t="s">
        <v>59</v>
      </c>
      <c r="D34" s="117" t="s">
        <v>62</v>
      </c>
      <c r="E34" s="118">
        <f>-(74876-65041)</f>
        <v>-9835</v>
      </c>
      <c r="F34" s="118"/>
      <c r="G34" s="157">
        <v>6.73239468E8</v>
      </c>
      <c r="H34" s="120"/>
      <c r="I34" s="118"/>
      <c r="J34" s="121"/>
    </row>
    <row r="35">
      <c r="B35" s="15" t="s">
        <v>34</v>
      </c>
      <c r="C35" s="97" t="s">
        <v>56</v>
      </c>
      <c r="D35" s="97" t="s">
        <v>19</v>
      </c>
      <c r="E35" s="98">
        <v>10000.0</v>
      </c>
      <c r="F35" s="98"/>
      <c r="G35" s="99"/>
      <c r="H35" s="100"/>
      <c r="I35" s="98"/>
      <c r="J35" s="101"/>
    </row>
    <row r="36">
      <c r="B36" s="41"/>
      <c r="C36" s="80" t="s">
        <v>59</v>
      </c>
      <c r="D36" s="80" t="s">
        <v>62</v>
      </c>
      <c r="E36" s="81">
        <f>74876-84732</f>
        <v>-9856</v>
      </c>
      <c r="F36" s="81"/>
      <c r="G36" s="158">
        <v>6.76627863E8</v>
      </c>
      <c r="H36" s="86"/>
      <c r="I36" s="81"/>
      <c r="J36" s="87"/>
    </row>
    <row r="37">
      <c r="B37" s="15" t="s">
        <v>27</v>
      </c>
      <c r="C37" s="80" t="s">
        <v>59</v>
      </c>
      <c r="D37" s="80" t="s">
        <v>62</v>
      </c>
      <c r="E37" s="81">
        <f>84732-94624</f>
        <v>-9892</v>
      </c>
      <c r="F37" s="81"/>
      <c r="G37" s="158">
        <v>6.76627863E8</v>
      </c>
      <c r="H37" s="86"/>
      <c r="I37" s="81"/>
      <c r="J37" s="87"/>
    </row>
    <row r="38">
      <c r="B38" s="36">
        <v>44931.0</v>
      </c>
      <c r="C38" s="80" t="s">
        <v>70</v>
      </c>
      <c r="D38" s="80" t="s">
        <v>81</v>
      </c>
      <c r="E38" s="81">
        <v>-200000.0</v>
      </c>
      <c r="F38" s="81"/>
      <c r="G38" s="130"/>
      <c r="H38" s="86"/>
      <c r="I38" s="81"/>
      <c r="J38" s="87"/>
    </row>
    <row r="39">
      <c r="B39" s="41"/>
      <c r="C39" s="80" t="s">
        <v>52</v>
      </c>
      <c r="D39" s="80" t="s">
        <v>81</v>
      </c>
      <c r="E39" s="81">
        <v>200000.0</v>
      </c>
      <c r="F39" s="81"/>
      <c r="G39" s="130"/>
      <c r="H39" s="86"/>
      <c r="I39" s="81">
        <v>22774.0</v>
      </c>
      <c r="J39" s="87"/>
    </row>
    <row r="40">
      <c r="B40" s="41"/>
      <c r="C40" s="97" t="s">
        <v>56</v>
      </c>
      <c r="D40" s="97" t="s">
        <v>19</v>
      </c>
      <c r="E40" s="98">
        <v>600000.0</v>
      </c>
      <c r="F40" s="98"/>
      <c r="G40" s="99"/>
      <c r="H40" s="100"/>
      <c r="I40" s="98"/>
      <c r="J40" s="101"/>
    </row>
    <row r="41">
      <c r="B41" s="41"/>
      <c r="C41" s="30" t="s">
        <v>56</v>
      </c>
      <c r="D41" s="30" t="s">
        <v>19</v>
      </c>
      <c r="E41" s="31">
        <v>-20000.0</v>
      </c>
      <c r="F41" s="31"/>
      <c r="G41" s="76"/>
      <c r="H41" s="77"/>
      <c r="I41" s="31"/>
      <c r="J41" s="78"/>
    </row>
    <row r="42">
      <c r="B42" s="41"/>
      <c r="C42" s="80" t="s">
        <v>52</v>
      </c>
      <c r="D42" s="80" t="s">
        <v>81</v>
      </c>
      <c r="E42" s="81" t="s">
        <v>82</v>
      </c>
      <c r="F42" s="81"/>
      <c r="G42" s="130"/>
      <c r="H42" s="86"/>
      <c r="I42" s="81">
        <v>1394.0</v>
      </c>
      <c r="J42" s="87"/>
    </row>
    <row r="43">
      <c r="B43" s="36">
        <v>44962.0</v>
      </c>
      <c r="C43" s="80" t="s">
        <v>52</v>
      </c>
      <c r="D43" s="80" t="s">
        <v>83</v>
      </c>
      <c r="E43" s="81" t="s">
        <v>82</v>
      </c>
      <c r="F43" s="81"/>
      <c r="G43" s="130"/>
      <c r="H43" s="86"/>
      <c r="I43" s="81">
        <v>4610.91391355</v>
      </c>
      <c r="J43" s="87"/>
    </row>
    <row r="44">
      <c r="B44" s="41"/>
      <c r="C44" s="139" t="s">
        <v>53</v>
      </c>
      <c r="D44" s="139" t="s">
        <v>84</v>
      </c>
      <c r="E44" s="140"/>
      <c r="F44" s="140"/>
      <c r="G44" s="141"/>
      <c r="H44" s="142"/>
      <c r="I44" s="140"/>
      <c r="J44" s="143">
        <v>-8564.86307325</v>
      </c>
    </row>
    <row r="45">
      <c r="B45" s="36">
        <v>44990.0</v>
      </c>
      <c r="C45" s="159" t="s">
        <v>65</v>
      </c>
      <c r="D45" s="159" t="s">
        <v>66</v>
      </c>
      <c r="E45" s="160">
        <v>-90000.0</v>
      </c>
      <c r="F45" s="160"/>
      <c r="G45" s="161"/>
      <c r="H45" s="162"/>
      <c r="I45" s="160"/>
      <c r="J45" s="163"/>
    </row>
    <row r="46">
      <c r="B46" s="41"/>
      <c r="C46" s="159" t="s">
        <v>59</v>
      </c>
      <c r="D46" s="159" t="s">
        <v>66</v>
      </c>
      <c r="E46" s="160">
        <v>-50000.0</v>
      </c>
      <c r="F46" s="160"/>
      <c r="G46" s="161"/>
      <c r="H46" s="162"/>
      <c r="I46" s="160"/>
      <c r="J46" s="163"/>
    </row>
    <row r="47">
      <c r="B47" s="41"/>
      <c r="C47" s="139" t="s">
        <v>53</v>
      </c>
      <c r="D47" s="139" t="s">
        <v>85</v>
      </c>
      <c r="E47" s="140"/>
      <c r="F47" s="140"/>
      <c r="G47" s="141"/>
      <c r="H47" s="142"/>
      <c r="I47" s="140"/>
      <c r="J47" s="143">
        <v>-148036.13907589</v>
      </c>
    </row>
    <row r="48">
      <c r="B48" s="41"/>
      <c r="C48" s="80" t="s">
        <v>59</v>
      </c>
      <c r="D48" s="80" t="s">
        <v>62</v>
      </c>
      <c r="E48" s="81">
        <f>204528-
253146</f>
        <v>-48618</v>
      </c>
      <c r="F48" s="81"/>
      <c r="G48" s="130"/>
      <c r="H48" s="86"/>
      <c r="I48" s="81"/>
      <c r="J48" s="87"/>
    </row>
    <row r="49">
      <c r="B49" s="41"/>
      <c r="C49" s="80" t="s">
        <v>59</v>
      </c>
      <c r="D49" s="80" t="s">
        <v>62</v>
      </c>
      <c r="E49" s="81">
        <f>104572-
204528
</f>
        <v>-99956</v>
      </c>
      <c r="F49" s="81"/>
      <c r="G49" s="130"/>
      <c r="H49" s="86"/>
      <c r="I49" s="81"/>
      <c r="J49" s="87"/>
    </row>
    <row r="50">
      <c r="B50" s="41"/>
      <c r="C50" s="80" t="s">
        <v>59</v>
      </c>
      <c r="D50" s="80" t="s">
        <v>62</v>
      </c>
      <c r="E50" s="81">
        <f>94624-
104572</f>
        <v>-9948</v>
      </c>
      <c r="F50" s="81"/>
      <c r="G50" s="130"/>
      <c r="H50" s="86"/>
      <c r="I50" s="81"/>
      <c r="J50" s="87"/>
    </row>
    <row r="51">
      <c r="B51" s="36">
        <v>45021.0</v>
      </c>
      <c r="C51" s="97" t="s">
        <v>56</v>
      </c>
      <c r="D51" s="97" t="s">
        <v>19</v>
      </c>
      <c r="E51" s="98">
        <v>200000.0</v>
      </c>
      <c r="F51" s="98"/>
      <c r="G51" s="99"/>
      <c r="H51" s="100"/>
      <c r="I51" s="98"/>
      <c r="J51" s="101"/>
    </row>
    <row r="52">
      <c r="B52" s="41"/>
      <c r="C52" s="139" t="s">
        <v>53</v>
      </c>
      <c r="D52" s="139" t="s">
        <v>85</v>
      </c>
      <c r="E52" s="140"/>
      <c r="F52" s="140"/>
      <c r="G52" s="141"/>
      <c r="H52" s="142"/>
      <c r="I52" s="140"/>
      <c r="J52" s="143">
        <v>-43806.010231</v>
      </c>
    </row>
    <row r="53">
      <c r="B53" s="41"/>
      <c r="C53" s="80" t="s">
        <v>59</v>
      </c>
      <c r="D53" s="80" t="s">
        <v>62</v>
      </c>
      <c r="E53" s="81">
        <f>253146-
352877</f>
        <v>-99731</v>
      </c>
      <c r="F53" s="81"/>
      <c r="G53" s="130"/>
      <c r="H53" s="86"/>
      <c r="I53" s="81"/>
      <c r="J53" s="87"/>
    </row>
    <row r="54">
      <c r="B54" s="41"/>
      <c r="C54" s="159" t="s">
        <v>86</v>
      </c>
      <c r="D54" s="159" t="s">
        <v>66</v>
      </c>
      <c r="E54" s="160">
        <f>139980-
239657</f>
        <v>-99677</v>
      </c>
      <c r="F54" s="160"/>
      <c r="G54" s="161"/>
      <c r="H54" s="162"/>
      <c r="I54" s="160"/>
      <c r="J54" s="163"/>
    </row>
    <row r="55">
      <c r="B55" s="29">
        <v>45051.0</v>
      </c>
      <c r="C55" s="80" t="s">
        <v>52</v>
      </c>
      <c r="D55" s="80" t="s">
        <v>76</v>
      </c>
      <c r="E55" s="81">
        <f>-SUM(E53,E50,E49,E48,E32,E34,E36,E37)</f>
        <v>352877</v>
      </c>
      <c r="F55" s="81">
        <v>-1203.0</v>
      </c>
      <c r="G55" s="130"/>
      <c r="H55" s="86"/>
      <c r="I55" s="81"/>
      <c r="J55" s="87">
        <v>42277.44861494</v>
      </c>
    </row>
    <row r="56">
      <c r="B56" s="41"/>
      <c r="C56" s="97" t="s">
        <v>56</v>
      </c>
      <c r="D56" s="97" t="s">
        <v>19</v>
      </c>
      <c r="E56" s="98">
        <v>-49950.8144</v>
      </c>
      <c r="F56" s="98"/>
      <c r="G56" s="99"/>
      <c r="H56" s="100"/>
      <c r="I56" s="98"/>
      <c r="J56" s="101"/>
    </row>
    <row r="57">
      <c r="B57" s="36">
        <v>45082.0</v>
      </c>
      <c r="C57" s="139" t="s">
        <v>53</v>
      </c>
      <c r="D57" s="139" t="s">
        <v>87</v>
      </c>
      <c r="E57" s="140"/>
      <c r="F57" s="140"/>
      <c r="G57" s="141"/>
      <c r="H57" s="142"/>
      <c r="I57" s="140"/>
      <c r="J57" s="143">
        <v>-17750.48</v>
      </c>
    </row>
    <row r="58">
      <c r="B58" s="41"/>
      <c r="C58" s="159" t="s">
        <v>59</v>
      </c>
      <c r="D58" s="159" t="s">
        <v>66</v>
      </c>
      <c r="E58" s="160">
        <f>239657-
289506</f>
        <v>-49849</v>
      </c>
      <c r="F58" s="160"/>
      <c r="G58" s="161"/>
      <c r="H58" s="162"/>
      <c r="I58" s="160"/>
      <c r="J58" s="163"/>
    </row>
    <row r="59">
      <c r="B59" s="41"/>
      <c r="C59" s="159" t="s">
        <v>86</v>
      </c>
      <c r="D59" s="159" t="s">
        <v>66</v>
      </c>
      <c r="E59" s="160">
        <f>289506-
321832</f>
        <v>-32326</v>
      </c>
      <c r="F59" s="160">
        <v>-10480.0224</v>
      </c>
      <c r="G59" s="161"/>
      <c r="H59" s="162"/>
      <c r="I59" s="160"/>
      <c r="J59" s="163"/>
    </row>
    <row r="60">
      <c r="B60" s="41"/>
      <c r="C60" s="16" t="s">
        <v>65</v>
      </c>
      <c r="D60" s="16" t="s">
        <v>62</v>
      </c>
      <c r="E60" s="17">
        <v>-99789.0</v>
      </c>
      <c r="F60" s="17"/>
      <c r="G60" s="66"/>
      <c r="H60" s="164"/>
      <c r="I60" s="17"/>
      <c r="J60" s="165"/>
    </row>
    <row r="61">
      <c r="B61" s="36">
        <v>6692587.0</v>
      </c>
      <c r="C61" s="166" t="s">
        <v>67</v>
      </c>
      <c r="D61" s="166" t="s">
        <v>88</v>
      </c>
      <c r="E61" s="167">
        <v>-22158.416</v>
      </c>
      <c r="F61" s="167">
        <v>-12081.97144</v>
      </c>
      <c r="G61" s="168"/>
      <c r="H61" s="169"/>
      <c r="I61" s="167"/>
      <c r="J61" s="170"/>
    </row>
    <row r="62">
      <c r="B62" s="41"/>
      <c r="C62" s="16" t="s">
        <v>65</v>
      </c>
      <c r="D62" s="16" t="s">
        <v>62</v>
      </c>
      <c r="E62" s="17">
        <f>99789-
199632</f>
        <v>-99843</v>
      </c>
      <c r="F62" s="17"/>
      <c r="G62" s="66"/>
      <c r="H62" s="164"/>
      <c r="I62" s="17"/>
      <c r="J62" s="165"/>
    </row>
    <row r="63">
      <c r="B63" s="41"/>
      <c r="C63" s="80" t="s">
        <v>52</v>
      </c>
      <c r="D63" s="80" t="s">
        <v>83</v>
      </c>
      <c r="E63" s="81" t="s">
        <v>82</v>
      </c>
      <c r="F63" s="81"/>
      <c r="G63" s="130"/>
      <c r="H63" s="86"/>
      <c r="I63" s="81"/>
      <c r="J63" s="87">
        <f>23172.9566+(108660-100722)</f>
        <v>31110.9566</v>
      </c>
    </row>
    <row r="64">
      <c r="B64" s="41"/>
      <c r="C64" s="97" t="s">
        <v>56</v>
      </c>
      <c r="D64" s="97" t="s">
        <v>19</v>
      </c>
      <c r="E64" s="98">
        <v>-23172.9566</v>
      </c>
      <c r="F64" s="98"/>
      <c r="G64" s="99"/>
      <c r="H64" s="100"/>
      <c r="I64" s="98"/>
      <c r="J64" s="101"/>
    </row>
    <row r="65">
      <c r="B65" s="41"/>
      <c r="C65" s="97" t="s">
        <v>56</v>
      </c>
      <c r="D65" s="97" t="s">
        <v>19</v>
      </c>
      <c r="E65" s="98">
        <v>-14029.154</v>
      </c>
      <c r="F65" s="98"/>
      <c r="G65" s="99"/>
      <c r="H65" s="100"/>
      <c r="I65" s="98"/>
      <c r="J65" s="101"/>
    </row>
    <row r="66">
      <c r="B66" s="15" t="s">
        <v>39</v>
      </c>
      <c r="C66" s="117" t="s">
        <v>70</v>
      </c>
      <c r="D66" s="118" t="s">
        <v>79</v>
      </c>
      <c r="E66" s="171"/>
      <c r="F66" s="118"/>
      <c r="G66" s="135"/>
      <c r="H66" s="120"/>
      <c r="I66" s="118"/>
      <c r="J66" s="121"/>
    </row>
    <row r="67">
      <c r="B67" s="36"/>
      <c r="C67" s="66"/>
      <c r="D67" s="66"/>
      <c r="E67" s="17"/>
      <c r="F67" s="17"/>
      <c r="G67" s="66"/>
      <c r="H67" s="164"/>
      <c r="I67" s="17"/>
      <c r="J67" s="165"/>
    </row>
    <row r="68">
      <c r="B68" s="36"/>
      <c r="C68" s="66"/>
      <c r="D68" s="66"/>
      <c r="E68" s="17"/>
      <c r="F68" s="17"/>
      <c r="G68" s="66"/>
      <c r="H68" s="164"/>
      <c r="I68" s="17"/>
      <c r="J68" s="165"/>
    </row>
    <row r="69">
      <c r="B69" s="36"/>
      <c r="C69" s="66"/>
      <c r="D69" s="66"/>
      <c r="E69" s="17"/>
      <c r="F69" s="17"/>
      <c r="G69" s="66"/>
      <c r="H69" s="164"/>
      <c r="I69" s="17"/>
      <c r="J69" s="165"/>
    </row>
    <row r="70">
      <c r="B70" s="36"/>
      <c r="C70" s="66"/>
      <c r="D70" s="66"/>
      <c r="E70" s="17"/>
      <c r="F70" s="17"/>
      <c r="G70" s="66"/>
      <c r="H70" s="164"/>
      <c r="I70" s="17"/>
      <c r="J70" s="165"/>
    </row>
    <row r="71">
      <c r="B71" s="36"/>
      <c r="C71" s="66"/>
      <c r="D71" s="66"/>
      <c r="E71" s="17"/>
      <c r="F71" s="17"/>
      <c r="G71" s="66"/>
      <c r="H71" s="164"/>
      <c r="I71" s="17"/>
      <c r="J71" s="165"/>
    </row>
    <row r="72">
      <c r="B72" s="36"/>
      <c r="C72" s="66"/>
      <c r="D72" s="66"/>
      <c r="E72" s="17"/>
      <c r="F72" s="17"/>
      <c r="G72" s="66"/>
      <c r="H72" s="164"/>
      <c r="I72" s="17"/>
      <c r="J72" s="165"/>
    </row>
    <row r="73">
      <c r="B73" s="36"/>
      <c r="C73" s="66"/>
      <c r="D73" s="66"/>
      <c r="E73" s="17"/>
      <c r="F73" s="17"/>
      <c r="G73" s="66"/>
      <c r="H73" s="164"/>
      <c r="I73" s="17"/>
      <c r="J73" s="165"/>
    </row>
    <row r="74">
      <c r="B74" s="36"/>
      <c r="C74" s="66"/>
      <c r="D74" s="66"/>
      <c r="E74" s="17"/>
      <c r="F74" s="17"/>
      <c r="G74" s="66"/>
      <c r="H74" s="164"/>
      <c r="I74" s="17"/>
      <c r="J74" s="165"/>
    </row>
    <row r="75">
      <c r="B75" s="36"/>
      <c r="C75" s="66"/>
      <c r="D75" s="66"/>
      <c r="E75" s="17"/>
      <c r="F75" s="17"/>
      <c r="G75" s="66"/>
      <c r="H75" s="164"/>
      <c r="I75" s="17"/>
      <c r="J75" s="165"/>
    </row>
    <row r="76">
      <c r="B76" s="36"/>
      <c r="C76" s="66"/>
      <c r="D76" s="66"/>
      <c r="E76" s="17"/>
      <c r="F76" s="17"/>
      <c r="G76" s="66"/>
      <c r="H76" s="164"/>
      <c r="I76" s="17"/>
      <c r="J76" s="165"/>
    </row>
    <row r="77">
      <c r="B77" s="36"/>
      <c r="C77" s="66"/>
      <c r="D77" s="66"/>
      <c r="E77" s="17"/>
      <c r="F77" s="17"/>
      <c r="G77" s="66"/>
      <c r="H77" s="164"/>
      <c r="I77" s="17"/>
      <c r="J77" s="165"/>
    </row>
    <row r="78">
      <c r="B78" s="36"/>
      <c r="C78" s="66"/>
      <c r="D78" s="66"/>
      <c r="E78" s="17"/>
      <c r="F78" s="17"/>
      <c r="G78" s="66"/>
      <c r="H78" s="164"/>
      <c r="I78" s="17"/>
      <c r="J78" s="165"/>
    </row>
    <row r="79">
      <c r="B79" s="36"/>
      <c r="C79" s="66"/>
      <c r="D79" s="66"/>
      <c r="E79" s="17"/>
      <c r="F79" s="17"/>
      <c r="G79" s="66"/>
      <c r="H79" s="164"/>
      <c r="I79" s="17"/>
      <c r="J79" s="165"/>
    </row>
    <row r="80">
      <c r="B80" s="36"/>
      <c r="C80" s="66"/>
      <c r="D80" s="66"/>
      <c r="E80" s="17"/>
      <c r="F80" s="17"/>
      <c r="G80" s="66"/>
      <c r="H80" s="164"/>
      <c r="I80" s="17"/>
      <c r="J80" s="165"/>
    </row>
    <row r="81">
      <c r="B81" s="36"/>
      <c r="C81" s="66"/>
      <c r="D81" s="66"/>
      <c r="E81" s="17"/>
      <c r="F81" s="17"/>
      <c r="G81" s="66"/>
      <c r="H81" s="164"/>
      <c r="I81" s="17"/>
      <c r="J81" s="165"/>
    </row>
    <row r="82">
      <c r="B82" s="36"/>
      <c r="C82" s="66"/>
      <c r="D82" s="66"/>
      <c r="E82" s="17"/>
      <c r="F82" s="17"/>
      <c r="G82" s="66"/>
      <c r="H82" s="164"/>
      <c r="I82" s="17"/>
      <c r="J82" s="165"/>
    </row>
    <row r="83">
      <c r="B83" s="36"/>
      <c r="C83" s="66"/>
      <c r="D83" s="66"/>
      <c r="E83" s="17"/>
      <c r="F83" s="17"/>
      <c r="G83" s="66"/>
      <c r="H83" s="164"/>
      <c r="I83" s="17"/>
      <c r="J83" s="165"/>
    </row>
    <row r="84">
      <c r="B84" s="36"/>
      <c r="C84" s="66"/>
      <c r="D84" s="66"/>
      <c r="E84" s="17"/>
      <c r="F84" s="17"/>
      <c r="G84" s="66"/>
      <c r="H84" s="164"/>
      <c r="I84" s="17"/>
      <c r="J84" s="165"/>
    </row>
    <row r="85">
      <c r="B85" s="36"/>
      <c r="C85" s="66"/>
      <c r="D85" s="66"/>
      <c r="E85" s="17"/>
      <c r="F85" s="17"/>
      <c r="G85" s="66"/>
      <c r="H85" s="164"/>
      <c r="I85" s="17"/>
      <c r="J85" s="165"/>
    </row>
    <row r="86">
      <c r="B86" s="36"/>
      <c r="C86" s="66"/>
      <c r="D86" s="66"/>
      <c r="E86" s="17"/>
      <c r="F86" s="17"/>
      <c r="G86" s="66"/>
      <c r="H86" s="164"/>
      <c r="I86" s="17"/>
      <c r="J86" s="165"/>
    </row>
    <row r="87">
      <c r="B87" s="36"/>
      <c r="C87" s="66"/>
      <c r="D87" s="66"/>
      <c r="E87" s="17"/>
      <c r="F87" s="17"/>
      <c r="G87" s="66"/>
      <c r="H87" s="164"/>
      <c r="I87" s="17"/>
      <c r="J87" s="165"/>
    </row>
    <row r="88">
      <c r="B88" s="36"/>
      <c r="C88" s="66"/>
      <c r="D88" s="66"/>
      <c r="E88" s="17"/>
      <c r="F88" s="17"/>
      <c r="G88" s="66"/>
      <c r="H88" s="164"/>
      <c r="I88" s="17"/>
      <c r="J88" s="165"/>
    </row>
    <row r="89">
      <c r="B89" s="36"/>
      <c r="C89" s="66"/>
      <c r="D89" s="66"/>
      <c r="E89" s="17"/>
      <c r="F89" s="17"/>
      <c r="G89" s="66"/>
      <c r="H89" s="164"/>
      <c r="I89" s="17"/>
      <c r="J89" s="165"/>
    </row>
    <row r="90">
      <c r="B90" s="36"/>
      <c r="C90" s="66"/>
      <c r="D90" s="66"/>
      <c r="E90" s="17"/>
      <c r="F90" s="17"/>
      <c r="G90" s="66"/>
      <c r="H90" s="164"/>
      <c r="I90" s="17"/>
      <c r="J90" s="165"/>
    </row>
    <row r="91">
      <c r="B91" s="36"/>
      <c r="C91" s="66"/>
      <c r="D91" s="66"/>
      <c r="E91" s="17"/>
      <c r="F91" s="17"/>
      <c r="G91" s="66"/>
      <c r="H91" s="164"/>
      <c r="I91" s="17"/>
      <c r="J91" s="165"/>
    </row>
    <row r="92">
      <c r="B92" s="36"/>
      <c r="C92" s="66"/>
      <c r="D92" s="66"/>
      <c r="E92" s="17"/>
      <c r="F92" s="17"/>
      <c r="G92" s="66"/>
      <c r="H92" s="164"/>
      <c r="I92" s="17"/>
      <c r="J92" s="165"/>
    </row>
    <row r="93">
      <c r="B93" s="36"/>
      <c r="C93" s="66"/>
      <c r="D93" s="66"/>
      <c r="E93" s="17"/>
      <c r="F93" s="17"/>
      <c r="G93" s="66"/>
      <c r="H93" s="164"/>
      <c r="I93" s="17"/>
      <c r="J93" s="165"/>
    </row>
    <row r="94">
      <c r="B94" s="36"/>
      <c r="C94" s="66"/>
      <c r="D94" s="66"/>
      <c r="E94" s="17"/>
      <c r="F94" s="17"/>
      <c r="G94" s="66"/>
      <c r="H94" s="164"/>
      <c r="I94" s="17"/>
      <c r="J94" s="165"/>
    </row>
    <row r="95">
      <c r="B95" s="36"/>
      <c r="C95" s="66"/>
      <c r="D95" s="66"/>
      <c r="E95" s="17"/>
      <c r="F95" s="17"/>
      <c r="G95" s="66"/>
      <c r="H95" s="164"/>
      <c r="I95" s="17"/>
      <c r="J95" s="165"/>
    </row>
    <row r="96">
      <c r="B96" s="36"/>
      <c r="C96" s="66"/>
      <c r="D96" s="66"/>
      <c r="E96" s="17"/>
      <c r="F96" s="17"/>
      <c r="G96" s="66"/>
      <c r="H96" s="164"/>
      <c r="I96" s="17"/>
      <c r="J96" s="165"/>
    </row>
    <row r="97">
      <c r="B97" s="36"/>
      <c r="C97" s="66"/>
      <c r="D97" s="66"/>
      <c r="E97" s="17"/>
      <c r="F97" s="17"/>
      <c r="G97" s="66"/>
      <c r="H97" s="164"/>
      <c r="I97" s="17"/>
      <c r="J97" s="165"/>
    </row>
    <row r="98">
      <c r="B98" s="36"/>
      <c r="C98" s="66"/>
      <c r="D98" s="66"/>
      <c r="E98" s="17"/>
      <c r="F98" s="17"/>
      <c r="G98" s="66"/>
      <c r="H98" s="164"/>
      <c r="I98" s="17"/>
      <c r="J98" s="165"/>
    </row>
    <row r="99">
      <c r="B99" s="36"/>
      <c r="C99" s="66"/>
      <c r="D99" s="66"/>
      <c r="E99" s="17"/>
      <c r="F99" s="17"/>
      <c r="G99" s="66"/>
      <c r="H99" s="164"/>
      <c r="I99" s="17"/>
      <c r="J99" s="165"/>
    </row>
    <row r="100">
      <c r="B100" s="36"/>
      <c r="C100" s="66"/>
      <c r="D100" s="66"/>
      <c r="E100" s="17"/>
      <c r="F100" s="17"/>
      <c r="G100" s="66"/>
      <c r="H100" s="164"/>
      <c r="I100" s="17"/>
      <c r="J100" s="165"/>
    </row>
  </sheetData>
  <mergeCells count="24">
    <mergeCell ref="Q3:R3"/>
    <mergeCell ref="B4:B6"/>
    <mergeCell ref="B7:B9"/>
    <mergeCell ref="Q8:R8"/>
    <mergeCell ref="Q9:R9"/>
    <mergeCell ref="Q10:R10"/>
    <mergeCell ref="Q11:R11"/>
    <mergeCell ref="B10:B11"/>
    <mergeCell ref="B12:B14"/>
    <mergeCell ref="B15:B16"/>
    <mergeCell ref="B17:B19"/>
    <mergeCell ref="B20:B22"/>
    <mergeCell ref="B23:B28"/>
    <mergeCell ref="B29:B30"/>
    <mergeCell ref="B57:B60"/>
    <mergeCell ref="B61:B65"/>
    <mergeCell ref="D66:E66"/>
    <mergeCell ref="B33:B34"/>
    <mergeCell ref="B35:B36"/>
    <mergeCell ref="B38:B42"/>
    <mergeCell ref="B43:B44"/>
    <mergeCell ref="B45:B50"/>
    <mergeCell ref="B51:B54"/>
    <mergeCell ref="B55:B56"/>
  </mergeCells>
  <drawing r:id="rId1"/>
</worksheet>
</file>