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df8f4c56c849a7f/Desktop/Github/Decision-Analytics/Integer Programming and Nonlinear Programming/"/>
    </mc:Choice>
  </mc:AlternateContent>
  <xr:revisionPtr revIDLastSave="14232" documentId="8_{7A0BABFD-A69F-482A-B851-72D547AF9D02}" xr6:coauthVersionLast="47" xr6:coauthVersionMax="47" xr10:uidLastSave="{925AFADE-7AE6-4DA3-BE0F-4A08D8F214AD}"/>
  <bookViews>
    <workbookView minimized="1" xWindow="600" yWindow="264" windowWidth="13152" windowHeight="11976" activeTab="2" xr2:uid="{00000000-000D-0000-FFFF-FFFF00000000}"/>
  </bookViews>
  <sheets>
    <sheet name="Question 1B" sheetId="6" r:id="rId1"/>
    <sheet name="Question 2B" sheetId="7" r:id="rId2"/>
    <sheet name="Question 5A" sheetId="8" r:id="rId3"/>
    <sheet name="Question 5B" sheetId="11" r:id="rId4"/>
  </sheets>
  <definedNames>
    <definedName name="solver_adj" localSheetId="0" hidden="1">'Question 1B'!$C$4:$D$4</definedName>
    <definedName name="solver_adj" localSheetId="1" hidden="1">'Question 2B'!$C$4:$F$4</definedName>
    <definedName name="solver_adj" localSheetId="2" hidden="1">'Question 5A'!$D$4:$E$4</definedName>
    <definedName name="solver_adj" localSheetId="3" hidden="1">'Question 5B'!$D$4:$E$4</definedName>
    <definedName name="solver_cvg" localSheetId="0" hidden="1">0.0001</definedName>
    <definedName name="solver_cvg" localSheetId="1" hidden="1">0.0001</definedName>
    <definedName name="solver_cvg" localSheetId="2" hidden="1">0.00001</definedName>
    <definedName name="solver_cvg" localSheetId="3" hidden="1">0.00001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0" localSheetId="0" hidden="1">'Question 1B'!$E$10:$E$11</definedName>
    <definedName name="solver_lhs0" localSheetId="1" hidden="1">'Question 2B'!$G$17:$G$18</definedName>
    <definedName name="solver_lhs0" localSheetId="2" hidden="1">'Question 5A'!$G$17:$G$19</definedName>
    <definedName name="solver_lhs0" localSheetId="3" hidden="1">'Question 5B'!$G$17:$G$19</definedName>
    <definedName name="solver_lhs1" localSheetId="0" hidden="1">'Question 1B'!$E$10:$E$11</definedName>
    <definedName name="solver_lhs1" localSheetId="1" hidden="1">'Question 2B'!$G$10</definedName>
    <definedName name="solver_lhs1" localSheetId="2" hidden="1">'Question 5A'!$G$10:$G$19</definedName>
    <definedName name="solver_lhs1" localSheetId="3" hidden="1">'Question 5B'!$G$10:$G$19</definedName>
    <definedName name="solver_lhs2" localSheetId="0" hidden="1">'Question 1B'!$E$9</definedName>
    <definedName name="solver_lhs2" localSheetId="1" hidden="1">'Question 2B'!$G$11:$G$14</definedName>
    <definedName name="solver_lhs2" localSheetId="2" hidden="1">'Question 5A'!$G$15:$G$19</definedName>
    <definedName name="solver_lhs2" localSheetId="3" hidden="1">'Question 5B'!$G$15:$G$19</definedName>
    <definedName name="solver_lhs3" localSheetId="0" hidden="1">'Question 1B'!#REF!</definedName>
    <definedName name="solver_lhs3" localSheetId="1" hidden="1">'Question 2B'!$G$15:$G$18</definedName>
    <definedName name="solver_lhs3" localSheetId="2" hidden="1">'Question 5A'!$G$15:$G$19</definedName>
    <definedName name="solver_lhs3" localSheetId="3" hidden="1">'Question 5B'!$G$15:$G$19</definedName>
    <definedName name="solver_lhs4" localSheetId="0" hidden="1">'Question 1B'!#REF!</definedName>
    <definedName name="solver_lhs4" localSheetId="1" hidden="1">'Question 2B'!#REF!</definedName>
    <definedName name="solver_lhs4" localSheetId="2" hidden="1">'Question 5A'!#REF!</definedName>
    <definedName name="solver_lhs4" localSheetId="3" hidden="1">'Question 5B'!#REF!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1</definedName>
    <definedName name="solver_msl" localSheetId="1" hidden="1">1</definedName>
    <definedName name="solver_msl" localSheetId="2" hidden="1">1</definedName>
    <definedName name="solver_msl" localSheetId="3" hidden="1">1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3</definedName>
    <definedName name="solver_num" localSheetId="2" hidden="1">0</definedName>
    <definedName name="solver_num" localSheetId="3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'Question 1B'!$E$7</definedName>
    <definedName name="solver_opt" localSheetId="1" hidden="1">'Question 2B'!$C$7</definedName>
    <definedName name="solver_opt" localSheetId="2" hidden="1">'Question 5A'!$D$7</definedName>
    <definedName name="solver_opt" localSheetId="3" hidden="1">'Question 5B'!$D$7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el0" localSheetId="0" hidden="1">3</definedName>
    <definedName name="solver_rel0" localSheetId="1" hidden="1">3</definedName>
    <definedName name="solver_rel0" localSheetId="2" hidden="1">3</definedName>
    <definedName name="solver_rel0" localSheetId="3" hidden="1">3</definedName>
    <definedName name="solver_rel1" localSheetId="0" hidden="1">3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2" localSheetId="0" hidden="1">1</definedName>
    <definedName name="solver_rel2" localSheetId="1" hidden="1">1</definedName>
    <definedName name="solver_rel2" localSheetId="2" hidden="1">3</definedName>
    <definedName name="solver_rel2" localSheetId="3" hidden="1">3</definedName>
    <definedName name="solver_rel3" localSheetId="0" hidden="1">1</definedName>
    <definedName name="solver_rel3" localSheetId="1" hidden="1">3</definedName>
    <definedName name="solver_rel3" localSheetId="2" hidden="1">3</definedName>
    <definedName name="solver_rel3" localSheetId="3" hidden="1">3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hs0" localSheetId="0" hidden="1">'Question 1B'!$G$10:$G$11</definedName>
    <definedName name="solver_rhs0" localSheetId="1" hidden="1">'Question 2B'!$I$17:$I$18</definedName>
    <definedName name="solver_rhs0" localSheetId="2" hidden="1">'Question 5A'!$I$17:$I$19</definedName>
    <definedName name="solver_rhs0" localSheetId="3" hidden="1">'Question 5B'!$I$17:$I$19</definedName>
    <definedName name="solver_rhs1" localSheetId="0" hidden="1">'Question 1B'!$G$10:$G$11</definedName>
    <definedName name="solver_rhs1" localSheetId="1" hidden="1">'Question 2B'!$I$10</definedName>
    <definedName name="solver_rhs1" localSheetId="2" hidden="1">'Question 5A'!$I$10:$I$19</definedName>
    <definedName name="solver_rhs1" localSheetId="3" hidden="1">'Question 5B'!$I$10:$I$19</definedName>
    <definedName name="solver_rhs2" localSheetId="0" hidden="1">'Question 1B'!$G$9</definedName>
    <definedName name="solver_rhs2" localSheetId="1" hidden="1">'Question 2B'!$I$11:$I$14</definedName>
    <definedName name="solver_rhs2" localSheetId="2" hidden="1">'Question 5A'!$I$15:$I$19</definedName>
    <definedName name="solver_rhs2" localSheetId="3" hidden="1">'Question 5B'!$I$15:$I$19</definedName>
    <definedName name="solver_rhs3" localSheetId="0" hidden="1">'Question 1B'!#REF!</definedName>
    <definedName name="solver_rhs3" localSheetId="1" hidden="1">'Question 2B'!$I$15:$I$18</definedName>
    <definedName name="solver_rhs3" localSheetId="2" hidden="1">'Question 5A'!$I$15:$I$19</definedName>
    <definedName name="solver_rhs3" localSheetId="3" hidden="1">'Question 5B'!$I$15:$I$19</definedName>
    <definedName name="solver_rhs4" localSheetId="0" hidden="1">'Question 1B'!#REF!</definedName>
    <definedName name="solver_rhs4" localSheetId="1" hidden="1">'Question 2B'!#REF!</definedName>
    <definedName name="solver_rhs4" localSheetId="2" hidden="1">'Question 5A'!#REF!</definedName>
    <definedName name="solver_rhs4" localSheetId="3" hidden="1">'Question 5B'!#REF!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1</definedName>
    <definedName name="solver_rsd" localSheetId="2" hidden="1">1</definedName>
    <definedName name="solver_rsd" localSheetId="3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1" l="1"/>
  <c r="G11" i="11" s="1"/>
  <c r="E12" i="11"/>
  <c r="F12" i="11" s="1"/>
  <c r="E13" i="11"/>
  <c r="G13" i="11" s="1"/>
  <c r="E14" i="11"/>
  <c r="F14" i="11" s="1"/>
  <c r="E15" i="11"/>
  <c r="G15" i="11" s="1"/>
  <c r="E16" i="11"/>
  <c r="G16" i="11" s="1"/>
  <c r="E17" i="11"/>
  <c r="G17" i="11" s="1"/>
  <c r="E18" i="11"/>
  <c r="F18" i="11" s="1"/>
  <c r="E19" i="11"/>
  <c r="G19" i="11" s="1"/>
  <c r="E10" i="11"/>
  <c r="G10" i="11" s="1"/>
  <c r="E11" i="8"/>
  <c r="G11" i="8" s="1"/>
  <c r="E12" i="8"/>
  <c r="G12" i="8" s="1"/>
  <c r="E13" i="8"/>
  <c r="G13" i="8" s="1"/>
  <c r="E14" i="8"/>
  <c r="F14" i="8" s="1"/>
  <c r="E15" i="8"/>
  <c r="F15" i="8" s="1"/>
  <c r="E16" i="8"/>
  <c r="G16" i="8" s="1"/>
  <c r="E17" i="8"/>
  <c r="F17" i="8" s="1"/>
  <c r="E18" i="8"/>
  <c r="G18" i="8" s="1"/>
  <c r="E19" i="8"/>
  <c r="G19" i="8" s="1"/>
  <c r="E10" i="8"/>
  <c r="F10" i="8" s="1"/>
  <c r="C7" i="7"/>
  <c r="C8" i="7" s="1"/>
  <c r="G10" i="7"/>
  <c r="G13" i="7"/>
  <c r="G12" i="7"/>
  <c r="G11" i="7"/>
  <c r="G14" i="7"/>
  <c r="G16" i="7"/>
  <c r="G15" i="7"/>
  <c r="G17" i="7"/>
  <c r="G18" i="7"/>
  <c r="E7" i="6"/>
  <c r="E11" i="6"/>
  <c r="E10" i="6"/>
  <c r="E9" i="6"/>
  <c r="G18" i="11" l="1"/>
  <c r="G12" i="11"/>
  <c r="G14" i="11"/>
  <c r="F16" i="11"/>
  <c r="F10" i="11"/>
  <c r="F11" i="11"/>
  <c r="F13" i="11"/>
  <c r="F15" i="11"/>
  <c r="F17" i="11"/>
  <c r="F19" i="11"/>
  <c r="F16" i="8"/>
  <c r="F11" i="8"/>
  <c r="F13" i="8"/>
  <c r="F19" i="8"/>
  <c r="G17" i="8"/>
  <c r="F18" i="8"/>
  <c r="G15" i="8"/>
  <c r="G14" i="8"/>
  <c r="F12" i="8"/>
  <c r="G10" i="8"/>
  <c r="D7" i="11" l="1"/>
  <c r="D7" i="8"/>
</calcChain>
</file>

<file path=xl/sharedStrings.xml><?xml version="1.0" encoding="utf-8"?>
<sst xmlns="http://schemas.openxmlformats.org/spreadsheetml/2006/main" count="108" uniqueCount="44">
  <si>
    <t>Decision Variables</t>
  </si>
  <si>
    <t>Changing Cells</t>
  </si>
  <si>
    <t>Objective</t>
  </si>
  <si>
    <t>Constraints</t>
  </si>
  <si>
    <t>Objective Cell</t>
  </si>
  <si>
    <t>&lt;=</t>
  </si>
  <si>
    <t>&gt;=</t>
  </si>
  <si>
    <t>=</t>
  </si>
  <si>
    <t>X1</t>
  </si>
  <si>
    <t>X2</t>
  </si>
  <si>
    <t>Non-negativity Constraint 1</t>
  </si>
  <si>
    <t>Non-negativity Constraint 2</t>
  </si>
  <si>
    <t>Linear Term Coefficients</t>
  </si>
  <si>
    <t>Quadratic Term Coefficients</t>
  </si>
  <si>
    <t>Financial Constraint For Purchasing Raw Material</t>
  </si>
  <si>
    <t>a</t>
  </si>
  <si>
    <t>b</t>
  </si>
  <si>
    <t>c</t>
  </si>
  <si>
    <t>s</t>
  </si>
  <si>
    <t>Non-negativity Constraint 3</t>
  </si>
  <si>
    <t>Non-negativity Constraint 4</t>
  </si>
  <si>
    <t>Constraint On Relationship Between Side Lengths and Perimeter</t>
  </si>
  <si>
    <t>Constraint On Relative Lengths Of Triangle Sides 3</t>
  </si>
  <si>
    <t>Constraint On Total Perimeter</t>
  </si>
  <si>
    <t>Constraint on Relative Lengths Of Triangle Sides 1</t>
  </si>
  <si>
    <t>Constraint On Relative Lengths Of Triangle Sides 2</t>
  </si>
  <si>
    <t>Area Squared</t>
  </si>
  <si>
    <t>Area</t>
  </si>
  <si>
    <t>Constraint For Y1</t>
  </si>
  <si>
    <t>Constraint For Y2</t>
  </si>
  <si>
    <t>Constraint For Y3</t>
  </si>
  <si>
    <t>Constraint For Y4</t>
  </si>
  <si>
    <t>Constraint For Y5</t>
  </si>
  <si>
    <t>Constraint For Y6</t>
  </si>
  <si>
    <t>Constraint For Y7</t>
  </si>
  <si>
    <t>Constraint For Y8</t>
  </si>
  <si>
    <t>Constraint For Y9</t>
  </si>
  <si>
    <t>Constraint For Y10</t>
  </si>
  <si>
    <t>Xi</t>
  </si>
  <si>
    <t>Observed Yi</t>
  </si>
  <si>
    <t>Predicted Yi</t>
  </si>
  <si>
    <t>Squared Error</t>
  </si>
  <si>
    <t>Predicted Yi - (a * Xi) - b</t>
  </si>
  <si>
    <t>Predicted Yi - (a * Xi) - (b * Xi^2)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</si>
</sst>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0.000"/>
    <numFmt numFmtId="165" formatCode="&quot;$&quot;#,##0.00"/>
  </numFmts>
  <fonts count="7" x14ac:knownFonts="1"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11"/>
      <color theme="1"/>
      <name val="Tahoma"/>
      <family val="2"/>
    </font>
    <font>
      <b/>
      <sz val="14"/>
      <color theme="1"/>
      <name val="Tahoma"/>
      <family val="2"/>
    </font>
    <font>
      <sz val="8"/>
      <color theme="0"/>
      <name val="Tahoma"/>
      <family val="2"/>
    </font>
    <font>
      <sz val="8"/>
      <color theme="1"/>
      <name val="Tahoma"/>
      <family val="2"/>
    </font>
    <font>
      <b/>
      <sz val="10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0" fillId="2" borderId="3" xfId="0" applyFill="1" applyBorder="1" applyAlignment="1">
      <alignment horizontal="center" vertical="center"/>
    </xf>
    <xf numFmtId="0" fontId="0" fillId="0" borderId="15" xfId="0" applyBorder="1"/>
    <xf numFmtId="0" fontId="2" fillId="2" borderId="2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6" fillId="3" borderId="9" xfId="0" applyFont="1" applyFill="1" applyBorder="1"/>
    <xf numFmtId="0" fontId="0" fillId="0" borderId="22" xfId="0" applyBorder="1"/>
    <xf numFmtId="0" fontId="6" fillId="3" borderId="0" xfId="0" applyFont="1" applyFill="1"/>
    <xf numFmtId="0" fontId="6" fillId="3" borderId="8" xfId="0" applyFont="1" applyFill="1" applyBorder="1"/>
    <xf numFmtId="0" fontId="0" fillId="3" borderId="27" xfId="0" applyFill="1" applyBorder="1" applyAlignment="1">
      <alignment horizontal="center" vertical="center"/>
    </xf>
    <xf numFmtId="2" fontId="0" fillId="3" borderId="11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164" fontId="0" fillId="5" borderId="12" xfId="1" applyNumberFormat="1" applyFont="1" applyFill="1" applyBorder="1" applyAlignment="1">
      <alignment horizontal="center" vertical="center"/>
    </xf>
    <xf numFmtId="164" fontId="0" fillId="4" borderId="31" xfId="0" applyNumberFormat="1" applyFill="1" applyBorder="1" applyAlignment="1">
      <alignment horizontal="center" vertical="center"/>
    </xf>
    <xf numFmtId="164" fontId="0" fillId="4" borderId="32" xfId="0" applyNumberFormat="1" applyFill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 vertical="center"/>
    </xf>
    <xf numFmtId="164" fontId="0" fillId="7" borderId="24" xfId="0" applyNumberFormat="1" applyFill="1" applyBorder="1" applyAlignment="1">
      <alignment horizontal="center" vertical="center"/>
    </xf>
    <xf numFmtId="2" fontId="0" fillId="4" borderId="31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5" borderId="12" xfId="1" applyNumberFormat="1" applyFont="1" applyFill="1" applyBorder="1" applyAlignment="1">
      <alignment horizontal="center" vertical="center"/>
    </xf>
    <xf numFmtId="0" fontId="0" fillId="0" borderId="35" xfId="0" applyBorder="1"/>
    <xf numFmtId="0" fontId="2" fillId="2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0" borderId="19" xfId="0" applyBorder="1"/>
    <xf numFmtId="0" fontId="0" fillId="0" borderId="23" xfId="0" applyBorder="1"/>
    <xf numFmtId="0" fontId="1" fillId="7" borderId="10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165" fontId="0" fillId="5" borderId="12" xfId="1" applyNumberFormat="1" applyFont="1" applyFill="1" applyBorder="1" applyAlignment="1">
      <alignment horizontal="center" vertical="center"/>
    </xf>
    <xf numFmtId="7" fontId="0" fillId="0" borderId="19" xfId="0" applyNumberFormat="1" applyBorder="1" applyAlignment="1">
      <alignment horizontal="center" vertical="center"/>
    </xf>
    <xf numFmtId="7" fontId="0" fillId="7" borderId="13" xfId="0" applyNumberFormat="1" applyFill="1" applyBorder="1" applyAlignment="1">
      <alignment horizontal="center" vertical="center"/>
    </xf>
    <xf numFmtId="7" fontId="0" fillId="0" borderId="23" xfId="0" applyNumberFormat="1" applyBorder="1" applyAlignment="1">
      <alignment horizontal="center" vertical="center"/>
    </xf>
    <xf numFmtId="7" fontId="0" fillId="7" borderId="22" xfId="0" applyNumberForma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165" fontId="0" fillId="7" borderId="26" xfId="0" applyNumberFormat="1" applyFill="1" applyBorder="1" applyAlignment="1">
      <alignment horizontal="center" vertical="center"/>
    </xf>
    <xf numFmtId="165" fontId="0" fillId="7" borderId="1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top"/>
    </xf>
    <xf numFmtId="0" fontId="0" fillId="2" borderId="1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2" fontId="0" fillId="7" borderId="13" xfId="0" applyNumberFormat="1" applyFill="1" applyBorder="1" applyAlignment="1">
      <alignment horizontal="center" vertical="center"/>
    </xf>
    <xf numFmtId="2" fontId="0" fillId="7" borderId="24" xfId="0" applyNumberForma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8EE32-8BDA-42CA-9413-E493B27C9D79}">
  <dimension ref="A1:G11"/>
  <sheetViews>
    <sheetView zoomScale="140" zoomScaleNormal="140" workbookViewId="0">
      <selection activeCell="I6" sqref="I6"/>
    </sheetView>
  </sheetViews>
  <sheetFormatPr defaultRowHeight="10.199999999999999" x14ac:dyDescent="0.2"/>
  <cols>
    <col min="1" max="1" width="25.140625" bestFit="1" customWidth="1"/>
    <col min="2" max="2" width="43.7109375" customWidth="1"/>
    <col min="3" max="4" width="9.140625" style="21"/>
    <col min="5" max="5" width="12.85546875" style="21" bestFit="1" customWidth="1"/>
    <col min="6" max="7" width="9.140625" style="21"/>
  </cols>
  <sheetData>
    <row r="1" spans="1:7" ht="10.8" thickBot="1" x14ac:dyDescent="0.25">
      <c r="B1" s="1"/>
    </row>
    <row r="2" spans="1:7" ht="12" customHeight="1" thickBot="1" x14ac:dyDescent="0.25">
      <c r="A2" s="56" t="s">
        <v>0</v>
      </c>
      <c r="B2" s="4"/>
      <c r="C2" s="59" t="s">
        <v>1</v>
      </c>
      <c r="D2" s="60"/>
    </row>
    <row r="3" spans="1:7" ht="12" customHeight="1" thickTop="1" thickBot="1" x14ac:dyDescent="0.25">
      <c r="A3" s="57"/>
      <c r="B3" s="5"/>
      <c r="C3" s="2" t="s">
        <v>8</v>
      </c>
      <c r="D3" s="24" t="s">
        <v>9</v>
      </c>
    </row>
    <row r="4" spans="1:7" ht="12" customHeight="1" thickTop="1" thickBot="1" x14ac:dyDescent="0.25">
      <c r="A4" s="58"/>
      <c r="B4" s="25"/>
      <c r="C4" s="27">
        <v>3.1578947368421053</v>
      </c>
      <c r="D4" s="28">
        <v>2.9473684210526319</v>
      </c>
    </row>
    <row r="5" spans="1:7" ht="10.8" thickBot="1" x14ac:dyDescent="0.25"/>
    <row r="6" spans="1:7" ht="13.2" x14ac:dyDescent="0.25">
      <c r="A6" s="61" t="s">
        <v>2</v>
      </c>
      <c r="B6" s="9" t="s">
        <v>12</v>
      </c>
      <c r="C6" s="22">
        <v>4</v>
      </c>
      <c r="D6" s="22">
        <v>2</v>
      </c>
      <c r="E6" s="10" t="s">
        <v>4</v>
      </c>
    </row>
    <row r="7" spans="1:7" ht="13.8" thickBot="1" x14ac:dyDescent="0.3">
      <c r="A7" s="62"/>
      <c r="B7" s="6" t="s">
        <v>13</v>
      </c>
      <c r="C7" s="11">
        <v>-0.5</v>
      </c>
      <c r="D7" s="11">
        <v>-0.25</v>
      </c>
      <c r="E7" s="26">
        <f>(C6*C4)+(D6*D4)+(C7*(C4^2)) + (D7*(D4^2))</f>
        <v>11.368421052631579</v>
      </c>
      <c r="F7" s="23"/>
    </row>
    <row r="8" spans="1:7" ht="10.8" thickBot="1" x14ac:dyDescent="0.25"/>
    <row r="9" spans="1:7" ht="10.8" thickBot="1" x14ac:dyDescent="0.25">
      <c r="A9" s="63" t="s">
        <v>3</v>
      </c>
      <c r="B9" s="3" t="s">
        <v>14</v>
      </c>
      <c r="C9" s="12">
        <v>8000</v>
      </c>
      <c r="D9" s="12">
        <v>5000</v>
      </c>
      <c r="E9" s="13">
        <f>SUMPRODUCT($C$4:$D$4,C9:D9)</f>
        <v>40000</v>
      </c>
      <c r="F9" s="14" t="s">
        <v>5</v>
      </c>
      <c r="G9" s="15">
        <v>40000</v>
      </c>
    </row>
    <row r="10" spans="1:7" ht="10.8" thickBot="1" x14ac:dyDescent="0.25">
      <c r="A10" s="64"/>
      <c r="B10" s="3" t="s">
        <v>10</v>
      </c>
      <c r="C10" s="16">
        <v>1</v>
      </c>
      <c r="D10" s="16"/>
      <c r="E10" s="29">
        <f>SUMPRODUCT($C$4:$D$4,C10:D10)</f>
        <v>3.1578947368421053</v>
      </c>
      <c r="F10" s="14" t="s">
        <v>6</v>
      </c>
      <c r="G10" s="17">
        <v>0</v>
      </c>
    </row>
    <row r="11" spans="1:7" ht="10.8" thickBot="1" x14ac:dyDescent="0.25">
      <c r="A11" s="65"/>
      <c r="B11" s="7" t="s">
        <v>11</v>
      </c>
      <c r="C11" s="18"/>
      <c r="D11" s="18">
        <v>1</v>
      </c>
      <c r="E11" s="30">
        <f>SUMPRODUCT($C$4:$D$4,C11:D11)</f>
        <v>2.9473684210526319</v>
      </c>
      <c r="F11" s="19" t="s">
        <v>6</v>
      </c>
      <c r="G11" s="20">
        <v>0</v>
      </c>
    </row>
  </sheetData>
  <mergeCells count="4">
    <mergeCell ref="A2:A4"/>
    <mergeCell ref="C2:D2"/>
    <mergeCell ref="A6:A7"/>
    <mergeCell ref="A9:A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44185-781B-4618-AF08-C2B22FD52139}">
  <dimension ref="A1:I18"/>
  <sheetViews>
    <sheetView zoomScale="140" zoomScaleNormal="140" workbookViewId="0">
      <selection activeCell="M13" sqref="M13"/>
    </sheetView>
  </sheetViews>
  <sheetFormatPr defaultRowHeight="10.199999999999999" x14ac:dyDescent="0.2"/>
  <cols>
    <col min="1" max="1" width="25.140625" bestFit="1" customWidth="1"/>
    <col min="2" max="2" width="57.5703125" customWidth="1"/>
    <col min="3" max="3" width="14.140625" style="21" customWidth="1"/>
    <col min="4" max="6" width="9.140625" style="21"/>
    <col min="7" max="7" width="12.85546875" style="21" bestFit="1" customWidth="1"/>
    <col min="8" max="9" width="9.140625" style="21"/>
  </cols>
  <sheetData>
    <row r="1" spans="1:9" ht="10.8" thickBot="1" x14ac:dyDescent="0.25">
      <c r="B1" s="1"/>
    </row>
    <row r="2" spans="1:9" ht="12" customHeight="1" thickBot="1" x14ac:dyDescent="0.25">
      <c r="A2" s="56" t="s">
        <v>0</v>
      </c>
      <c r="B2" s="4"/>
      <c r="C2" s="59" t="s">
        <v>1</v>
      </c>
      <c r="D2" s="66"/>
      <c r="E2" s="66"/>
      <c r="F2" s="60"/>
    </row>
    <row r="3" spans="1:9" ht="12" customHeight="1" thickTop="1" thickBot="1" x14ac:dyDescent="0.25">
      <c r="A3" s="57"/>
      <c r="B3" s="5"/>
      <c r="C3" s="2" t="s">
        <v>15</v>
      </c>
      <c r="D3" s="2" t="s">
        <v>16</v>
      </c>
      <c r="E3" s="2" t="s">
        <v>17</v>
      </c>
      <c r="F3" s="2" t="s">
        <v>18</v>
      </c>
    </row>
    <row r="4" spans="1:9" ht="12" customHeight="1" thickTop="1" thickBot="1" x14ac:dyDescent="0.25">
      <c r="A4" s="58"/>
      <c r="B4" s="25"/>
      <c r="C4" s="31">
        <v>20.000602411219802</v>
      </c>
      <c r="D4" s="31">
        <v>19.999332931320371</v>
      </c>
      <c r="E4" s="31">
        <v>20.000064359438539</v>
      </c>
      <c r="F4" s="31">
        <v>29.999999850989354</v>
      </c>
    </row>
    <row r="5" spans="1:9" ht="10.8" thickBot="1" x14ac:dyDescent="0.25"/>
    <row r="6" spans="1:9" ht="13.2" x14ac:dyDescent="0.25">
      <c r="A6" s="61" t="s">
        <v>2</v>
      </c>
      <c r="B6" s="9"/>
      <c r="C6" s="10" t="s">
        <v>4</v>
      </c>
      <c r="F6"/>
      <c r="G6"/>
      <c r="H6"/>
      <c r="I6"/>
    </row>
    <row r="7" spans="1:9" ht="13.2" x14ac:dyDescent="0.25">
      <c r="A7" s="67"/>
      <c r="B7" s="8" t="s">
        <v>26</v>
      </c>
      <c r="C7" s="32">
        <f>F4*(F4-C4)*(F4-D4)*(F4-E4)</f>
        <v>29999.999282154888</v>
      </c>
      <c r="F7"/>
      <c r="G7"/>
      <c r="H7"/>
      <c r="I7"/>
    </row>
    <row r="8" spans="1:9" ht="13.8" thickBot="1" x14ac:dyDescent="0.3">
      <c r="A8" s="62"/>
      <c r="B8" s="6" t="s">
        <v>27</v>
      </c>
      <c r="C8" s="33">
        <f>IF(C7&gt;0,C7^0.5,"Invalid Value")</f>
        <v>173.20507868464736</v>
      </c>
      <c r="D8" s="23"/>
      <c r="F8"/>
      <c r="G8"/>
      <c r="H8"/>
      <c r="I8"/>
    </row>
    <row r="9" spans="1:9" ht="10.8" thickBot="1" x14ac:dyDescent="0.25"/>
    <row r="10" spans="1:9" ht="10.8" thickBot="1" x14ac:dyDescent="0.25">
      <c r="A10" s="63" t="s">
        <v>3</v>
      </c>
      <c r="B10" s="3" t="s">
        <v>21</v>
      </c>
      <c r="C10" s="12">
        <v>1</v>
      </c>
      <c r="D10" s="12">
        <v>1</v>
      </c>
      <c r="E10" s="12">
        <v>1</v>
      </c>
      <c r="F10" s="12">
        <v>-2</v>
      </c>
      <c r="G10" s="71">
        <f t="shared" ref="G10:G13" si="0">SUMPRODUCT($C$4:$F$4,C10:F10)</f>
        <v>0</v>
      </c>
      <c r="H10" s="14" t="s">
        <v>7</v>
      </c>
      <c r="I10" s="15">
        <v>0</v>
      </c>
    </row>
    <row r="11" spans="1:9" ht="10.8" thickBot="1" x14ac:dyDescent="0.25">
      <c r="A11" s="64"/>
      <c r="B11" s="3" t="s">
        <v>24</v>
      </c>
      <c r="C11" s="16">
        <v>1</v>
      </c>
      <c r="D11" s="16">
        <v>-1</v>
      </c>
      <c r="E11" s="16">
        <v>-1</v>
      </c>
      <c r="F11" s="16"/>
      <c r="G11" s="71">
        <f t="shared" si="0"/>
        <v>-19.998794879539108</v>
      </c>
      <c r="H11" s="14" t="s">
        <v>5</v>
      </c>
      <c r="I11" s="17">
        <v>0</v>
      </c>
    </row>
    <row r="12" spans="1:9" ht="10.8" thickBot="1" x14ac:dyDescent="0.25">
      <c r="A12" s="64"/>
      <c r="B12" s="3" t="s">
        <v>25</v>
      </c>
      <c r="C12" s="16">
        <v>-1</v>
      </c>
      <c r="D12" s="16">
        <v>1</v>
      </c>
      <c r="E12" s="16">
        <v>-1</v>
      </c>
      <c r="F12" s="16"/>
      <c r="G12" s="71">
        <f t="shared" si="0"/>
        <v>-20.00133383933797</v>
      </c>
      <c r="H12" s="14" t="s">
        <v>5</v>
      </c>
      <c r="I12" s="17">
        <v>0</v>
      </c>
    </row>
    <row r="13" spans="1:9" ht="10.8" thickBot="1" x14ac:dyDescent="0.25">
      <c r="A13" s="64"/>
      <c r="B13" s="3" t="s">
        <v>22</v>
      </c>
      <c r="C13" s="16">
        <v>-1</v>
      </c>
      <c r="D13" s="16">
        <v>-1</v>
      </c>
      <c r="E13" s="16">
        <v>1</v>
      </c>
      <c r="F13" s="16"/>
      <c r="G13" s="71">
        <f t="shared" si="0"/>
        <v>-19.99987098310163</v>
      </c>
      <c r="H13" s="14" t="s">
        <v>5</v>
      </c>
      <c r="I13" s="17">
        <v>0</v>
      </c>
    </row>
    <row r="14" spans="1:9" ht="10.8" thickBot="1" x14ac:dyDescent="0.25">
      <c r="A14" s="64"/>
      <c r="B14" s="3" t="s">
        <v>23</v>
      </c>
      <c r="C14" s="16">
        <v>1</v>
      </c>
      <c r="D14" s="16">
        <v>1</v>
      </c>
      <c r="E14" s="16">
        <v>1</v>
      </c>
      <c r="F14" s="16"/>
      <c r="G14" s="71">
        <f>SUMPRODUCT($C$4:$F$4,C14:F14)</f>
        <v>59.999999701978709</v>
      </c>
      <c r="H14" s="14" t="s">
        <v>5</v>
      </c>
      <c r="I14" s="17">
        <v>60</v>
      </c>
    </row>
    <row r="15" spans="1:9" ht="10.8" thickBot="1" x14ac:dyDescent="0.25">
      <c r="A15" s="64"/>
      <c r="B15" s="3" t="s">
        <v>10</v>
      </c>
      <c r="C15" s="16">
        <v>1</v>
      </c>
      <c r="D15" s="16"/>
      <c r="E15" s="16"/>
      <c r="F15" s="16"/>
      <c r="G15" s="71">
        <f>SUMPRODUCT($C$4:$F$4,C15:F15)</f>
        <v>20.000602411219802</v>
      </c>
      <c r="H15" s="14" t="s">
        <v>6</v>
      </c>
      <c r="I15" s="17">
        <v>0</v>
      </c>
    </row>
    <row r="16" spans="1:9" ht="10.8" thickBot="1" x14ac:dyDescent="0.25">
      <c r="A16" s="64"/>
      <c r="B16" s="3" t="s">
        <v>11</v>
      </c>
      <c r="C16" s="16"/>
      <c r="D16" s="16">
        <v>1</v>
      </c>
      <c r="E16" s="16"/>
      <c r="F16" s="16"/>
      <c r="G16" s="71">
        <f>SUMPRODUCT($C$4:$F$4,C16:F16)</f>
        <v>19.999332931320371</v>
      </c>
      <c r="H16" s="14" t="s">
        <v>6</v>
      </c>
      <c r="I16" s="17">
        <v>0</v>
      </c>
    </row>
    <row r="17" spans="1:9" ht="10.8" thickBot="1" x14ac:dyDescent="0.25">
      <c r="A17" s="64"/>
      <c r="B17" s="3" t="s">
        <v>19</v>
      </c>
      <c r="C17" s="16"/>
      <c r="D17" s="16"/>
      <c r="E17" s="16">
        <v>1</v>
      </c>
      <c r="F17" s="16"/>
      <c r="G17" s="71">
        <f>SUMPRODUCT($C$4:$F$4,C17:F17)</f>
        <v>20.000064359438539</v>
      </c>
      <c r="H17" s="14" t="s">
        <v>6</v>
      </c>
      <c r="I17" s="17">
        <v>0</v>
      </c>
    </row>
    <row r="18" spans="1:9" ht="10.8" thickBot="1" x14ac:dyDescent="0.25">
      <c r="A18" s="65"/>
      <c r="B18" s="7" t="s">
        <v>20</v>
      </c>
      <c r="C18" s="18"/>
      <c r="D18" s="18"/>
      <c r="E18" s="18"/>
      <c r="F18" s="18">
        <v>1</v>
      </c>
      <c r="G18" s="72">
        <f>SUMPRODUCT($C$4:$F$4,C18:F18)</f>
        <v>29.999999850989354</v>
      </c>
      <c r="H18" s="19" t="s">
        <v>6</v>
      </c>
      <c r="I18" s="20">
        <v>0</v>
      </c>
    </row>
  </sheetData>
  <mergeCells count="4">
    <mergeCell ref="A2:A4"/>
    <mergeCell ref="C2:F2"/>
    <mergeCell ref="A6:A8"/>
    <mergeCell ref="A10:A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9513-077C-4A72-BCF8-2C00EDD18050}">
  <dimension ref="A1:I19"/>
  <sheetViews>
    <sheetView tabSelected="1" zoomScale="140" zoomScaleNormal="140" workbookViewId="0">
      <selection activeCell="J5" sqref="J5"/>
    </sheetView>
  </sheetViews>
  <sheetFormatPr defaultRowHeight="10.199999999999999" x14ac:dyDescent="0.2"/>
  <cols>
    <col min="1" max="1" width="25.140625" bestFit="1" customWidth="1"/>
    <col min="2" max="2" width="22.85546875" customWidth="1"/>
    <col min="3" max="3" width="20.5703125" customWidth="1"/>
    <col min="4" max="4" width="14.140625" style="21" customWidth="1"/>
    <col min="5" max="5" width="12.7109375" style="21" bestFit="1" customWidth="1"/>
    <col min="6" max="6" width="14.5703125" style="21" bestFit="1" customWidth="1"/>
    <col min="7" max="7" width="26.5703125" style="21" bestFit="1" customWidth="1"/>
    <col min="8" max="9" width="9.140625" style="21"/>
  </cols>
  <sheetData>
    <row r="1" spans="1:9" ht="10.8" thickBot="1" x14ac:dyDescent="0.25">
      <c r="B1" s="1"/>
      <c r="C1" s="1"/>
    </row>
    <row r="2" spans="1:9" ht="12" customHeight="1" x14ac:dyDescent="0.2">
      <c r="A2" s="56" t="s">
        <v>0</v>
      </c>
      <c r="B2" s="35"/>
      <c r="C2" s="35"/>
      <c r="D2" s="68" t="s">
        <v>1</v>
      </c>
      <c r="E2" s="69"/>
    </row>
    <row r="3" spans="1:9" ht="12" customHeight="1" x14ac:dyDescent="0.2">
      <c r="A3" s="57"/>
      <c r="B3" s="36"/>
      <c r="C3" s="36"/>
      <c r="D3" s="44" t="s">
        <v>15</v>
      </c>
      <c r="E3" s="45" t="s">
        <v>16</v>
      </c>
    </row>
    <row r="4" spans="1:9" ht="12" customHeight="1" thickBot="1" x14ac:dyDescent="0.25">
      <c r="A4" s="58"/>
      <c r="B4" s="37"/>
      <c r="C4" s="37"/>
      <c r="D4" s="46">
        <v>47.070259167221572</v>
      </c>
      <c r="E4" s="47">
        <v>4435.101700178373</v>
      </c>
      <c r="F4" s="43"/>
    </row>
    <row r="5" spans="1:9" ht="10.8" thickBot="1" x14ac:dyDescent="0.25"/>
    <row r="6" spans="1:9" ht="13.2" x14ac:dyDescent="0.25">
      <c r="A6" s="61" t="s">
        <v>2</v>
      </c>
      <c r="B6" s="9"/>
      <c r="C6" s="9"/>
      <c r="D6" s="10" t="s">
        <v>4</v>
      </c>
      <c r="E6"/>
      <c r="F6"/>
      <c r="G6"/>
      <c r="H6"/>
      <c r="I6"/>
    </row>
    <row r="7" spans="1:9" ht="13.8" thickBot="1" x14ac:dyDescent="0.3">
      <c r="A7" s="62"/>
      <c r="B7" s="6"/>
      <c r="C7" s="6"/>
      <c r="D7" s="48">
        <f>SUM(F10:F19)</f>
        <v>9249747.5583069511</v>
      </c>
      <c r="E7"/>
      <c r="F7"/>
      <c r="G7"/>
      <c r="H7"/>
      <c r="I7"/>
    </row>
    <row r="8" spans="1:9" ht="10.8" thickBot="1" x14ac:dyDescent="0.25"/>
    <row r="9" spans="1:9" ht="10.8" thickBot="1" x14ac:dyDescent="0.25">
      <c r="A9" s="63" t="s">
        <v>3</v>
      </c>
      <c r="B9" s="3"/>
      <c r="C9" s="40" t="s">
        <v>38</v>
      </c>
      <c r="D9" s="41" t="s">
        <v>39</v>
      </c>
      <c r="E9" s="41" t="s">
        <v>40</v>
      </c>
      <c r="F9" s="41" t="s">
        <v>41</v>
      </c>
      <c r="G9" s="41" t="s">
        <v>42</v>
      </c>
      <c r="H9" s="41"/>
      <c r="I9" s="42"/>
    </row>
    <row r="10" spans="1:9" ht="10.8" thickBot="1" x14ac:dyDescent="0.25">
      <c r="A10" s="64"/>
      <c r="B10" s="3" t="s">
        <v>28</v>
      </c>
      <c r="C10" s="38">
        <v>40</v>
      </c>
      <c r="D10" s="49">
        <v>5958</v>
      </c>
      <c r="E10" s="49">
        <f>($D$4*C10)+$E$4</f>
        <v>6317.9120668672358</v>
      </c>
      <c r="F10" s="49">
        <f>(D10-E10)^2</f>
        <v>129536.69587664562</v>
      </c>
      <c r="G10" s="50">
        <f>E10-($D$4*C10) - $E$4</f>
        <v>0</v>
      </c>
      <c r="H10" s="14" t="s">
        <v>7</v>
      </c>
      <c r="I10" s="17">
        <v>0</v>
      </c>
    </row>
    <row r="11" spans="1:9" ht="10.8" thickBot="1" x14ac:dyDescent="0.25">
      <c r="A11" s="64"/>
      <c r="B11" s="3" t="s">
        <v>29</v>
      </c>
      <c r="C11" s="38">
        <v>44</v>
      </c>
      <c r="D11" s="49">
        <v>6662</v>
      </c>
      <c r="E11" s="49">
        <f t="shared" ref="E11:E19" si="0">($D$4*C11)+$E$4</f>
        <v>6506.1931035361222</v>
      </c>
      <c r="F11" s="49">
        <f t="shared" ref="F11:F19" si="1">(D11-E11)^2</f>
        <v>24275.788985705542</v>
      </c>
      <c r="G11" s="50">
        <f t="shared" ref="G11:G19" si="2">E11-($D$4*C11) - $E$4</f>
        <v>0</v>
      </c>
      <c r="H11" s="14" t="s">
        <v>7</v>
      </c>
      <c r="I11" s="17">
        <v>0</v>
      </c>
    </row>
    <row r="12" spans="1:9" ht="10.8" thickBot="1" x14ac:dyDescent="0.25">
      <c r="A12" s="64"/>
      <c r="B12" s="3" t="s">
        <v>30</v>
      </c>
      <c r="C12" s="38">
        <v>48</v>
      </c>
      <c r="D12" s="49">
        <v>6004</v>
      </c>
      <c r="E12" s="49">
        <f t="shared" si="0"/>
        <v>6694.4741402050086</v>
      </c>
      <c r="F12" s="49">
        <f t="shared" si="1"/>
        <v>476754.53829184582</v>
      </c>
      <c r="G12" s="50">
        <f t="shared" si="2"/>
        <v>0</v>
      </c>
      <c r="H12" s="14" t="s">
        <v>7</v>
      </c>
      <c r="I12" s="17">
        <v>0</v>
      </c>
    </row>
    <row r="13" spans="1:9" ht="10.8" thickBot="1" x14ac:dyDescent="0.25">
      <c r="A13" s="64"/>
      <c r="B13" s="3" t="s">
        <v>31</v>
      </c>
      <c r="C13" s="38">
        <v>48</v>
      </c>
      <c r="D13" s="49">
        <v>6011</v>
      </c>
      <c r="E13" s="49">
        <f t="shared" si="0"/>
        <v>6694.4741402050086</v>
      </c>
      <c r="F13" s="49">
        <f t="shared" si="1"/>
        <v>467136.90032897569</v>
      </c>
      <c r="G13" s="50">
        <f t="shared" si="2"/>
        <v>0</v>
      </c>
      <c r="H13" s="14" t="s">
        <v>7</v>
      </c>
      <c r="I13" s="17">
        <v>0</v>
      </c>
    </row>
    <row r="14" spans="1:9" ht="10.8" thickBot="1" x14ac:dyDescent="0.25">
      <c r="A14" s="64"/>
      <c r="B14" s="3" t="s">
        <v>32</v>
      </c>
      <c r="C14" s="38">
        <v>60</v>
      </c>
      <c r="D14" s="49">
        <v>7250</v>
      </c>
      <c r="E14" s="49">
        <f t="shared" si="0"/>
        <v>7259.3172502116668</v>
      </c>
      <c r="F14" s="49">
        <f t="shared" si="1"/>
        <v>86.811151506804293</v>
      </c>
      <c r="G14" s="50">
        <f t="shared" si="2"/>
        <v>0</v>
      </c>
      <c r="H14" s="14" t="s">
        <v>7</v>
      </c>
      <c r="I14" s="17">
        <v>0</v>
      </c>
    </row>
    <row r="15" spans="1:9" ht="10.8" thickBot="1" x14ac:dyDescent="0.25">
      <c r="A15" s="64"/>
      <c r="B15" s="3" t="s">
        <v>33</v>
      </c>
      <c r="C15" s="38">
        <v>70</v>
      </c>
      <c r="D15" s="49">
        <v>8632</v>
      </c>
      <c r="E15" s="49">
        <f t="shared" si="0"/>
        <v>7730.0198418838827</v>
      </c>
      <c r="F15" s="49">
        <f t="shared" si="1"/>
        <v>813568.20563517592</v>
      </c>
      <c r="G15" s="50">
        <f t="shared" si="2"/>
        <v>0</v>
      </c>
      <c r="H15" s="14" t="s">
        <v>7</v>
      </c>
      <c r="I15" s="17">
        <v>0</v>
      </c>
    </row>
    <row r="16" spans="1:9" ht="10.8" thickBot="1" x14ac:dyDescent="0.25">
      <c r="A16" s="64"/>
      <c r="B16" s="3" t="s">
        <v>34</v>
      </c>
      <c r="C16" s="38">
        <v>72</v>
      </c>
      <c r="D16" s="49">
        <v>6964</v>
      </c>
      <c r="E16" s="49">
        <f t="shared" si="0"/>
        <v>7824.1603602183259</v>
      </c>
      <c r="F16" s="49">
        <f t="shared" si="1"/>
        <v>739875.84529092012</v>
      </c>
      <c r="G16" s="50">
        <f t="shared" si="2"/>
        <v>0</v>
      </c>
      <c r="H16" s="14" t="s">
        <v>7</v>
      </c>
      <c r="I16" s="17">
        <v>0</v>
      </c>
    </row>
    <row r="17" spans="1:9" ht="10.8" thickBot="1" x14ac:dyDescent="0.25">
      <c r="A17" s="64"/>
      <c r="B17" s="3" t="s">
        <v>35</v>
      </c>
      <c r="C17" s="38">
        <v>90</v>
      </c>
      <c r="D17" s="49">
        <v>11097</v>
      </c>
      <c r="E17" s="49">
        <f t="shared" si="0"/>
        <v>8671.4250252283146</v>
      </c>
      <c r="F17" s="49">
        <f t="shared" si="1"/>
        <v>5883413.9582386622</v>
      </c>
      <c r="G17" s="50">
        <f t="shared" si="2"/>
        <v>0</v>
      </c>
      <c r="H17" s="14" t="s">
        <v>7</v>
      </c>
      <c r="I17" s="17">
        <v>0</v>
      </c>
    </row>
    <row r="18" spans="1:9" ht="10.8" thickBot="1" x14ac:dyDescent="0.25">
      <c r="A18" s="70"/>
      <c r="B18" s="34" t="s">
        <v>36</v>
      </c>
      <c r="C18" s="38">
        <v>100</v>
      </c>
      <c r="D18" s="49">
        <v>9107</v>
      </c>
      <c r="E18" s="49">
        <f t="shared" si="0"/>
        <v>9142.1276169005305</v>
      </c>
      <c r="F18" s="49">
        <f t="shared" si="1"/>
        <v>1233.9494691104348</v>
      </c>
      <c r="G18" s="50">
        <f t="shared" si="2"/>
        <v>0</v>
      </c>
      <c r="H18" s="14" t="s">
        <v>7</v>
      </c>
      <c r="I18" s="17">
        <v>0</v>
      </c>
    </row>
    <row r="19" spans="1:9" ht="10.8" thickBot="1" x14ac:dyDescent="0.25">
      <c r="A19" s="65"/>
      <c r="B19" s="7" t="s">
        <v>37</v>
      </c>
      <c r="C19" s="39">
        <v>168</v>
      </c>
      <c r="D19" s="51">
        <v>11498</v>
      </c>
      <c r="E19" s="51">
        <f t="shared" si="0"/>
        <v>12342.905240271597</v>
      </c>
      <c r="F19" s="51">
        <f t="shared" si="1"/>
        <v>713864.86503840506</v>
      </c>
      <c r="G19" s="52">
        <f t="shared" si="2"/>
        <v>0</v>
      </c>
      <c r="H19" s="14" t="s">
        <v>7</v>
      </c>
      <c r="I19" s="20">
        <v>0</v>
      </c>
    </row>
  </sheetData>
  <mergeCells count="4">
    <mergeCell ref="A2:A4"/>
    <mergeCell ref="D2:E2"/>
    <mergeCell ref="A6:A7"/>
    <mergeCell ref="A9:A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634EC-A93B-4362-AFB1-1E88630C0237}">
  <dimension ref="A1:I19"/>
  <sheetViews>
    <sheetView zoomScale="140" zoomScaleNormal="140" workbookViewId="0">
      <selection activeCell="E13" sqref="E13"/>
    </sheetView>
  </sheetViews>
  <sheetFormatPr defaultRowHeight="10.199999999999999" x14ac:dyDescent="0.2"/>
  <cols>
    <col min="1" max="1" width="25.140625" bestFit="1" customWidth="1"/>
    <col min="2" max="2" width="22.85546875" customWidth="1"/>
    <col min="3" max="3" width="20.5703125" customWidth="1"/>
    <col min="4" max="4" width="15.140625" style="21" bestFit="1" customWidth="1"/>
    <col min="5" max="5" width="12.7109375" style="21" bestFit="1" customWidth="1"/>
    <col min="6" max="6" width="14.5703125" style="21" bestFit="1" customWidth="1"/>
    <col min="7" max="7" width="35" style="21" bestFit="1" customWidth="1"/>
    <col min="8" max="9" width="9.140625" style="21"/>
  </cols>
  <sheetData>
    <row r="1" spans="1:9" ht="10.8" thickBot="1" x14ac:dyDescent="0.25">
      <c r="B1" s="1"/>
      <c r="C1" s="1"/>
    </row>
    <row r="2" spans="1:9" ht="12" customHeight="1" x14ac:dyDescent="0.2">
      <c r="A2" s="56" t="s">
        <v>0</v>
      </c>
      <c r="B2" s="35"/>
      <c r="C2" s="35"/>
      <c r="D2" s="68" t="s">
        <v>1</v>
      </c>
      <c r="E2" s="69"/>
    </row>
    <row r="3" spans="1:9" ht="12" customHeight="1" x14ac:dyDescent="0.2">
      <c r="A3" s="57"/>
      <c r="B3" s="36"/>
      <c r="C3" s="36"/>
      <c r="D3" s="44" t="s">
        <v>15</v>
      </c>
      <c r="E3" s="45" t="s">
        <v>16</v>
      </c>
    </row>
    <row r="4" spans="1:9" ht="12" customHeight="1" thickBot="1" x14ac:dyDescent="0.25">
      <c r="A4" s="58"/>
      <c r="B4" s="37"/>
      <c r="C4" s="37"/>
      <c r="D4" s="46">
        <v>153.67424630662782</v>
      </c>
      <c r="E4" s="47">
        <v>-0.51243659019261856</v>
      </c>
      <c r="F4" s="43"/>
    </row>
    <row r="5" spans="1:9" ht="10.8" thickBot="1" x14ac:dyDescent="0.25"/>
    <row r="6" spans="1:9" ht="13.2" x14ac:dyDescent="0.25">
      <c r="A6" s="61" t="s">
        <v>2</v>
      </c>
      <c r="B6" s="9"/>
      <c r="C6" s="9"/>
      <c r="D6" s="10" t="s">
        <v>4</v>
      </c>
      <c r="E6"/>
      <c r="F6"/>
      <c r="G6"/>
      <c r="H6"/>
      <c r="I6"/>
    </row>
    <row r="7" spans="1:9" ht="13.8" thickBot="1" x14ac:dyDescent="0.3">
      <c r="A7" s="62"/>
      <c r="B7" s="6"/>
      <c r="C7" s="6"/>
      <c r="D7" s="48">
        <f>SUM(F10:F19)</f>
        <v>6834614.3499019416</v>
      </c>
      <c r="E7"/>
      <c r="F7"/>
      <c r="G7"/>
      <c r="H7"/>
      <c r="I7"/>
    </row>
    <row r="8" spans="1:9" ht="10.8" thickBot="1" x14ac:dyDescent="0.25"/>
    <row r="9" spans="1:9" ht="10.8" thickBot="1" x14ac:dyDescent="0.25">
      <c r="A9" s="63" t="s">
        <v>3</v>
      </c>
      <c r="B9" s="3"/>
      <c r="C9" s="40" t="s">
        <v>38</v>
      </c>
      <c r="D9" s="41" t="s">
        <v>39</v>
      </c>
      <c r="E9" s="41" t="s">
        <v>40</v>
      </c>
      <c r="F9" s="41" t="s">
        <v>41</v>
      </c>
      <c r="G9" s="53" t="s">
        <v>43</v>
      </c>
      <c r="H9" s="41"/>
      <c r="I9" s="42"/>
    </row>
    <row r="10" spans="1:9" ht="10.8" thickBot="1" x14ac:dyDescent="0.25">
      <c r="A10" s="64"/>
      <c r="B10" s="3" t="s">
        <v>28</v>
      </c>
      <c r="C10" s="38">
        <v>40</v>
      </c>
      <c r="D10" s="49">
        <v>5958</v>
      </c>
      <c r="E10" s="49">
        <f>($D$4*C10) + ($E$4*(C10^2))</f>
        <v>5327.0713079569232</v>
      </c>
      <c r="F10" s="49">
        <f>(D10-E10)^2</f>
        <v>398071.01444318763</v>
      </c>
      <c r="G10" s="54">
        <f>E10- ($D$4*C10) - ($E$4*C10^2)</f>
        <v>0</v>
      </c>
      <c r="H10" s="14" t="s">
        <v>7</v>
      </c>
      <c r="I10" s="17">
        <v>0</v>
      </c>
    </row>
    <row r="11" spans="1:9" ht="10.8" thickBot="1" x14ac:dyDescent="0.25">
      <c r="A11" s="64"/>
      <c r="B11" s="3" t="s">
        <v>29</v>
      </c>
      <c r="C11" s="38">
        <v>44</v>
      </c>
      <c r="D11" s="49">
        <v>6662</v>
      </c>
      <c r="E11" s="49">
        <f t="shared" ref="E11:E19" si="0">($D$4*C11) + ($E$4*(C11^2))</f>
        <v>5769.5895988787152</v>
      </c>
      <c r="F11" s="49">
        <f t="shared" ref="F11:F19" si="1">(D11-E11)^2</f>
        <v>796396.32402945252</v>
      </c>
      <c r="G11" s="54">
        <f t="shared" ref="G11:G19" si="2">E11- ($D$4*C11) - ($E$4*C11^2)</f>
        <v>0</v>
      </c>
      <c r="H11" s="14" t="s">
        <v>7</v>
      </c>
      <c r="I11" s="17">
        <v>0</v>
      </c>
    </row>
    <row r="12" spans="1:9" ht="10.8" thickBot="1" x14ac:dyDescent="0.25">
      <c r="A12" s="64"/>
      <c r="B12" s="3" t="s">
        <v>30</v>
      </c>
      <c r="C12" s="38">
        <v>48</v>
      </c>
      <c r="D12" s="49">
        <v>6004</v>
      </c>
      <c r="E12" s="49">
        <f t="shared" si="0"/>
        <v>6195.7099189143428</v>
      </c>
      <c r="F12" s="49">
        <f t="shared" si="1"/>
        <v>36752.693010143885</v>
      </c>
      <c r="G12" s="54">
        <f t="shared" si="2"/>
        <v>0</v>
      </c>
      <c r="H12" s="14" t="s">
        <v>7</v>
      </c>
      <c r="I12" s="17">
        <v>0</v>
      </c>
    </row>
    <row r="13" spans="1:9" ht="10.8" thickBot="1" x14ac:dyDescent="0.25">
      <c r="A13" s="64"/>
      <c r="B13" s="3" t="s">
        <v>31</v>
      </c>
      <c r="C13" s="38">
        <v>48</v>
      </c>
      <c r="D13" s="49">
        <v>6011</v>
      </c>
      <c r="E13" s="49">
        <f t="shared" si="0"/>
        <v>6195.7099189143428</v>
      </c>
      <c r="F13" s="49">
        <f t="shared" si="1"/>
        <v>34117.754145343082</v>
      </c>
      <c r="G13" s="54">
        <f t="shared" si="2"/>
        <v>0</v>
      </c>
      <c r="H13" s="14" t="s">
        <v>7</v>
      </c>
      <c r="I13" s="17">
        <v>0</v>
      </c>
    </row>
    <row r="14" spans="1:9" ht="10.8" thickBot="1" x14ac:dyDescent="0.25">
      <c r="A14" s="64"/>
      <c r="B14" s="3" t="s">
        <v>32</v>
      </c>
      <c r="C14" s="38">
        <v>60</v>
      </c>
      <c r="D14" s="49">
        <v>7250</v>
      </c>
      <c r="E14" s="49">
        <f t="shared" si="0"/>
        <v>7375.6830537042415</v>
      </c>
      <c r="F14" s="49">
        <f t="shared" si="1"/>
        <v>15796.229988423254</v>
      </c>
      <c r="G14" s="54">
        <f t="shared" si="2"/>
        <v>0</v>
      </c>
      <c r="H14" s="14" t="s">
        <v>7</v>
      </c>
      <c r="I14" s="17">
        <v>0</v>
      </c>
    </row>
    <row r="15" spans="1:9" ht="10.8" thickBot="1" x14ac:dyDescent="0.25">
      <c r="A15" s="64"/>
      <c r="B15" s="3" t="s">
        <v>33</v>
      </c>
      <c r="C15" s="38">
        <v>70</v>
      </c>
      <c r="D15" s="49">
        <v>8632</v>
      </c>
      <c r="E15" s="49">
        <f t="shared" si="0"/>
        <v>8246.2579495201171</v>
      </c>
      <c r="F15" s="49">
        <f t="shared" si="1"/>
        <v>148796.92950842451</v>
      </c>
      <c r="G15" s="54">
        <f t="shared" si="2"/>
        <v>0</v>
      </c>
      <c r="H15" s="14" t="s">
        <v>7</v>
      </c>
      <c r="I15" s="17">
        <v>0</v>
      </c>
    </row>
    <row r="16" spans="1:9" ht="10.8" thickBot="1" x14ac:dyDescent="0.25">
      <c r="A16" s="64"/>
      <c r="B16" s="3" t="s">
        <v>34</v>
      </c>
      <c r="C16" s="38">
        <v>72</v>
      </c>
      <c r="D16" s="49">
        <v>6964</v>
      </c>
      <c r="E16" s="49">
        <f t="shared" si="0"/>
        <v>8408.0744505186685</v>
      </c>
      <c r="F16" s="49">
        <f t="shared" si="1"/>
        <v>2085351.0186407943</v>
      </c>
      <c r="G16" s="54">
        <f t="shared" si="2"/>
        <v>0</v>
      </c>
      <c r="H16" s="14" t="s">
        <v>7</v>
      </c>
      <c r="I16" s="17">
        <v>0</v>
      </c>
    </row>
    <row r="17" spans="1:9" ht="10.8" thickBot="1" x14ac:dyDescent="0.25">
      <c r="A17" s="64"/>
      <c r="B17" s="3" t="s">
        <v>35</v>
      </c>
      <c r="C17" s="38">
        <v>90</v>
      </c>
      <c r="D17" s="49">
        <v>11097</v>
      </c>
      <c r="E17" s="49">
        <f t="shared" si="0"/>
        <v>9679.945787036293</v>
      </c>
      <c r="F17" s="49">
        <f t="shared" si="1"/>
        <v>2008042.6424781911</v>
      </c>
      <c r="G17" s="54">
        <f t="shared" si="2"/>
        <v>0</v>
      </c>
      <c r="H17" s="14" t="s">
        <v>7</v>
      </c>
      <c r="I17" s="17">
        <v>0</v>
      </c>
    </row>
    <row r="18" spans="1:9" ht="10.8" thickBot="1" x14ac:dyDescent="0.25">
      <c r="A18" s="70"/>
      <c r="B18" s="34" t="s">
        <v>36</v>
      </c>
      <c r="C18" s="38">
        <v>100</v>
      </c>
      <c r="D18" s="49">
        <v>9107</v>
      </c>
      <c r="E18" s="49">
        <f t="shared" si="0"/>
        <v>10243.058728736596</v>
      </c>
      <c r="F18" s="49">
        <f t="shared" si="1"/>
        <v>1290629.4351386109</v>
      </c>
      <c r="G18" s="54">
        <f t="shared" si="2"/>
        <v>0</v>
      </c>
      <c r="H18" s="14" t="s">
        <v>7</v>
      </c>
      <c r="I18" s="17">
        <v>0</v>
      </c>
    </row>
    <row r="19" spans="1:9" ht="10.8" thickBot="1" x14ac:dyDescent="0.25">
      <c r="A19" s="65"/>
      <c r="B19" s="7" t="s">
        <v>37</v>
      </c>
      <c r="C19" s="39">
        <v>168</v>
      </c>
      <c r="D19" s="51">
        <v>11498</v>
      </c>
      <c r="E19" s="51">
        <f t="shared" si="0"/>
        <v>11354.263057917007</v>
      </c>
      <c r="F19" s="51">
        <f t="shared" si="1"/>
        <v>20660.308519369613</v>
      </c>
      <c r="G19" s="55">
        <f t="shared" si="2"/>
        <v>0</v>
      </c>
      <c r="H19" s="19" t="s">
        <v>7</v>
      </c>
      <c r="I19" s="20">
        <v>0</v>
      </c>
    </row>
  </sheetData>
  <mergeCells count="4">
    <mergeCell ref="A2:A4"/>
    <mergeCell ref="D2:E2"/>
    <mergeCell ref="A6:A7"/>
    <mergeCell ref="A9:A1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_dlc_DocId xmlns="acade835-edac-4a7e-af34-56d289d23a02">YMK2ZCXUH6A7-1062-164</_dlc_DocId>
    <_dlc_DocIdUrl xmlns="acade835-edac-4a7e-af34-56d289d23a02">
      <Url>https://eis.usafa.edu/academics/management/or310spring2015/_layouts/DocIdRedir.aspx?ID=YMK2ZCXUH6A7-1062-164</Url>
      <Description>YMK2ZCXUH6A7-1062-164</Description>
    </_dlc_DocIdUrl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F656F81252624C938D713874C0B055" ma:contentTypeVersion="0" ma:contentTypeDescription="Create a new document." ma:contentTypeScope="" ma:versionID="700373c59ae5d47123d43a4fe60a5c5f">
  <xsd:schema xmlns:xsd="http://www.w3.org/2001/XMLSchema" xmlns:xs="http://www.w3.org/2001/XMLSchema" xmlns:p="http://schemas.microsoft.com/office/2006/metadata/properties" xmlns:ns2="acade835-edac-4a7e-af34-56d289d23a02" targetNamespace="http://schemas.microsoft.com/office/2006/metadata/properties" ma:root="true" ma:fieldsID="0e656474fba557ba86c707fc324b95e8" ns2:_="">
    <xsd:import namespace="acade835-edac-4a7e-af34-56d289d23a0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ade835-edac-4a7e-af34-56d289d23a0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59F633-A8F9-42AC-9F1F-0B7F8210D11A}">
  <ds:schemaRefs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acade835-edac-4a7e-af34-56d289d23a02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EF6503B-51A4-42DA-8A0B-7604897BCC7E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B991A7C-6498-418D-836E-3B3FBC97AB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ade835-edac-4a7e-af34-56d289d23a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8C6EB0C-451E-4D3D-9E7B-ED62E425E5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1B</vt:lpstr>
      <vt:lpstr>Question 2B</vt:lpstr>
      <vt:lpstr>Question 5A</vt:lpstr>
      <vt:lpstr>Question 5B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Desilets</dc:creator>
  <cp:lastModifiedBy>Stephen Desilets</cp:lastModifiedBy>
  <cp:lastPrinted>2010-11-03T19:46:52Z</cp:lastPrinted>
  <dcterms:created xsi:type="dcterms:W3CDTF">2009-04-14T20:40:01Z</dcterms:created>
  <dcterms:modified xsi:type="dcterms:W3CDTF">2023-07-28T03:21:24Z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0x010100F3F656F81252624C938D713874C0B055</vt:lpwstr>
  </property>
  <property fmtid="{D5CDD505-2E9C-101B-9397-08002B2CF9AE}" pid="3" name="TemplateUrl">
    <vt:lpwstr/>
  </property>
  <property fmtid="{D5CDD505-2E9C-101B-9397-08002B2CF9AE}" pid="4" name="xd_ProgID">
    <vt:lpwstr/>
  </property>
  <property fmtid="{D5CDD505-2E9C-101B-9397-08002B2CF9AE}" pid="5" name="xd_Signature">
    <vt:bool>false</vt:bool>
  </property>
  <property fmtid="{D5CDD505-2E9C-101B-9397-08002B2CF9AE}" pid="6" name="_dlc_DocIdItemGuid">
    <vt:lpwstr>3b2d4ebc-ac49-4899-9aa4-313b6fad1c9d</vt:lpwstr>
  </property>
</Properties>
</file>