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80" windowWidth="15150" windowHeight="7575" tabRatio="929" firstSheet="1" activeTab="5"/>
  </bookViews>
  <sheets>
    <sheet name="TECHNICAL SHEET GARMENT" sheetId="1" r:id="rId1"/>
    <sheet name="MEN JKT COUNTER SAMPLE" sheetId="10" r:id="rId2"/>
    <sheet name="comment" sheetId="46" r:id="rId3"/>
    <sheet name="DETAILS OUTER JKT 1" sheetId="29" r:id="rId4"/>
    <sheet name="DETAILS LINING JKT 1" sheetId="24" r:id="rId5"/>
    <sheet name="DETAILS INNER JKT 2" sheetId="41" r:id="rId6"/>
    <sheet name="DETAILS INSIDE  INNER JKT 2" sheetId="44" r:id="rId7"/>
    <sheet name="zip in details" sheetId="45" r:id="rId8"/>
    <sheet name="COLORS DETAILS" sheetId="43" r:id="rId9"/>
    <sheet name="COLOR COMBINATION" sheetId="38" r:id="rId10"/>
    <sheet name="MARKING" sheetId="9" r:id="rId11"/>
    <sheet name="MEN JKT SIZE SPEC " sheetId="39" r:id="rId12"/>
    <sheet name="JACKET SKETCH MEASUREMENTS" sheetId="12" r:id="rId13"/>
    <sheet name="HANG TAGS" sheetId="37" r:id="rId14"/>
  </sheets>
  <definedNames>
    <definedName name="_xlnm.Print_Area" localSheetId="9">'COLOR COMBINATION'!$A$1:$O$54</definedName>
    <definedName name="_xlnm.Print_Area" localSheetId="2">comment!$A$129:$O$187</definedName>
    <definedName name="_xlnm.Print_Area" localSheetId="5">'DETAILS INNER JKT 2'!$A$1:$L$38</definedName>
    <definedName name="_xlnm.Print_Area" localSheetId="4">'DETAILS LINING JKT 1'!$A$1:$L$38</definedName>
    <definedName name="_xlnm.Print_Area" localSheetId="13">'HANG TAGS'!$A$1:$M$54</definedName>
    <definedName name="_xlnm.Print_Area" localSheetId="12">'JACKET SKETCH MEASUREMENTS'!$A$1:$M$44</definedName>
    <definedName name="_xlnm.Print_Area" localSheetId="10">MARKING!$A$1:$L$8</definedName>
    <definedName name="_xlnm.Print_Area" localSheetId="1">'MEN JKT COUNTER SAMPLE'!$1:$73</definedName>
    <definedName name="_xlnm.Print_Area" localSheetId="11">'MEN JKT SIZE SPEC '!$A$1:$O$71</definedName>
    <definedName name="_xlnm.Print_Area" localSheetId="0">'TECHNICAL SHEET GARMENT'!$A$1:$L$47</definedName>
    <definedName name="_xlnm.Print_Titles" localSheetId="2">comment!$1:$3</definedName>
    <definedName name="_xlnm.Print_Titles" localSheetId="1">'MEN JKT COUNTER SAMPLE'!$1:$4</definedName>
    <definedName name="_xlnm.Print_Titles" localSheetId="11">'MEN JKT SIZE SPEC '!$1:$6</definedName>
  </definedNames>
  <calcPr calcId="144525" fullCalcOnLoad="1"/>
</workbook>
</file>

<file path=xl/calcChain.xml><?xml version="1.0" encoding="utf-8"?>
<calcChain xmlns="http://schemas.openxmlformats.org/spreadsheetml/2006/main">
  <c r="O70" i="10" l="1"/>
  <c r="O66" i="10"/>
  <c r="O63" i="10"/>
  <c r="O59" i="10"/>
  <c r="O58" i="10"/>
  <c r="O56" i="10"/>
  <c r="O55" i="10"/>
  <c r="O53" i="10"/>
  <c r="O52" i="10"/>
  <c r="O51" i="10"/>
  <c r="O48" i="10"/>
  <c r="O47" i="10"/>
  <c r="O45" i="10"/>
  <c r="O44" i="10"/>
  <c r="O37" i="10"/>
  <c r="O33" i="10"/>
  <c r="O30" i="10"/>
  <c r="O28" i="10"/>
  <c r="O27" i="10"/>
  <c r="O17" i="10"/>
  <c r="O14" i="10"/>
  <c r="O12" i="10"/>
  <c r="O11" i="10"/>
  <c r="O9" i="10"/>
  <c r="O8" i="10"/>
  <c r="O3" i="46"/>
  <c r="N3" i="46"/>
  <c r="G3" i="46"/>
  <c r="O2" i="46"/>
  <c r="E2" i="46"/>
  <c r="B2" i="46"/>
  <c r="N1" i="46"/>
  <c r="J8" i="38"/>
  <c r="J29" i="38"/>
  <c r="I8" i="38"/>
  <c r="H8" i="38"/>
  <c r="H29" i="38"/>
  <c r="L18" i="39"/>
  <c r="M18" i="39"/>
  <c r="N18" i="39"/>
  <c r="O18" i="39"/>
  <c r="J18" i="39"/>
  <c r="I18" i="39"/>
  <c r="H18" i="39"/>
  <c r="M68" i="39"/>
  <c r="O68" i="39"/>
  <c r="L68" i="39"/>
  <c r="N68" i="39"/>
  <c r="J68" i="39"/>
  <c r="H68" i="39"/>
  <c r="I68" i="39"/>
  <c r="O67" i="39"/>
  <c r="N67" i="39"/>
  <c r="M67" i="39"/>
  <c r="L67" i="39"/>
  <c r="J67" i="39"/>
  <c r="H67" i="39"/>
  <c r="I67" i="39"/>
  <c r="O66" i="39"/>
  <c r="N66" i="39"/>
  <c r="M66" i="39"/>
  <c r="L66" i="39"/>
  <c r="J66" i="39"/>
  <c r="H66" i="39"/>
  <c r="I66" i="39"/>
  <c r="O65" i="39"/>
  <c r="N65" i="39"/>
  <c r="M65" i="39"/>
  <c r="L65" i="39"/>
  <c r="J65" i="39"/>
  <c r="I65" i="39"/>
  <c r="H65" i="39"/>
  <c r="O64" i="39"/>
  <c r="N64" i="39"/>
  <c r="M64" i="39"/>
  <c r="L64" i="39"/>
  <c r="J64" i="39"/>
  <c r="I64" i="39"/>
  <c r="H64" i="39"/>
  <c r="O71" i="39"/>
  <c r="N71" i="39"/>
  <c r="M71" i="39"/>
  <c r="L71" i="39"/>
  <c r="J71" i="39"/>
  <c r="I71" i="39"/>
  <c r="H71" i="39"/>
  <c r="O70" i="39"/>
  <c r="N70" i="39"/>
  <c r="M70" i="39"/>
  <c r="L70" i="39"/>
  <c r="J70" i="39"/>
  <c r="I70" i="39"/>
  <c r="H70" i="39"/>
  <c r="O62" i="39"/>
  <c r="N62" i="39"/>
  <c r="M62" i="39"/>
  <c r="L62" i="39"/>
  <c r="J62" i="39"/>
  <c r="I62" i="39"/>
  <c r="H62" i="39"/>
  <c r="O61" i="39"/>
  <c r="N61" i="39"/>
  <c r="M61" i="39"/>
  <c r="L61" i="39"/>
  <c r="J61" i="39"/>
  <c r="I61" i="39"/>
  <c r="H61" i="39"/>
  <c r="O60" i="39"/>
  <c r="N60" i="39"/>
  <c r="M60" i="39"/>
  <c r="L60" i="39"/>
  <c r="J60" i="39"/>
  <c r="I60" i="39"/>
  <c r="H60" i="39"/>
  <c r="O58" i="39"/>
  <c r="N58" i="39"/>
  <c r="M58" i="39"/>
  <c r="L58" i="39"/>
  <c r="J58" i="39"/>
  <c r="I58" i="39"/>
  <c r="H58" i="39"/>
  <c r="O57" i="39"/>
  <c r="N57" i="39"/>
  <c r="M57" i="39"/>
  <c r="L57" i="39"/>
  <c r="J57" i="39"/>
  <c r="I57" i="39"/>
  <c r="H57" i="39"/>
  <c r="O56" i="39"/>
  <c r="N56" i="39"/>
  <c r="M56" i="39"/>
  <c r="L56" i="39"/>
  <c r="J56" i="39"/>
  <c r="I56" i="39"/>
  <c r="H56" i="39"/>
  <c r="O54" i="39"/>
  <c r="N54" i="39"/>
  <c r="M54" i="39"/>
  <c r="L54" i="39"/>
  <c r="J54" i="39"/>
  <c r="I54" i="39"/>
  <c r="H54" i="39"/>
  <c r="L53" i="39"/>
  <c r="M53" i="39"/>
  <c r="N53" i="39"/>
  <c r="O53" i="39"/>
  <c r="J53" i="39"/>
  <c r="I53" i="39"/>
  <c r="H53" i="39"/>
  <c r="O52" i="39"/>
  <c r="N52" i="39"/>
  <c r="M52" i="39"/>
  <c r="L52" i="39"/>
  <c r="J52" i="39"/>
  <c r="I52" i="39"/>
  <c r="H52" i="39"/>
  <c r="O51" i="39"/>
  <c r="N51" i="39"/>
  <c r="M51" i="39"/>
  <c r="L51" i="39"/>
  <c r="J51" i="39"/>
  <c r="I51" i="39"/>
  <c r="H51" i="39"/>
  <c r="O50" i="39"/>
  <c r="N50" i="39"/>
  <c r="M50" i="39"/>
  <c r="L50" i="39"/>
  <c r="J50" i="39"/>
  <c r="I50" i="39"/>
  <c r="H50" i="39"/>
  <c r="O49" i="39"/>
  <c r="N49" i="39"/>
  <c r="M49" i="39"/>
  <c r="L49" i="39"/>
  <c r="J49" i="39"/>
  <c r="I49" i="39"/>
  <c r="H49" i="39"/>
  <c r="O48" i="39"/>
  <c r="N48" i="39"/>
  <c r="M48" i="39"/>
  <c r="L48" i="39"/>
  <c r="J48" i="39"/>
  <c r="I48" i="39"/>
  <c r="H48" i="39"/>
  <c r="O47" i="39"/>
  <c r="N47" i="39"/>
  <c r="M47" i="39"/>
  <c r="L47" i="39"/>
  <c r="J47" i="39"/>
  <c r="I47" i="39"/>
  <c r="H47" i="39"/>
  <c r="O46" i="39"/>
  <c r="N46" i="39"/>
  <c r="M46" i="39"/>
  <c r="L46" i="39"/>
  <c r="J46" i="39"/>
  <c r="I46" i="39"/>
  <c r="H46" i="39"/>
  <c r="O45" i="39"/>
  <c r="N45" i="39"/>
  <c r="M45" i="39"/>
  <c r="L45" i="39"/>
  <c r="J45" i="39"/>
  <c r="I45" i="39"/>
  <c r="H45" i="39"/>
  <c r="O44" i="39"/>
  <c r="N44" i="39"/>
  <c r="M44" i="39"/>
  <c r="L44" i="39"/>
  <c r="J44" i="39"/>
  <c r="I44" i="39"/>
  <c r="H44" i="39"/>
  <c r="O43" i="39"/>
  <c r="N43" i="39"/>
  <c r="M43" i="39"/>
  <c r="L43" i="39"/>
  <c r="J43" i="39"/>
  <c r="I43" i="39"/>
  <c r="H43" i="39"/>
  <c r="O42" i="39"/>
  <c r="N42" i="39"/>
  <c r="M42" i="39"/>
  <c r="L42" i="39"/>
  <c r="J42" i="39"/>
  <c r="I42" i="39"/>
  <c r="H42" i="39"/>
  <c r="O37" i="39"/>
  <c r="N37" i="39"/>
  <c r="M37" i="39"/>
  <c r="L37" i="39"/>
  <c r="J37" i="39"/>
  <c r="I37" i="39"/>
  <c r="H37" i="39"/>
  <c r="O36" i="39"/>
  <c r="N36" i="39"/>
  <c r="M36" i="39"/>
  <c r="L36" i="39"/>
  <c r="J36" i="39"/>
  <c r="I36" i="39"/>
  <c r="H36" i="39"/>
  <c r="O35" i="39"/>
  <c r="N35" i="39"/>
  <c r="M35" i="39"/>
  <c r="L35" i="39"/>
  <c r="J35" i="39"/>
  <c r="I35" i="39"/>
  <c r="H35" i="39"/>
  <c r="M33" i="39"/>
  <c r="O33" i="39"/>
  <c r="L33" i="39"/>
  <c r="N33" i="39"/>
  <c r="J33" i="39"/>
  <c r="H33" i="39"/>
  <c r="I33" i="39"/>
  <c r="O32" i="39"/>
  <c r="N32" i="39"/>
  <c r="M32" i="39"/>
  <c r="L32" i="39"/>
  <c r="J32" i="39"/>
  <c r="H32" i="39"/>
  <c r="I32" i="39"/>
  <c r="O31" i="39"/>
  <c r="N31" i="39"/>
  <c r="M31" i="39"/>
  <c r="L31" i="39"/>
  <c r="J31" i="39"/>
  <c r="H31" i="39"/>
  <c r="I31" i="39"/>
  <c r="O30" i="39"/>
  <c r="N30" i="39"/>
  <c r="M30" i="39"/>
  <c r="L30" i="39"/>
  <c r="J30" i="39"/>
  <c r="I30" i="39"/>
  <c r="H30" i="39"/>
  <c r="O29" i="39"/>
  <c r="N29" i="39"/>
  <c r="M29" i="39"/>
  <c r="L29" i="39"/>
  <c r="J29" i="39"/>
  <c r="I29" i="39"/>
  <c r="H29" i="39"/>
  <c r="O27" i="39"/>
  <c r="N27" i="39"/>
  <c r="M27" i="39"/>
  <c r="L27" i="39"/>
  <c r="J27" i="39"/>
  <c r="I27" i="39"/>
  <c r="H27" i="39"/>
  <c r="O26" i="39"/>
  <c r="N26" i="39"/>
  <c r="M26" i="39"/>
  <c r="L26" i="39"/>
  <c r="J26" i="39"/>
  <c r="I26" i="39"/>
  <c r="H26" i="39"/>
  <c r="O25" i="39"/>
  <c r="N25" i="39"/>
  <c r="M25" i="39"/>
  <c r="L25" i="39"/>
  <c r="J25" i="39"/>
  <c r="I25" i="39"/>
  <c r="H25" i="39"/>
  <c r="O23" i="39"/>
  <c r="N23" i="39"/>
  <c r="M23" i="39"/>
  <c r="L23" i="39"/>
  <c r="J23" i="39"/>
  <c r="I23" i="39"/>
  <c r="H23" i="39"/>
  <c r="O22" i="39"/>
  <c r="N22" i="39"/>
  <c r="M22" i="39"/>
  <c r="L22" i="39"/>
  <c r="J22" i="39"/>
  <c r="I22" i="39"/>
  <c r="H22" i="39"/>
  <c r="O21" i="39"/>
  <c r="N21" i="39"/>
  <c r="M21" i="39"/>
  <c r="L21" i="39"/>
  <c r="J21" i="39"/>
  <c r="I21" i="39"/>
  <c r="H21" i="39"/>
  <c r="O19" i="39"/>
  <c r="N19" i="39"/>
  <c r="M19" i="39"/>
  <c r="L19" i="39"/>
  <c r="J19" i="39"/>
  <c r="I19" i="39"/>
  <c r="H19" i="39"/>
  <c r="O17" i="39"/>
  <c r="N17" i="39"/>
  <c r="M17" i="39"/>
  <c r="L17" i="39"/>
  <c r="J17" i="39"/>
  <c r="I17" i="39"/>
  <c r="H17" i="39"/>
  <c r="O16" i="39"/>
  <c r="N16" i="39"/>
  <c r="M16" i="39"/>
  <c r="L16" i="39"/>
  <c r="J16" i="39"/>
  <c r="I16" i="39"/>
  <c r="H16" i="39"/>
  <c r="O15" i="39"/>
  <c r="N15" i="39"/>
  <c r="M15" i="39"/>
  <c r="L15" i="39"/>
  <c r="J15" i="39"/>
  <c r="I15" i="39"/>
  <c r="H15" i="39"/>
  <c r="O14" i="39"/>
  <c r="N14" i="39"/>
  <c r="M14" i="39"/>
  <c r="L14" i="39"/>
  <c r="J14" i="39"/>
  <c r="I14" i="39"/>
  <c r="H14" i="39"/>
  <c r="O13" i="39"/>
  <c r="N13" i="39"/>
  <c r="M13" i="39"/>
  <c r="L13" i="39"/>
  <c r="J13" i="39"/>
  <c r="I13" i="39"/>
  <c r="H13" i="39"/>
  <c r="O12" i="39"/>
  <c r="N12" i="39"/>
  <c r="M12" i="39"/>
  <c r="L12" i="39"/>
  <c r="J12" i="39"/>
  <c r="I12" i="39"/>
  <c r="H12" i="39"/>
  <c r="O11" i="39"/>
  <c r="N11" i="39"/>
  <c r="M11" i="39"/>
  <c r="L11" i="39"/>
  <c r="J11" i="39"/>
  <c r="I11" i="39"/>
  <c r="H11" i="39"/>
  <c r="O10" i="39"/>
  <c r="N10" i="39"/>
  <c r="M10" i="39"/>
  <c r="L10" i="39"/>
  <c r="J10" i="39"/>
  <c r="I10" i="39"/>
  <c r="H10" i="39"/>
  <c r="O9" i="39"/>
  <c r="N9" i="39"/>
  <c r="M9" i="39"/>
  <c r="L9" i="39"/>
  <c r="J9" i="39"/>
  <c r="I9" i="39"/>
  <c r="H9" i="39"/>
  <c r="O8" i="39"/>
  <c r="N8" i="39"/>
  <c r="M8" i="39"/>
  <c r="L8" i="39"/>
  <c r="J8" i="39"/>
  <c r="I8" i="39"/>
  <c r="H8" i="39"/>
  <c r="J2" i="29"/>
  <c r="J3" i="45"/>
  <c r="I3" i="45"/>
  <c r="F3" i="45"/>
  <c r="J2" i="45"/>
  <c r="D2" i="45"/>
  <c r="A2" i="45"/>
  <c r="I1" i="45"/>
  <c r="J3" i="44"/>
  <c r="I3" i="44"/>
  <c r="F3" i="44"/>
  <c r="J2" i="44"/>
  <c r="D2" i="44"/>
  <c r="A2" i="44"/>
  <c r="I1" i="44"/>
  <c r="J3" i="43"/>
  <c r="I3" i="43"/>
  <c r="F3" i="43"/>
  <c r="J2" i="43"/>
  <c r="D2" i="43"/>
  <c r="A2" i="43"/>
  <c r="I1" i="43"/>
  <c r="I29" i="38"/>
  <c r="J3" i="41"/>
  <c r="I3" i="41"/>
  <c r="F3" i="41"/>
  <c r="J2" i="41"/>
  <c r="D2" i="41"/>
  <c r="A2" i="41"/>
  <c r="I1" i="41"/>
  <c r="J13" i="38"/>
  <c r="M3" i="37"/>
  <c r="M3" i="12"/>
  <c r="N3" i="39"/>
  <c r="O3" i="10"/>
  <c r="K3" i="9"/>
  <c r="M3" i="38"/>
  <c r="J3" i="24"/>
  <c r="J3" i="29"/>
  <c r="M1" i="39"/>
  <c r="N2" i="39"/>
  <c r="M3" i="39"/>
  <c r="G3" i="39"/>
  <c r="E2" i="39"/>
  <c r="B2" i="39"/>
  <c r="I13" i="38"/>
  <c r="H13" i="38"/>
  <c r="B3" i="1"/>
  <c r="B3" i="24" s="1"/>
  <c r="F3" i="29"/>
  <c r="F3" i="24"/>
  <c r="H3" i="38"/>
  <c r="G3" i="9"/>
  <c r="G3" i="10"/>
  <c r="G3" i="12"/>
  <c r="G3" i="37"/>
  <c r="F2" i="38"/>
  <c r="K3" i="38"/>
  <c r="L2" i="38"/>
  <c r="A2" i="38"/>
  <c r="K1" i="38"/>
  <c r="M2" i="12"/>
  <c r="M2" i="37"/>
  <c r="A1" i="37"/>
  <c r="B3" i="37"/>
  <c r="B3" i="12"/>
  <c r="K3" i="37"/>
  <c r="C2" i="37"/>
  <c r="A2" i="37"/>
  <c r="K1" i="37"/>
  <c r="K3" i="12"/>
  <c r="A2" i="29"/>
  <c r="K1" i="12"/>
  <c r="A2" i="12"/>
  <c r="C2" i="12"/>
  <c r="N1" i="10"/>
  <c r="B2" i="10"/>
  <c r="E2" i="10"/>
  <c r="O2" i="10"/>
  <c r="N3" i="10"/>
  <c r="J1" i="9"/>
  <c r="A2" i="9"/>
  <c r="D2" i="9"/>
  <c r="K2" i="9"/>
  <c r="J3" i="9"/>
  <c r="I1" i="24"/>
  <c r="A2" i="24"/>
  <c r="D2" i="24"/>
  <c r="J2" i="24"/>
  <c r="I3" i="24"/>
  <c r="I1" i="29"/>
  <c r="D2" i="29"/>
  <c r="I3" i="29"/>
  <c r="B3" i="44"/>
  <c r="B3" i="43"/>
  <c r="B3" i="38"/>
  <c r="B3" i="9" l="1"/>
  <c r="C3" i="10"/>
  <c r="C3" i="39"/>
  <c r="B3" i="29"/>
  <c r="B3" i="45"/>
  <c r="B3" i="41"/>
  <c r="C3" i="46"/>
</calcChain>
</file>

<file path=xl/sharedStrings.xml><?xml version="1.0" encoding="utf-8"?>
<sst xmlns="http://schemas.openxmlformats.org/spreadsheetml/2006/main" count="1172" uniqueCount="352">
  <si>
    <t>TECHNICAL SHEET GARMENT</t>
  </si>
  <si>
    <t>DATE</t>
  </si>
  <si>
    <t>INDEX</t>
  </si>
  <si>
    <t>COLOR COMBINATION</t>
  </si>
  <si>
    <t>DESCRIPTION</t>
  </si>
  <si>
    <t>POSITION</t>
  </si>
  <si>
    <t>QTY</t>
  </si>
  <si>
    <t>S</t>
  </si>
  <si>
    <t>M</t>
  </si>
  <si>
    <t>L</t>
  </si>
  <si>
    <t>XL</t>
  </si>
  <si>
    <t>DESIGNATION</t>
  </si>
  <si>
    <t>MARKING</t>
  </si>
  <si>
    <t>COUNTER SAMPLE</t>
  </si>
  <si>
    <t>MEASUREMENTS TAKEN ON FINISH PRODUCT</t>
  </si>
  <si>
    <t>ALLOWANCES</t>
  </si>
  <si>
    <t>1/2 CHEST ROUND</t>
  </si>
  <si>
    <t xml:space="preserve"> +/- 1 cm</t>
  </si>
  <si>
    <t xml:space="preserve"> +/- 0,5 cm</t>
  </si>
  <si>
    <t>CENTER BACK LENGTH</t>
  </si>
  <si>
    <t>XXL</t>
  </si>
  <si>
    <t>FRONT JACKET MEASUREMENTS (IN CM)</t>
  </si>
  <si>
    <t>BACK JACKET MEASUREMENTS (IN CM)</t>
  </si>
  <si>
    <t>COLLAR MEASUREMENTS (IN CM)</t>
  </si>
  <si>
    <t>HOOD LENGTH</t>
  </si>
  <si>
    <t>HOOD MEASUREMENTS (IN CM)</t>
  </si>
  <si>
    <t>HOW TO TAKE MEASUREMENTS</t>
  </si>
  <si>
    <t>KA</t>
  </si>
  <si>
    <t>B</t>
  </si>
  <si>
    <t>C</t>
  </si>
  <si>
    <t>D</t>
  </si>
  <si>
    <t>SHOULDER LENGHT</t>
  </si>
  <si>
    <t>LA</t>
  </si>
  <si>
    <t>LB</t>
  </si>
  <si>
    <t>LC</t>
  </si>
  <si>
    <t>N</t>
  </si>
  <si>
    <t>R</t>
  </si>
  <si>
    <t>UB1</t>
  </si>
  <si>
    <t xml:space="preserve">VA </t>
  </si>
  <si>
    <t>VB</t>
  </si>
  <si>
    <t>VHA</t>
  </si>
  <si>
    <t xml:space="preserve"> HANG TAG</t>
  </si>
  <si>
    <t xml:space="preserve"> </t>
  </si>
  <si>
    <t>XXXL</t>
  </si>
  <si>
    <t>FLAPS + EMBROIDERIES BACKSIDE</t>
  </si>
  <si>
    <t>BLACK</t>
  </si>
  <si>
    <t>Front zip</t>
  </si>
  <si>
    <t>LOCAL</t>
  </si>
  <si>
    <t>MAX
zipper</t>
  </si>
  <si>
    <t xml:space="preserve">Neckline / centered </t>
  </si>
  <si>
    <t xml:space="preserve">ORANGE </t>
  </si>
  <si>
    <t>HANGTAG LAFUMA CORPORATE</t>
  </si>
  <si>
    <t>LC011-E</t>
  </si>
  <si>
    <t>Care Label &amp; P.O. Label</t>
  </si>
  <si>
    <t>GENCODE STICKER</t>
  </si>
  <si>
    <t>POLYBAG</t>
  </si>
  <si>
    <t xml:space="preserve">left side seam </t>
  </si>
  <si>
    <t xml:space="preserve">WHITE satin </t>
  </si>
  <si>
    <t xml:space="preserve">HOW TO ATTACH HANG TAGS </t>
  </si>
  <si>
    <t>Marjorie</t>
  </si>
  <si>
    <t>SML</t>
  </si>
  <si>
    <t>SUPPLIER</t>
  </si>
  <si>
    <t>REF</t>
  </si>
  <si>
    <r>
      <t>NON WOVEN</t>
    </r>
    <r>
      <rPr>
        <b/>
        <sz val="12"/>
        <color indexed="8"/>
        <rFont val="Calibri"/>
        <family val="2"/>
      </rPr>
      <t xml:space="preserve">
</t>
    </r>
  </si>
  <si>
    <t>JA</t>
  </si>
  <si>
    <t>KD</t>
  </si>
  <si>
    <t xml:space="preserve">SUPPLIER : </t>
  </si>
  <si>
    <t>DEVELOPPER:</t>
  </si>
  <si>
    <t>DETAILS LINING JKT</t>
  </si>
  <si>
    <t>DETAILS OUTER JKT</t>
  </si>
  <si>
    <t>UNITEX</t>
  </si>
  <si>
    <t>BLACK
S9998</t>
  </si>
  <si>
    <t>ANTIC SILVER</t>
  </si>
  <si>
    <t>Z1</t>
  </si>
  <si>
    <t>JC</t>
  </si>
  <si>
    <t>EMBROIDERY LAFUMA 72mm</t>
  </si>
  <si>
    <t>S1</t>
  </si>
  <si>
    <t>EMBROIDERY LEAF 20mm</t>
  </si>
  <si>
    <t>LW050-E</t>
  </si>
  <si>
    <t xml:space="preserve">CLIMACTIVE LABELS
</t>
  </si>
  <si>
    <t>LEFT TOP SLEEVE
* CENTRED: 8cm from top sleeve</t>
  </si>
  <si>
    <t xml:space="preserve">Label CLIMACTIVE
</t>
  </si>
  <si>
    <t>2x Pocket zipper</t>
  </si>
  <si>
    <t>2x Bottom sleeve</t>
  </si>
  <si>
    <t>VHB</t>
  </si>
  <si>
    <t>FULL GARMENT</t>
  </si>
  <si>
    <t xml:space="preserve">2,5mm ELASTIC CORD </t>
  </si>
  <si>
    <t>XS</t>
  </si>
  <si>
    <t>TOTAL LENGHT FROM HPS</t>
  </si>
  <si>
    <t>FRONT YOKE HEIGHT</t>
  </si>
  <si>
    <t xml:space="preserve"> +/- 0.5 cm</t>
  </si>
  <si>
    <t>1/2 UPPER ARM WIDTH</t>
  </si>
  <si>
    <r>
      <t xml:space="preserve">1/2 ELBOW WIDTH </t>
    </r>
    <r>
      <rPr>
        <sz val="12"/>
        <color indexed="10"/>
        <rFont val="Calibri"/>
        <family val="2"/>
      </rPr>
      <t>AT 30CM FROM BOTTOM</t>
    </r>
  </si>
  <si>
    <r>
      <t>1/2 CUFF WIDTH</t>
    </r>
    <r>
      <rPr>
        <sz val="12"/>
        <color indexed="10"/>
        <rFont val="Calibri"/>
        <family val="2"/>
      </rPr>
      <t xml:space="preserve"> RELAXED</t>
    </r>
  </si>
  <si>
    <t>TOTAL SLEEVE LENGHT</t>
  </si>
  <si>
    <t>BACK YOKE HEIGHT</t>
  </si>
  <si>
    <t>NECKLINE LENGHT</t>
  </si>
  <si>
    <t>SIZE SPEC</t>
  </si>
  <si>
    <t xml:space="preserve">HANG TAG CLIMACTIVE
</t>
  </si>
  <si>
    <t>TRIPLE STAR</t>
  </si>
  <si>
    <t>LEFT SIDE POCKET</t>
  </si>
  <si>
    <r>
      <t xml:space="preserve">FABRIC  </t>
    </r>
    <r>
      <rPr>
        <b/>
        <sz val="14"/>
        <color indexed="10"/>
        <rFont val="Calibri"/>
        <family val="2"/>
      </rPr>
      <t xml:space="preserve"> INNER JKT</t>
    </r>
  </si>
  <si>
    <t>INNER JACKET</t>
  </si>
  <si>
    <r>
      <t xml:space="preserve">FABRIC </t>
    </r>
    <r>
      <rPr>
        <b/>
        <sz val="14"/>
        <color indexed="10"/>
        <rFont val="Calibri"/>
        <family val="2"/>
      </rPr>
      <t>OUTER JKT</t>
    </r>
  </si>
  <si>
    <r>
      <t xml:space="preserve">TRIMMING AND ACCESSORIES </t>
    </r>
    <r>
      <rPr>
        <b/>
        <sz val="14"/>
        <color indexed="10"/>
        <rFont val="Calibri"/>
        <family val="2"/>
      </rPr>
      <t>OUTER JKT</t>
    </r>
  </si>
  <si>
    <r>
      <t xml:space="preserve">MARKING </t>
    </r>
    <r>
      <rPr>
        <b/>
        <sz val="14"/>
        <color indexed="10"/>
        <rFont val="Calibri"/>
        <family val="2"/>
      </rPr>
      <t>OUTER JKT</t>
    </r>
  </si>
  <si>
    <r>
      <t xml:space="preserve">LABELS </t>
    </r>
    <r>
      <rPr>
        <b/>
        <sz val="14"/>
        <color indexed="10"/>
        <rFont val="Calibri"/>
        <family val="2"/>
      </rPr>
      <t>OUTER JKT</t>
    </r>
  </si>
  <si>
    <r>
      <t xml:space="preserve">LABELS </t>
    </r>
    <r>
      <rPr>
        <b/>
        <sz val="14"/>
        <color indexed="10"/>
        <rFont val="Calibri"/>
        <family val="2"/>
      </rPr>
      <t>INNER JKT</t>
    </r>
  </si>
  <si>
    <t>LW034-E</t>
  </si>
  <si>
    <t xml:space="preserve">12mm NYLON WEBBING </t>
  </si>
  <si>
    <t>8mm PLASTIC SNAP</t>
  </si>
  <si>
    <t>DETAILS INNER JKT</t>
  </si>
  <si>
    <r>
      <t xml:space="preserve">MARKING  </t>
    </r>
    <r>
      <rPr>
        <b/>
        <sz val="12"/>
        <color indexed="10"/>
        <rFont val="Calibri"/>
        <family val="2"/>
      </rPr>
      <t>OUTER JKT</t>
    </r>
  </si>
  <si>
    <t>LC'</t>
  </si>
  <si>
    <r>
      <t>1/2 CUFF WIDTH</t>
    </r>
    <r>
      <rPr>
        <sz val="12"/>
        <color indexed="10"/>
        <rFont val="Calibri"/>
        <family val="2"/>
      </rPr>
      <t xml:space="preserve"> STRETCHED</t>
    </r>
  </si>
  <si>
    <t>Z2</t>
  </si>
  <si>
    <t>UA1</t>
  </si>
  <si>
    <t>NECK WIDTH</t>
  </si>
  <si>
    <t>UA2</t>
  </si>
  <si>
    <t>FRONT NECK DEPTH</t>
  </si>
  <si>
    <r>
      <t xml:space="preserve">HOOD WIDTH </t>
    </r>
    <r>
      <rPr>
        <sz val="12"/>
        <color indexed="10"/>
        <rFont val="Calibri"/>
        <family val="2"/>
      </rPr>
      <t>AT 18CM FROM BACK NECKLINE</t>
    </r>
  </si>
  <si>
    <t>HOOD HEIGHT ON FRONT</t>
  </si>
  <si>
    <t>HOOD HEIGHT ON SHOULDER POINT</t>
  </si>
  <si>
    <t>VE</t>
  </si>
  <si>
    <t>CHIN HEIGHT</t>
  </si>
  <si>
    <t>OUTER JACKET</t>
  </si>
  <si>
    <t>MIDDLE FRONT ZIPPER LENGHT</t>
  </si>
  <si>
    <t>OTHER MEASUREMENTS (IN CM)</t>
  </si>
  <si>
    <t>FRONT POCKET LENGHT</t>
  </si>
  <si>
    <r>
      <t xml:space="preserve">TRIMMING AND ACCESSORIES </t>
    </r>
    <r>
      <rPr>
        <b/>
        <sz val="14"/>
        <color indexed="10"/>
        <rFont val="Calibri"/>
        <family val="2"/>
      </rPr>
      <t>INNER JKT</t>
    </r>
  </si>
  <si>
    <t>Bottom sleeve</t>
  </si>
  <si>
    <t>LYCRA BINDING 10mm folded</t>
  </si>
  <si>
    <t>EB011-E</t>
  </si>
  <si>
    <t>1x Jacket connection</t>
  </si>
  <si>
    <t>WILSON GROUP</t>
  </si>
  <si>
    <t>COLORS DETAILS</t>
  </si>
  <si>
    <t>DETAILS INSIDE INNER JKT</t>
  </si>
  <si>
    <t>YKK</t>
  </si>
  <si>
    <t>Right top front
OUTER JACKET</t>
  </si>
  <si>
    <t>Left Top sleeve 
OUTER JACKET</t>
  </si>
  <si>
    <r>
      <rPr>
        <b/>
        <sz val="12"/>
        <color indexed="10"/>
        <rFont val="Calibri"/>
        <family val="2"/>
      </rPr>
      <t>Zipper VISLON #5 (left insert)</t>
    </r>
    <r>
      <rPr>
        <b/>
        <sz val="12"/>
        <rFont val="Calibri"/>
        <family val="2"/>
      </rPr>
      <t xml:space="preserve">
1WAY - separable - autolock -</t>
    </r>
    <r>
      <rPr>
        <sz val="12"/>
        <rFont val="Calibri"/>
        <family val="2"/>
      </rPr>
      <t xml:space="preserve">
VSOR-56 DA86 E P14 KENSIN </t>
    </r>
    <r>
      <rPr>
        <b/>
        <sz val="12"/>
        <rFont val="Calibri"/>
        <family val="2"/>
      </rPr>
      <t>MUSI</t>
    </r>
    <r>
      <rPr>
        <sz val="12"/>
        <rFont val="Calibri"/>
        <family val="2"/>
      </rPr>
      <t xml:space="preserve"> N-ANTI NEWKOB4</t>
    </r>
  </si>
  <si>
    <r>
      <rPr>
        <b/>
        <sz val="12"/>
        <color indexed="10"/>
        <rFont val="Calibri"/>
        <family val="2"/>
      </rPr>
      <t>Zipper VISLON #5 (right insert)</t>
    </r>
    <r>
      <rPr>
        <sz val="12"/>
        <rFont val="Calibri"/>
        <family val="2"/>
      </rPr>
      <t xml:space="preserve">
1 way-separable-autolock - REVERSIBLE - DU puller
VSOR-58 DU4 E P14 KENSIN </t>
    </r>
    <r>
      <rPr>
        <b/>
        <sz val="12"/>
        <rFont val="Calibri"/>
        <family val="2"/>
      </rPr>
      <t>MUSI</t>
    </r>
    <r>
      <rPr>
        <sz val="12"/>
        <rFont val="Calibri"/>
        <family val="2"/>
      </rPr>
      <t xml:space="preserve"> N-ANTI NEWKOB4</t>
    </r>
  </si>
  <si>
    <t>1x back neckline (jkt connection)
2x 4cm from bottom sleeve ( jkt connection)</t>
  </si>
  <si>
    <t>1x back neckline (jkt connection)
2x 7cm from bottom sleeve ( jkt connection)</t>
  </si>
  <si>
    <t>INSERT ON LEFT SIDE 
* VERTICAL POSITION : 7cm from bottom</t>
  </si>
  <si>
    <t>ZIP IN DETAILS</t>
  </si>
  <si>
    <t xml:space="preserve">FRONT ZIPPER </t>
  </si>
  <si>
    <t>BS053-E
Short tube</t>
  </si>
  <si>
    <t>UNITEX
 ref#
113-35205-C04426</t>
  </si>
  <si>
    <t>DRAGON TIMES</t>
  </si>
  <si>
    <t>CARBONE GREY</t>
  </si>
  <si>
    <t>WEBBING 5mm</t>
  </si>
  <si>
    <r>
      <t xml:space="preserve">HANG TAG </t>
    </r>
    <r>
      <rPr>
        <b/>
        <sz val="12"/>
        <rFont val="Calibri"/>
        <family val="2"/>
      </rPr>
      <t>MIX &amp; MATCH</t>
    </r>
  </si>
  <si>
    <t>HT394325/NE</t>
  </si>
  <si>
    <t>PRIMA CHANNEL</t>
  </si>
  <si>
    <t>FLYINGTEX</t>
  </si>
  <si>
    <t>BODY + SLEEVES + COLLAR</t>
  </si>
  <si>
    <t xml:space="preserve">MAIN LABEL
</t>
  </si>
  <si>
    <t>INSERT ON CORPORATE HT</t>
  </si>
  <si>
    <t>XXS</t>
  </si>
  <si>
    <r>
      <t xml:space="preserve">FRONT BREADTH </t>
    </r>
    <r>
      <rPr>
        <sz val="12"/>
        <color indexed="10"/>
        <rFont val="Calibri"/>
        <family val="2"/>
      </rPr>
      <t>AT 15CM FROM HPS</t>
    </r>
  </si>
  <si>
    <r>
      <t xml:space="preserve">1/2 WAIST ROUND </t>
    </r>
    <r>
      <rPr>
        <sz val="12"/>
        <color indexed="10"/>
        <rFont val="Calibri"/>
        <family val="2"/>
      </rPr>
      <t>AT 44CM FROM HPS</t>
    </r>
  </si>
  <si>
    <t>IA</t>
  </si>
  <si>
    <r>
      <t xml:space="preserve">1/2 BOTTOM ROUND </t>
    </r>
    <r>
      <rPr>
        <sz val="12"/>
        <color indexed="10"/>
        <rFont val="Calibri"/>
        <family val="2"/>
      </rPr>
      <t>RELAXED</t>
    </r>
  </si>
  <si>
    <r>
      <t xml:space="preserve">ARMHOLE HEIGHT - </t>
    </r>
    <r>
      <rPr>
        <sz val="12"/>
        <color indexed="10"/>
        <rFont val="Calibri"/>
        <family val="2"/>
      </rPr>
      <t>FOLLOWING ARMHOLE ROUND</t>
    </r>
  </si>
  <si>
    <r>
      <t xml:space="preserve">BACK BREADTH </t>
    </r>
    <r>
      <rPr>
        <sz val="12"/>
        <color indexed="10"/>
        <rFont val="Calibri"/>
        <family val="2"/>
      </rPr>
      <t>AT 15CM FROM HPS</t>
    </r>
  </si>
  <si>
    <t>Z4</t>
  </si>
  <si>
    <t>CHEST POCKET LENGHT</t>
  </si>
  <si>
    <r>
      <t xml:space="preserve">Measures to follow for making 1st c/s </t>
    </r>
    <r>
      <rPr>
        <b/>
        <sz val="10"/>
        <rFont val="Calibri"/>
        <family val="2"/>
      </rPr>
      <t>SIZE</t>
    </r>
  </si>
  <si>
    <t>LFV11443</t>
  </si>
  <si>
    <r>
      <t xml:space="preserve">  FABRICS / SUPPLIERS :</t>
    </r>
    <r>
      <rPr>
        <b/>
        <sz val="12"/>
        <color indexed="8"/>
        <rFont val="Calibri"/>
        <family val="2"/>
      </rPr>
      <t xml:space="preserve">  PFM0025 3L / FLYINGTEX</t>
    </r>
  </si>
  <si>
    <r>
      <rPr>
        <b/>
        <sz val="12"/>
        <rFont val="Calibri"/>
        <family val="2"/>
      </rPr>
      <t xml:space="preserve">INSULATION </t>
    </r>
    <r>
      <rPr>
        <b/>
        <sz val="12"/>
        <color indexed="10"/>
        <rFont val="Calibri"/>
        <family val="2"/>
      </rPr>
      <t xml:space="preserve">
padding PK80G</t>
    </r>
  </si>
  <si>
    <t>80g</t>
  </si>
  <si>
    <r>
      <t xml:space="preserve">SHELL 3
</t>
    </r>
    <r>
      <rPr>
        <b/>
        <sz val="12"/>
        <color indexed="10"/>
        <rFont val="Calibri"/>
        <family val="2"/>
      </rPr>
      <t>PR21</t>
    </r>
  </si>
  <si>
    <t>TOP YOKE, FRONT &amp; BACK + LINING</t>
  </si>
  <si>
    <t>SLEEVE + BOTTOM BODY</t>
  </si>
  <si>
    <t>2x Cuff tab
1x chest pocket flap</t>
  </si>
  <si>
    <t>1x bottom adjustment</t>
  </si>
  <si>
    <t>YF ZIPPER</t>
  </si>
  <si>
    <t>4x Front hood adjustment
2x bottom adjustement</t>
  </si>
  <si>
    <t>2x bottom adjustement to hold stopper and cord</t>
  </si>
  <si>
    <t>10mm METAL EYELET</t>
  </si>
  <si>
    <t>MH</t>
  </si>
  <si>
    <t>CUFF HEIGHT</t>
  </si>
  <si>
    <r>
      <t xml:space="preserve">SHELL 1
</t>
    </r>
    <r>
      <rPr>
        <b/>
        <sz val="12"/>
        <color indexed="10"/>
        <rFont val="Calibri"/>
        <family val="2"/>
      </rPr>
      <t>PFM0025U87 3L</t>
    </r>
  </si>
  <si>
    <r>
      <t xml:space="preserve">SIZE WOVEN LABEL MMG 
</t>
    </r>
    <r>
      <rPr>
        <b/>
        <sz val="14"/>
        <color indexed="10"/>
        <rFont val="Calibri"/>
        <family val="2"/>
      </rPr>
      <t>MEN ALPHA/TOP</t>
    </r>
  </si>
  <si>
    <t>LWS18-01</t>
  </si>
  <si>
    <t>STANDARD</t>
  </si>
  <si>
    <t>WINTER 2018/19</t>
  </si>
  <si>
    <t>ULSTER 3in1 FLEECE JKT</t>
  </si>
  <si>
    <t>1st  sample measures the 15/06/2017</t>
  </si>
  <si>
    <t>BLACK
0247</t>
  </si>
  <si>
    <t>ECLIPSE BLUE
8598</t>
  </si>
  <si>
    <t>LEATHER BROWN
5583</t>
  </si>
  <si>
    <t>NOIR</t>
  </si>
  <si>
    <t>SAPHIR</t>
  </si>
  <si>
    <t>INSIGNA BLUE</t>
  </si>
  <si>
    <t>LEATHER BROWN</t>
  </si>
  <si>
    <t>EIS15U-XMTRE01</t>
  </si>
  <si>
    <t>EIS15U-XMSTP01</t>
  </si>
  <si>
    <t>Comment on 1st sample the 16/04/2017</t>
  </si>
  <si>
    <t>Reduce front breadth by 2cm to have 42cm</t>
  </si>
  <si>
    <t>Reduce chest pocket width by 1cm to have 16cm</t>
  </si>
  <si>
    <t>Move 1,5cm toward front bottom pocket</t>
  </si>
  <si>
    <t>Remove back cut out</t>
  </si>
  <si>
    <t>Reduce sleeve lenght by 1cm</t>
  </si>
  <si>
    <t>Increase hood height on shoulder point by 1,5cm to have 35cm</t>
  </si>
  <si>
    <t>Increase front lenght by 1cm, to leave a gap between bottom hem and connecting zipper</t>
  </si>
  <si>
    <t>Reduce by 0,5cm the flap wich hide connecting zipper inside</t>
  </si>
  <si>
    <t>Measures to improve for making 2nd sample</t>
  </si>
  <si>
    <t>Reduce 1/2 elbow width  by 2cm  1cm on bottom, and 1cm upper arm</t>
  </si>
  <si>
    <t>Reduce 1/2 bottom round by 1cm to have 53cm</t>
  </si>
  <si>
    <t>Reduce 1/2 bottom sleeve width  by  1cm on bottom</t>
  </si>
  <si>
    <t>Reduce 1/2 upper arm width by 1cm</t>
  </si>
  <si>
    <t>CORD STOPPER 20MM</t>
  </si>
  <si>
    <t>RIGHT TOP POCKET
* VERTICAL POSITION : 1,5 cm from chest seam
* ALONG FRONT ZIPPER: 1,5 cm from front zipper</t>
  </si>
  <si>
    <t>Reduce bottom hem by 0,5cm to have 2cm</t>
  </si>
  <si>
    <t>Move 1cm down front neck drop + Increase collar on chin (refer to picture)</t>
  </si>
  <si>
    <t>Please make 2nd sample</t>
  </si>
  <si>
    <t>HANG TAG LOW IMPACT</t>
  </si>
  <si>
    <t>HT394299-E</t>
  </si>
  <si>
    <r>
      <t xml:space="preserve">HANG TAG PFC </t>
    </r>
    <r>
      <rPr>
        <b/>
        <sz val="12"/>
        <rFont val="Calibri"/>
        <family val="2"/>
      </rPr>
      <t>FREE</t>
    </r>
  </si>
  <si>
    <t>HT394145-E</t>
  </si>
  <si>
    <t>SILICA GEL DMF U FREE
5gr</t>
  </si>
  <si>
    <t xml:space="preserve">WOVEN LABEL
</t>
  </si>
  <si>
    <t>LW033-E</t>
  </si>
  <si>
    <t>ON THE LEFT POCKET
REFER TO THE LINING PAGE</t>
  </si>
  <si>
    <t>WHITE</t>
  </si>
  <si>
    <t>BLACK
580</t>
  </si>
  <si>
    <t>ECLIPSE BLUE
960</t>
  </si>
  <si>
    <t>LEATHER BROWN
079</t>
  </si>
  <si>
    <t>cord puller</t>
  </si>
  <si>
    <t>ZP072-E</t>
  </si>
  <si>
    <t>LOCAL / MING SHYANG</t>
  </si>
  <si>
    <t>ECLIPSE BLUE
30055</t>
  </si>
  <si>
    <t>LEATHER BROWN
F785</t>
  </si>
  <si>
    <t>Comments on 2nd sample in Taipei the 14/07/2017</t>
  </si>
  <si>
    <t>Remove cord adjuster leather and drawstring, replace by Elastic string + stopper + pearl</t>
  </si>
  <si>
    <t>Add seam on top yoke left side over flap pocket</t>
  </si>
  <si>
    <t>Remove tab adjustement on back hood (velcro)</t>
  </si>
  <si>
    <t>Remove embroideries</t>
  </si>
  <si>
    <t>Remove bottom adjustement (Elastic string + stopper + pearl + eyelet)</t>
  </si>
  <si>
    <t>Remove zipper on pocket</t>
  </si>
  <si>
    <t>1x Bottom adjustment
1x Front hood adjustment</t>
  </si>
  <si>
    <t>Remove Technowarm label</t>
  </si>
  <si>
    <t>Remove Technowarm Hang Tag</t>
  </si>
  <si>
    <t>PLASTIC PEARL</t>
  </si>
  <si>
    <t>CP-A1</t>
  </si>
  <si>
    <t>2x Front hood adjustment</t>
  </si>
  <si>
    <t>CS-A7</t>
  </si>
  <si>
    <t>SMALL CORD STOPPER 20MM</t>
  </si>
  <si>
    <t>Remove full seam tape, use overlock + stitching</t>
  </si>
  <si>
    <t>Use one layer pocket bag only from top seam to bottom</t>
  </si>
  <si>
    <t>Use mesh on top layer of chest pocket bag</t>
  </si>
  <si>
    <t>1x Front zipper</t>
  </si>
  <si>
    <t>Use new zipper puller ZP072, only on front zipper</t>
  </si>
  <si>
    <t>Move down embroidery lafuma</t>
  </si>
  <si>
    <t>LEATHER BROWN
TAPE : 079
TEETH : DARK NICKEL</t>
  </si>
  <si>
    <t>LEATHER BROWN
TAPE :079
TEETH : DARK NICKEL</t>
  </si>
  <si>
    <t>BLACK
TAPE : 580
TEETH : MATT BLACK</t>
  </si>
  <si>
    <t>ECLIPSE BLUE
TAPE : 960
TEETH : MATT BLACK</t>
  </si>
  <si>
    <t>BLACK
TAPE : 580
TEETH : DARK NICKEL</t>
  </si>
  <si>
    <t>ECLIPSE BLUE
TAPE : 960
TEETH : DARK NICKEL</t>
  </si>
  <si>
    <t>Comments on 2nd sample the 24/07/2017</t>
  </si>
  <si>
    <t>2nd sample measured the 24/07/2017</t>
  </si>
  <si>
    <t>Reduce sleeve lenght by 2cm to have 65cm</t>
  </si>
  <si>
    <t>Reduce hood lenght by 1cm to have 47cm</t>
  </si>
  <si>
    <t>Increase chin by 1cm (see picture)</t>
  </si>
  <si>
    <t>Follow comments for making SMS</t>
  </si>
  <si>
    <t>Measures to follow for  making SMS</t>
  </si>
  <si>
    <t>Increase front zipper by 1cm</t>
  </si>
  <si>
    <t>Leave a gap between bottom hem and connecting zipper arround 2cm to insert connecting zipper easely</t>
  </si>
  <si>
    <t xml:space="preserve">5mm POLYESTER WEBBING </t>
  </si>
  <si>
    <t>Highlight measures the 04/10/2017</t>
  </si>
  <si>
    <t>V1BULK</t>
  </si>
  <si>
    <t>To pass the puller of inner jacket easely, please follow comment on picture</t>
  </si>
  <si>
    <t>Measures to follow for BULK</t>
  </si>
  <si>
    <r>
      <rPr>
        <b/>
        <sz val="12"/>
        <color indexed="10"/>
        <rFont val="Calibri"/>
        <family val="2"/>
      </rPr>
      <t>Zipper DELRIN # 5</t>
    </r>
    <r>
      <rPr>
        <b/>
        <sz val="12"/>
        <rFont val="Calibri"/>
        <family val="2"/>
      </rPr>
      <t xml:space="preserve">
1WAY - separable - autolock</t>
    </r>
    <r>
      <rPr>
        <sz val="12"/>
        <rFont val="Calibri"/>
        <family val="2"/>
      </rPr>
      <t xml:space="preserve">
SD51MA.RT</t>
    </r>
  </si>
  <si>
    <r>
      <rPr>
        <b/>
        <sz val="12"/>
        <color indexed="10"/>
        <rFont val="Calibri"/>
        <family val="2"/>
      </rPr>
      <t>Zipper DELRIN # 5</t>
    </r>
    <r>
      <rPr>
        <b/>
        <sz val="12"/>
        <rFont val="Calibri"/>
        <family val="2"/>
      </rPr>
      <t xml:space="preserve">
1WAY - non separable - NON LOCK</t>
    </r>
    <r>
      <rPr>
        <sz val="12"/>
        <rFont val="Calibri"/>
        <family val="2"/>
      </rPr>
      <t xml:space="preserve">
SD51MA.RT</t>
    </r>
  </si>
  <si>
    <r>
      <t xml:space="preserve">17mm FLAT METAL SNAP  
</t>
    </r>
    <r>
      <rPr>
        <sz val="12"/>
        <rFont val="Calibri"/>
        <family val="2"/>
      </rPr>
      <t>(male &amp; female parts)</t>
    </r>
  </si>
  <si>
    <r>
      <t xml:space="preserve">17mm FLAT METAL SNAP  
</t>
    </r>
    <r>
      <rPr>
        <b/>
        <sz val="12"/>
        <color indexed="10"/>
        <rFont val="Calibri"/>
        <family val="2"/>
      </rPr>
      <t>(male part)</t>
    </r>
  </si>
  <si>
    <t>FULL SEAM TAPE</t>
  </si>
  <si>
    <r>
      <t>SHELL 2</t>
    </r>
    <r>
      <rPr>
        <sz val="12"/>
        <color indexed="8"/>
        <rFont val="Calibri"/>
        <family val="2"/>
      </rPr>
      <t xml:space="preserve">
</t>
    </r>
    <r>
      <rPr>
        <b/>
        <sz val="12"/>
        <color indexed="10"/>
        <rFont val="Calibri"/>
        <family val="2"/>
      </rPr>
      <t>PR20 NYLON FD (BULK)</t>
    </r>
  </si>
  <si>
    <t>Comments after sales meeting the 21/11/2017</t>
  </si>
  <si>
    <t>LEATHER BROWN
TAPE : 580
TEETH : MATT BLACK</t>
  </si>
  <si>
    <t>HT-394082-E</t>
  </si>
  <si>
    <t>SMALL
HT394146-E</t>
  </si>
  <si>
    <t>HANT TAG</t>
  </si>
  <si>
    <t>Hang tag corporate and climactive must be small HT-394082-E and HT-394146-E</t>
  </si>
  <si>
    <t>Add seam tape tone on tone (grey) on full garment (back fabric)</t>
  </si>
  <si>
    <t>QUALITY</t>
  </si>
  <si>
    <t xml:space="preserve">Increase seam allowance on pocket bag to avoid hole on bottom </t>
  </si>
  <si>
    <t>COLORS INNER JACKET</t>
  </si>
  <si>
    <t>On style LEATHER BROWN Front zipper tape must be #580 i/o #079</t>
  </si>
  <si>
    <t>MEASURES INNER JACKET</t>
  </si>
  <si>
    <t>MEASURES OUTER JACKET</t>
  </si>
  <si>
    <t>Increase front neck drop by 1cm to have 10cm i/o 9cm on SMS</t>
  </si>
  <si>
    <t>Increase front neck drop by 0,5cm to have 9,5cm i/o 9cm</t>
  </si>
  <si>
    <t>Reduce chin height by 0,5cm to have 8cm i/o 8,5cm</t>
  </si>
  <si>
    <t>OK BULK following comments</t>
  </si>
  <si>
    <t>TON/TON
GREY</t>
  </si>
  <si>
    <t>上胸寬(領肩點下15cm)</t>
  </si>
  <si>
    <t>1/2胸圍(腋點量)</t>
  </si>
  <si>
    <t>1/2腰圍(領肩點下44cm)</t>
  </si>
  <si>
    <t>1/2下襬(平量)</t>
  </si>
  <si>
    <t>前身長(領肩點量)</t>
  </si>
  <si>
    <t>單肩寬</t>
  </si>
  <si>
    <t>袖襱直量</t>
  </si>
  <si>
    <t>1/2袖寬(腋點垂直量)</t>
  </si>
  <si>
    <t>1/2肘寬(袖口上30cm)</t>
  </si>
  <si>
    <t>1/2袖口寬(平量)</t>
  </si>
  <si>
    <t>袖口高</t>
  </si>
  <si>
    <t>袖長(肩點量)</t>
  </si>
  <si>
    <t>後背寬(領肩點下15cm)</t>
  </si>
  <si>
    <t>後身長(後領圍中心量)</t>
  </si>
  <si>
    <t>後背剪接高</t>
  </si>
  <si>
    <t>領寬</t>
  </si>
  <si>
    <t>前領深</t>
  </si>
  <si>
    <t>下領圍(不含拉鍊)</t>
  </si>
  <si>
    <t>帽中長</t>
  </si>
  <si>
    <t>1/2帽寬(領肩點上18cm)</t>
  </si>
  <si>
    <t>帽高(開口處)</t>
  </si>
  <si>
    <t>帽高(領肩點)</t>
  </si>
  <si>
    <t>帽前高</t>
  </si>
  <si>
    <t>門襟拉鍊長</t>
  </si>
  <si>
    <t>側袋開口長</t>
  </si>
  <si>
    <t>胸袋開口長</t>
  </si>
  <si>
    <t>外夾克</t>
    <phoneticPr fontId="26" type="noConversion"/>
  </si>
  <si>
    <t>內夾克</t>
    <phoneticPr fontId="26" type="noConversion"/>
  </si>
  <si>
    <t>前胸剪接高</t>
  </si>
  <si>
    <t>1/2袖口寬(拉量)</t>
  </si>
  <si>
    <r>
      <t xml:space="preserve">OUTER JACKET    </t>
    </r>
    <r>
      <rPr>
        <b/>
        <sz val="36"/>
        <color indexed="10"/>
        <rFont val="細明體"/>
        <family val="3"/>
        <charset val="136"/>
      </rPr>
      <t>外夾克</t>
    </r>
    <phoneticPr fontId="26" type="noConversion"/>
  </si>
  <si>
    <t>吊牌改為用#HT-394082-E (i/o #HT-394081-E)</t>
  </si>
  <si>
    <t>吊牌改為用#HT-394146-E (i/o #HT-394133-E)</t>
  </si>
  <si>
    <t>整件全封條</t>
  </si>
  <si>
    <t>請依下圖修正讓內門襟拉鍊的拉頭容易拉出</t>
  </si>
  <si>
    <t>前領深增加1CM, 改為10CM。</t>
  </si>
  <si>
    <t>外夾尺寸</t>
    <phoneticPr fontId="27" type="noConversion"/>
  </si>
  <si>
    <t>內夾尺寸</t>
    <phoneticPr fontId="27" type="noConversion"/>
  </si>
  <si>
    <t>請依以上修正後可進行大貨</t>
    <phoneticPr fontId="27" type="noConversion"/>
  </si>
  <si>
    <t>品質</t>
    <phoneticPr fontId="27" type="noConversion"/>
  </si>
  <si>
    <t xml:space="preserve">Increase seam allowance on pocket bag to avoid hole on bottom </t>
    <phoneticPr fontId="27" type="noConversion"/>
  </si>
  <si>
    <t>內夾顏色</t>
    <phoneticPr fontId="27" type="noConversion"/>
  </si>
  <si>
    <t>色組#5583, 門襟拉鍊顏色改為#580</t>
    <phoneticPr fontId="27" type="noConversion"/>
  </si>
  <si>
    <t>增加側袋底部的縫份，避免車縫不牢</t>
    <phoneticPr fontId="27" type="noConversion"/>
  </si>
  <si>
    <t>前領深增加0.5CM, 改為9.5CM。</t>
    <phoneticPr fontId="27" type="noConversion"/>
  </si>
  <si>
    <t>帽前高減少0.5CM, 改為8CM。</t>
    <phoneticPr fontId="27" type="noConversion"/>
  </si>
  <si>
    <t>銷售樣</t>
    <phoneticPr fontId="26" type="noConversion"/>
  </si>
  <si>
    <t>大貨</t>
    <phoneticPr fontId="26" type="noConversion"/>
  </si>
  <si>
    <t>前胸剪接高</t>
    <phoneticPr fontId="26" type="noConversion"/>
  </si>
  <si>
    <t>側袋拉鍊長 (#5塑鋼</t>
    <phoneticPr fontId="26" type="noConversion"/>
  </si>
  <si>
    <r>
      <t xml:space="preserve">INNER JACKET    </t>
    </r>
    <r>
      <rPr>
        <b/>
        <sz val="36"/>
        <color indexed="10"/>
        <rFont val="細明體"/>
        <family val="3"/>
        <charset val="136"/>
      </rPr>
      <t>內夾克</t>
    </r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</si>
</sst>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84" formatCode="#,##0&quot; cm&quot;"/>
    <numFmt numFmtId="185" formatCode="#,##0&quot;cm&quot;"/>
  </numFmts>
  <fonts count="106">
    <font>
      <sz val="9"/>
      <color theme="1"/>
      <name val="新細明體"/>
      <family val="1"/>
      <charset val="136"/>
      <scheme val="minor"/>
    </font>
    <font>
      <sz val="11"/>
      <color indexed="8"/>
      <name val="Calibri"/>
      <family val="2"/>
    </font>
    <font>
      <sz val="10"/>
      <name val="Arial"/>
      <family val="2"/>
    </font>
    <font>
      <b/>
      <sz val="10"/>
      <name val="Calibri"/>
      <family val="2"/>
    </font>
    <font>
      <sz val="12"/>
      <color indexed="10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b/>
      <sz val="12"/>
      <name val="Calibri"/>
      <family val="2"/>
    </font>
    <font>
      <b/>
      <sz val="12"/>
      <color indexed="8"/>
      <name val="Calibri"/>
      <family val="2"/>
    </font>
    <font>
      <sz val="12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sz val="10"/>
      <name val="Calibri"/>
      <family val="2"/>
    </font>
    <font>
      <b/>
      <sz val="16"/>
      <color indexed="10"/>
      <name val="Calibri"/>
      <family val="2"/>
    </font>
    <font>
      <sz val="14"/>
      <color indexed="8"/>
      <name val="Calibri"/>
      <family val="2"/>
    </font>
    <font>
      <b/>
      <sz val="14"/>
      <color indexed="10"/>
      <name val="Calibri"/>
      <family val="2"/>
    </font>
    <font>
      <b/>
      <sz val="14"/>
      <color indexed="10"/>
      <name val="Calibri"/>
      <family val="2"/>
    </font>
    <font>
      <sz val="10"/>
      <color indexed="8"/>
      <name val="Arial"/>
      <family val="2"/>
    </font>
    <font>
      <b/>
      <sz val="12"/>
      <name val="Calibri"/>
      <family val="2"/>
    </font>
    <font>
      <b/>
      <sz val="12"/>
      <color indexed="10"/>
      <name val="Calibri"/>
      <family val="2"/>
    </font>
    <font>
      <b/>
      <sz val="12"/>
      <color indexed="10"/>
      <name val="Calibri"/>
      <family val="2"/>
    </font>
    <font>
      <b/>
      <sz val="14"/>
      <color indexed="10"/>
      <name val="Calibri"/>
      <family val="2"/>
    </font>
    <font>
      <sz val="14"/>
      <name val="Calibri"/>
      <family val="2"/>
    </font>
    <font>
      <sz val="16"/>
      <name val="Calibri"/>
      <family val="2"/>
    </font>
    <font>
      <b/>
      <sz val="20"/>
      <color indexed="10"/>
      <name val="Calibri"/>
      <family val="2"/>
    </font>
    <font>
      <sz val="9"/>
      <name val="新細明體"/>
      <family val="1"/>
      <charset val="136"/>
    </font>
    <font>
      <sz val="9"/>
      <name val="新細明體"/>
      <family val="1"/>
      <charset val="136"/>
    </font>
    <font>
      <b/>
      <sz val="22"/>
      <color indexed="8"/>
      <name val="Calibri"/>
      <family val="2"/>
    </font>
    <font>
      <b/>
      <sz val="22"/>
      <name val="Calibri"/>
      <family val="2"/>
    </font>
    <font>
      <sz val="22"/>
      <name val="Calibri"/>
      <family val="2"/>
    </font>
    <font>
      <b/>
      <sz val="22"/>
      <color indexed="10"/>
      <name val="Calibri"/>
      <family val="2"/>
    </font>
    <font>
      <b/>
      <sz val="24"/>
      <name val="Calibri"/>
      <family val="2"/>
    </font>
    <font>
      <b/>
      <sz val="26"/>
      <name val="細明體"/>
      <family val="3"/>
      <charset val="136"/>
    </font>
    <font>
      <b/>
      <sz val="36"/>
      <color indexed="10"/>
      <name val="細明體"/>
      <family val="3"/>
      <charset val="136"/>
    </font>
    <font>
      <b/>
      <sz val="24"/>
      <name val="細明體"/>
      <family val="3"/>
      <charset val="136"/>
    </font>
    <font>
      <b/>
      <sz val="36"/>
      <color indexed="10"/>
      <name val="細明體"/>
      <family val="3"/>
      <charset val="136"/>
    </font>
    <font>
      <sz val="9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9"/>
      <color rgb="FFFF0000"/>
      <name val="Comic Sans MS"/>
      <family val="4"/>
    </font>
    <font>
      <b/>
      <sz val="11"/>
      <color theme="1"/>
      <name val="新細明體"/>
      <family val="1"/>
      <charset val="136"/>
      <scheme val="minor"/>
    </font>
    <font>
      <b/>
      <sz val="9"/>
      <color theme="1"/>
      <name val="新細明體"/>
      <family val="1"/>
      <charset val="136"/>
      <scheme val="minor"/>
    </font>
    <font>
      <b/>
      <sz val="14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b/>
      <sz val="8"/>
      <color rgb="FFFF0000"/>
      <name val="新細明體"/>
      <family val="1"/>
      <charset val="136"/>
      <scheme val="minor"/>
    </font>
    <font>
      <b/>
      <sz val="8"/>
      <color theme="1"/>
      <name val="新細明體"/>
      <family val="1"/>
      <charset val="136"/>
      <scheme val="minor"/>
    </font>
    <font>
      <b/>
      <sz val="9"/>
      <color theme="1"/>
      <name val="Comic Sans MS"/>
      <family val="4"/>
    </font>
    <font>
      <b/>
      <sz val="12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b/>
      <sz val="14"/>
      <color rgb="FFFF000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0000FF"/>
      <name val="新細明體"/>
      <family val="1"/>
      <charset val="136"/>
      <scheme val="minor"/>
    </font>
    <font>
      <sz val="10"/>
      <color theme="1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b/>
      <sz val="16"/>
      <color rgb="FFFF0000"/>
      <name val="新細明體"/>
      <family val="1"/>
      <charset val="136"/>
      <scheme val="minor"/>
    </font>
    <font>
      <b/>
      <sz val="16"/>
      <color theme="1"/>
      <name val="新細明體"/>
      <family val="1"/>
      <charset val="136"/>
      <scheme val="minor"/>
    </font>
    <font>
      <b/>
      <sz val="10"/>
      <name val="新細明體"/>
      <family val="1"/>
      <charset val="136"/>
      <scheme val="minor"/>
    </font>
    <font>
      <b/>
      <sz val="11"/>
      <color rgb="FF0000FF"/>
      <name val="新細明體"/>
      <family val="1"/>
      <charset val="136"/>
      <scheme val="minor"/>
    </font>
    <font>
      <b/>
      <sz val="12"/>
      <color rgb="FF0070C0"/>
      <name val="新細明體"/>
      <family val="1"/>
      <charset val="136"/>
      <scheme val="minor"/>
    </font>
    <font>
      <b/>
      <sz val="12"/>
      <color theme="3"/>
      <name val="新細明體"/>
      <family val="1"/>
      <charset val="136"/>
      <scheme val="minor"/>
    </font>
    <font>
      <b/>
      <sz val="20"/>
      <color rgb="FFFF0000"/>
      <name val="Impact"/>
      <family val="2"/>
    </font>
    <font>
      <sz val="9"/>
      <color theme="0" tint="-0.34998626667073579"/>
      <name val="新細明體"/>
      <family val="1"/>
      <charset val="136"/>
      <scheme val="minor"/>
    </font>
    <font>
      <b/>
      <sz val="14"/>
      <color theme="0" tint="-0.34998626667073579"/>
      <name val="新細明體"/>
      <family val="1"/>
      <charset val="136"/>
      <scheme val="minor"/>
    </font>
    <font>
      <sz val="12"/>
      <color theme="0" tint="-0.34998626667073579"/>
      <name val="新細明體"/>
      <family val="1"/>
      <charset val="136"/>
      <scheme val="minor"/>
    </font>
    <font>
      <b/>
      <sz val="12"/>
      <color rgb="FFFF0000"/>
      <name val="Adobe 繁黑體 Std B"/>
      <family val="3"/>
      <charset val="136"/>
    </font>
    <font>
      <b/>
      <sz val="12"/>
      <color theme="0" tint="-0.499984740745262"/>
      <name val="Calibri"/>
      <family val="2"/>
    </font>
    <font>
      <sz val="12"/>
      <color theme="0" tint="-0.499984740745262"/>
      <name val="Calibri"/>
      <family val="2"/>
    </font>
    <font>
      <b/>
      <sz val="10"/>
      <color rgb="FFFF0000"/>
      <name val="新細明體"/>
      <family val="1"/>
      <charset val="136"/>
      <scheme val="minor"/>
    </font>
    <font>
      <b/>
      <sz val="12"/>
      <color rgb="FFFF0000"/>
      <name val="Calibri"/>
      <family val="2"/>
    </font>
    <font>
      <b/>
      <sz val="14"/>
      <color rgb="FFFF0000"/>
      <name val="Calibri"/>
      <family val="2"/>
    </font>
    <font>
      <sz val="12"/>
      <color theme="0" tint="-0.499984740745262"/>
      <name val="新細明體"/>
      <family val="1"/>
      <charset val="136"/>
      <scheme val="minor"/>
    </font>
    <font>
      <b/>
      <sz val="14"/>
      <color theme="0" tint="-0.499984740745262"/>
      <name val="新細明體"/>
      <family val="1"/>
      <charset val="136"/>
      <scheme val="minor"/>
    </font>
    <font>
      <sz val="10"/>
      <color theme="0" tint="-0.499984740745262"/>
      <name val="新細明體"/>
      <family val="1"/>
      <charset val="136"/>
      <scheme val="minor"/>
    </font>
    <font>
      <b/>
      <sz val="12"/>
      <color theme="0" tint="-0.499984740745262"/>
      <name val="新細明體"/>
      <family val="1"/>
      <charset val="136"/>
      <scheme val="minor"/>
    </font>
    <font>
      <b/>
      <u/>
      <sz val="14"/>
      <color theme="0" tint="-0.499984740745262"/>
      <name val="Calibri"/>
      <family val="2"/>
    </font>
    <font>
      <sz val="10"/>
      <color theme="0" tint="-0.499984740745262"/>
      <name val="Calibri"/>
      <family val="2"/>
    </font>
    <font>
      <b/>
      <sz val="14"/>
      <color theme="0" tint="-0.499984740745262"/>
      <name val="Calibri"/>
      <family val="2"/>
    </font>
    <font>
      <sz val="9"/>
      <color theme="0" tint="-0.499984740745262"/>
      <name val="新細明體"/>
      <family val="1"/>
      <charset val="136"/>
      <scheme val="minor"/>
    </font>
    <font>
      <sz val="14"/>
      <color rgb="FFFF0000"/>
      <name val="新細明體"/>
      <family val="1"/>
      <charset val="136"/>
      <scheme val="minor"/>
    </font>
    <font>
      <sz val="12"/>
      <color theme="1"/>
      <name val="Calibri"/>
      <family val="2"/>
    </font>
    <font>
      <sz val="16"/>
      <color theme="1"/>
      <name val="Calibri"/>
      <family val="2"/>
    </font>
    <font>
      <sz val="14"/>
      <color theme="1"/>
      <name val="Calibri"/>
      <family val="2"/>
    </font>
    <font>
      <b/>
      <sz val="9"/>
      <color theme="0" tint="-0.499984740745262"/>
      <name val="新細明體"/>
      <family val="1"/>
      <charset val="136"/>
      <scheme val="minor"/>
    </font>
    <font>
      <u/>
      <sz val="14"/>
      <color theme="0" tint="-0.499984740745262"/>
      <name val="新細明體"/>
      <family val="1"/>
      <charset val="136"/>
      <scheme val="minor"/>
    </font>
    <font>
      <sz val="14"/>
      <color theme="0" tint="-0.499984740745262"/>
      <name val="新細明體"/>
      <family val="1"/>
      <charset val="136"/>
      <scheme val="minor"/>
    </font>
    <font>
      <sz val="14"/>
      <color theme="0" tint="-0.499984740745262"/>
      <name val="Calibri"/>
      <family val="2"/>
    </font>
    <font>
      <b/>
      <u/>
      <sz val="14"/>
      <color rgb="FFFF0000"/>
      <name val="新細明體"/>
      <family val="1"/>
      <charset val="136"/>
      <scheme val="minor"/>
    </font>
    <font>
      <sz val="12"/>
      <color rgb="FF0000FF"/>
      <name val="新細明體"/>
      <family val="1"/>
      <charset val="136"/>
      <scheme val="minor"/>
    </font>
    <font>
      <sz val="14"/>
      <color theme="1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  <font>
      <b/>
      <sz val="9"/>
      <name val="新細明體"/>
      <family val="1"/>
      <charset val="136"/>
      <scheme val="minor"/>
    </font>
    <font>
      <sz val="9"/>
      <color rgb="FFFF0000"/>
      <name val="新細明體"/>
      <family val="1"/>
      <charset val="136"/>
      <scheme val="minor"/>
    </font>
    <font>
      <b/>
      <sz val="22"/>
      <color rgb="FFFF0000"/>
      <name val="Calibri"/>
      <family val="2"/>
    </font>
    <font>
      <sz val="22"/>
      <color theme="1"/>
      <name val="新細明體"/>
      <family val="1"/>
      <charset val="136"/>
      <scheme val="minor"/>
    </font>
    <font>
      <b/>
      <sz val="22"/>
      <color rgb="FFFF0000"/>
      <name val="Impact"/>
      <family val="2"/>
    </font>
    <font>
      <b/>
      <sz val="24"/>
      <color theme="1"/>
      <name val="新細明體"/>
      <family val="1"/>
      <charset val="136"/>
      <scheme val="minor"/>
    </font>
    <font>
      <b/>
      <sz val="24"/>
      <name val="新細明體"/>
      <family val="1"/>
      <charset val="136"/>
      <scheme val="minor"/>
    </font>
    <font>
      <b/>
      <sz val="22"/>
      <color theme="1"/>
      <name val="新細明體"/>
      <family val="1"/>
      <charset val="136"/>
      <scheme val="minor"/>
    </font>
    <font>
      <b/>
      <sz val="18"/>
      <color theme="1"/>
      <name val="新細明體"/>
      <family val="1"/>
      <charset val="136"/>
      <scheme val="minor"/>
    </font>
    <font>
      <b/>
      <sz val="20"/>
      <color rgb="FFFF0000"/>
      <name val="Calibri"/>
      <family val="2"/>
    </font>
    <font>
      <sz val="20"/>
      <color theme="1"/>
      <name val="Calibri"/>
      <family val="2"/>
    </font>
    <font>
      <b/>
      <sz val="20"/>
      <name val="新細明體"/>
      <family val="1"/>
      <charset val="136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54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2" fillId="0" borderId="0"/>
    <xf numFmtId="0" fontId="2" fillId="0" borderId="0"/>
    <xf numFmtId="0" fontId="2" fillId="0" borderId="0"/>
    <xf numFmtId="0" fontId="37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9" fillId="0" borderId="1" applyBorder="0"/>
    <xf numFmtId="0" fontId="18" fillId="0" borderId="0"/>
  </cellStyleXfs>
  <cellXfs count="743">
    <xf numFmtId="0" fontId="0" fillId="0" borderId="0" xfId="0"/>
    <xf numFmtId="0" fontId="0" fillId="0" borderId="0" xfId="0" applyAlignment="1">
      <alignment vertical="center"/>
    </xf>
    <xf numFmtId="0" fontId="41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" xfId="0" applyBorder="1" applyAlignment="1">
      <alignment vertical="center"/>
    </xf>
    <xf numFmtId="0" fontId="42" fillId="0" borderId="0" xfId="0" applyFont="1" applyBorder="1" applyAlignment="1">
      <alignment vertical="center"/>
    </xf>
    <xf numFmtId="0" fontId="43" fillId="0" borderId="0" xfId="0" applyFont="1" applyBorder="1" applyAlignment="1">
      <alignment vertical="center"/>
    </xf>
    <xf numFmtId="0" fontId="44" fillId="0" borderId="0" xfId="0" applyFont="1" applyBorder="1" applyAlignment="1">
      <alignment vertical="center"/>
    </xf>
    <xf numFmtId="0" fontId="45" fillId="0" borderId="0" xfId="0" applyFont="1" applyAlignment="1">
      <alignment vertical="center"/>
    </xf>
    <xf numFmtId="0" fontId="46" fillId="0" borderId="0" xfId="0" applyFont="1" applyBorder="1" applyAlignment="1">
      <alignment vertical="center"/>
    </xf>
    <xf numFmtId="0" fontId="43" fillId="0" borderId="0" xfId="0" applyFont="1" applyBorder="1" applyAlignment="1">
      <alignment vertical="center" wrapText="1"/>
    </xf>
    <xf numFmtId="0" fontId="47" fillId="0" borderId="0" xfId="0" applyFont="1" applyBorder="1" applyAlignment="1">
      <alignment vertical="center"/>
    </xf>
    <xf numFmtId="0" fontId="48" fillId="0" borderId="0" xfId="0" applyFont="1" applyBorder="1" applyAlignment="1">
      <alignment vertical="center" wrapText="1"/>
    </xf>
    <xf numFmtId="0" fontId="48" fillId="0" borderId="0" xfId="0" applyFont="1" applyBorder="1" applyAlignment="1">
      <alignment vertical="center"/>
    </xf>
    <xf numFmtId="0" fontId="47" fillId="0" borderId="0" xfId="0" applyFont="1" applyBorder="1" applyAlignment="1">
      <alignment vertical="center" wrapText="1"/>
    </xf>
    <xf numFmtId="0" fontId="49" fillId="0" borderId="0" xfId="0" applyFont="1" applyBorder="1" applyAlignment="1">
      <alignment vertical="center"/>
    </xf>
    <xf numFmtId="0" fontId="50" fillId="5" borderId="4" xfId="0" applyFont="1" applyFill="1" applyBorder="1" applyAlignment="1">
      <alignment horizontal="center" vertical="center"/>
    </xf>
    <xf numFmtId="0" fontId="45" fillId="0" borderId="0" xfId="0" applyFont="1" applyAlignment="1"/>
    <xf numFmtId="0" fontId="0" fillId="0" borderId="0" xfId="0" applyBorder="1"/>
    <xf numFmtId="0" fontId="41" fillId="0" borderId="0" xfId="0" applyFont="1" applyBorder="1" applyAlignment="1">
      <alignment vertical="center"/>
    </xf>
    <xf numFmtId="0" fontId="0" fillId="0" borderId="0" xfId="0" applyAlignment="1"/>
    <xf numFmtId="0" fontId="44" fillId="0" borderId="5" xfId="0" applyFont="1" applyBorder="1" applyAlignment="1">
      <alignment vertical="center"/>
    </xf>
    <xf numFmtId="0" fontId="44" fillId="0" borderId="0" xfId="0" applyFont="1" applyBorder="1"/>
    <xf numFmtId="0" fontId="46" fillId="0" borderId="0" xfId="9" applyFont="1" applyBorder="1"/>
    <xf numFmtId="0" fontId="0" fillId="0" borderId="6" xfId="0" applyBorder="1" applyAlignment="1">
      <alignment vertical="center"/>
    </xf>
    <xf numFmtId="0" fontId="51" fillId="5" borderId="7" xfId="0" applyFont="1" applyFill="1" applyBorder="1" applyAlignment="1">
      <alignment horizontal="left" vertical="center" indent="8"/>
    </xf>
    <xf numFmtId="0" fontId="0" fillId="5" borderId="7" xfId="0" applyFill="1" applyBorder="1" applyAlignment="1">
      <alignment vertical="center"/>
    </xf>
    <xf numFmtId="0" fontId="0" fillId="5" borderId="8" xfId="0" applyFill="1" applyBorder="1" applyAlignment="1">
      <alignment vertical="center"/>
    </xf>
    <xf numFmtId="0" fontId="52" fillId="5" borderId="7" xfId="0" applyFont="1" applyFill="1" applyBorder="1" applyAlignment="1">
      <alignment horizontal="left" vertical="center" indent="1"/>
    </xf>
    <xf numFmtId="0" fontId="0" fillId="5" borderId="9" xfId="0" applyFill="1" applyBorder="1" applyAlignment="1">
      <alignment vertical="center"/>
    </xf>
    <xf numFmtId="0" fontId="0" fillId="5" borderId="6" xfId="0" applyFill="1" applyBorder="1" applyAlignment="1">
      <alignment vertical="center"/>
    </xf>
    <xf numFmtId="0" fontId="0" fillId="5" borderId="5" xfId="0" applyFill="1" applyBorder="1" applyAlignment="1">
      <alignment vertical="center"/>
    </xf>
    <xf numFmtId="0" fontId="44" fillId="0" borderId="6" xfId="0" applyFont="1" applyFill="1" applyBorder="1" applyAlignment="1">
      <alignment vertical="center"/>
    </xf>
    <xf numFmtId="0" fontId="44" fillId="0" borderId="5" xfId="0" applyFont="1" applyFill="1" applyBorder="1" applyAlignment="1">
      <alignment vertical="center"/>
    </xf>
    <xf numFmtId="0" fontId="44" fillId="0" borderId="2" xfId="0" applyFont="1" applyFill="1" applyBorder="1" applyAlignment="1">
      <alignment vertical="center"/>
    </xf>
    <xf numFmtId="0" fontId="44" fillId="0" borderId="0" xfId="0" applyFont="1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10" xfId="0" applyBorder="1" applyAlignment="1">
      <alignment vertical="center"/>
    </xf>
    <xf numFmtId="0" fontId="51" fillId="5" borderId="5" xfId="0" applyFont="1" applyFill="1" applyBorder="1" applyAlignment="1">
      <alignment horizontal="left" vertical="center" indent="2"/>
    </xf>
    <xf numFmtId="0" fontId="44" fillId="0" borderId="10" xfId="0" applyFont="1" applyFill="1" applyBorder="1" applyAlignment="1">
      <alignment vertical="center"/>
    </xf>
    <xf numFmtId="0" fontId="44" fillId="0" borderId="3" xfId="0" applyFont="1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0" fillId="0" borderId="13" xfId="0" applyFill="1" applyBorder="1" applyAlignment="1">
      <alignment vertical="center"/>
    </xf>
    <xf numFmtId="14" fontId="46" fillId="0" borderId="14" xfId="0" applyNumberFormat="1" applyFont="1" applyFill="1" applyBorder="1" applyAlignment="1">
      <alignment vertical="center"/>
    </xf>
    <xf numFmtId="0" fontId="43" fillId="0" borderId="14" xfId="0" applyFont="1" applyFill="1" applyBorder="1" applyAlignment="1">
      <alignment vertical="center"/>
    </xf>
    <xf numFmtId="0" fontId="43" fillId="0" borderId="15" xfId="0" applyFont="1" applyFill="1" applyBorder="1" applyAlignment="1">
      <alignment vertical="center"/>
    </xf>
    <xf numFmtId="0" fontId="42" fillId="0" borderId="1" xfId="0" applyFont="1" applyFill="1" applyBorder="1" applyAlignment="1">
      <alignment vertical="center"/>
    </xf>
    <xf numFmtId="0" fontId="53" fillId="0" borderId="1" xfId="0" applyFont="1" applyFill="1" applyBorder="1" applyAlignment="1">
      <alignment horizontal="left" vertical="center"/>
    </xf>
    <xf numFmtId="0" fontId="42" fillId="0" borderId="16" xfId="0" applyFont="1" applyFill="1" applyBorder="1" applyAlignment="1">
      <alignment vertical="center"/>
    </xf>
    <xf numFmtId="0" fontId="0" fillId="5" borderId="17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52" fillId="5" borderId="1" xfId="0" applyFont="1" applyFill="1" applyBorder="1" applyAlignment="1">
      <alignment horizontal="left" vertical="center" indent="1"/>
    </xf>
    <xf numFmtId="0" fontId="0" fillId="5" borderId="16" xfId="0" applyFill="1" applyBorder="1" applyAlignment="1">
      <alignment vertical="center"/>
    </xf>
    <xf numFmtId="0" fontId="42" fillId="0" borderId="18" xfId="0" applyFont="1" applyBorder="1" applyAlignment="1">
      <alignment vertical="center"/>
    </xf>
    <xf numFmtId="0" fontId="53" fillId="0" borderId="18" xfId="0" applyFont="1" applyBorder="1" applyAlignment="1">
      <alignment horizontal="left" vertical="center"/>
    </xf>
    <xf numFmtId="0" fontId="42" fillId="0" borderId="19" xfId="0" applyFont="1" applyBorder="1" applyAlignment="1">
      <alignment vertical="center"/>
    </xf>
    <xf numFmtId="14" fontId="46" fillId="0" borderId="14" xfId="0" applyNumberFormat="1" applyFont="1" applyBorder="1" applyAlignment="1">
      <alignment vertical="center"/>
    </xf>
    <xf numFmtId="0" fontId="43" fillId="0" borderId="14" xfId="0" applyFont="1" applyBorder="1" applyAlignment="1">
      <alignment vertical="center"/>
    </xf>
    <xf numFmtId="0" fontId="42" fillId="0" borderId="20" xfId="0" applyFont="1" applyBorder="1" applyAlignment="1">
      <alignment vertical="center"/>
    </xf>
    <xf numFmtId="0" fontId="53" fillId="0" borderId="18" xfId="0" applyFont="1" applyBorder="1" applyAlignment="1">
      <alignment horizontal="left" vertical="center" indent="2"/>
    </xf>
    <xf numFmtId="0" fontId="41" fillId="0" borderId="21" xfId="0" applyFont="1" applyBorder="1" applyAlignment="1">
      <alignment vertical="center"/>
    </xf>
    <xf numFmtId="0" fontId="41" fillId="0" borderId="14" xfId="0" applyFont="1" applyBorder="1" applyAlignment="1">
      <alignment vertical="center"/>
    </xf>
    <xf numFmtId="0" fontId="41" fillId="0" borderId="15" xfId="0" applyFont="1" applyBorder="1" applyAlignment="1">
      <alignment vertical="center"/>
    </xf>
    <xf numFmtId="0" fontId="42" fillId="0" borderId="18" xfId="0" applyFont="1" applyBorder="1" applyAlignment="1"/>
    <xf numFmtId="0" fontId="43" fillId="5" borderId="0" xfId="0" applyFont="1" applyFill="1" applyBorder="1" applyAlignment="1">
      <alignment vertical="center"/>
    </xf>
    <xf numFmtId="0" fontId="51" fillId="5" borderId="7" xfId="0" applyFont="1" applyFill="1" applyBorder="1" applyAlignment="1">
      <alignment horizontal="left" vertical="center" indent="12"/>
    </xf>
    <xf numFmtId="0" fontId="53" fillId="0" borderId="17" xfId="0" applyFont="1" applyBorder="1" applyAlignment="1">
      <alignment horizontal="left" vertical="center" indent="2"/>
    </xf>
    <xf numFmtId="0" fontId="42" fillId="0" borderId="1" xfId="0" applyFont="1" applyBorder="1" applyAlignment="1">
      <alignment vertical="center"/>
    </xf>
    <xf numFmtId="0" fontId="53" fillId="0" borderId="1" xfId="0" applyFont="1" applyBorder="1" applyAlignment="1">
      <alignment horizontal="left" vertical="center"/>
    </xf>
    <xf numFmtId="0" fontId="42" fillId="0" borderId="16" xfId="0" applyFont="1" applyBorder="1" applyAlignment="1">
      <alignment vertical="center"/>
    </xf>
    <xf numFmtId="0" fontId="50" fillId="0" borderId="14" xfId="0" applyFont="1" applyBorder="1" applyAlignment="1">
      <alignment horizontal="left" vertical="center"/>
    </xf>
    <xf numFmtId="0" fontId="53" fillId="0" borderId="16" xfId="0" applyFont="1" applyBorder="1" applyAlignment="1">
      <alignment horizontal="left" vertical="center"/>
    </xf>
    <xf numFmtId="184" fontId="54" fillId="0" borderId="22" xfId="0" applyNumberFormat="1" applyFont="1" applyBorder="1" applyAlignment="1">
      <alignment horizontal="center" vertical="center"/>
    </xf>
    <xf numFmtId="0" fontId="54" fillId="0" borderId="0" xfId="0" applyFont="1" applyAlignment="1">
      <alignment vertical="center"/>
    </xf>
    <xf numFmtId="0" fontId="44" fillId="0" borderId="22" xfId="0" applyFont="1" applyBorder="1" applyAlignment="1">
      <alignment vertical="center"/>
    </xf>
    <xf numFmtId="0" fontId="46" fillId="0" borderId="0" xfId="0" applyFont="1" applyBorder="1" applyAlignment="1">
      <alignment vertical="center" wrapText="1"/>
    </xf>
    <xf numFmtId="0" fontId="44" fillId="0" borderId="0" xfId="0" applyFont="1" applyAlignment="1">
      <alignment vertical="center"/>
    </xf>
    <xf numFmtId="0" fontId="50" fillId="5" borderId="23" xfId="0" applyFont="1" applyFill="1" applyBorder="1" applyAlignment="1">
      <alignment vertical="center"/>
    </xf>
    <xf numFmtId="0" fontId="54" fillId="0" borderId="24" xfId="0" applyFont="1" applyBorder="1" applyAlignment="1">
      <alignment horizontal="center" vertical="center"/>
    </xf>
    <xf numFmtId="0" fontId="54" fillId="0" borderId="24" xfId="0" applyFont="1" applyBorder="1" applyAlignment="1">
      <alignment vertical="center"/>
    </xf>
    <xf numFmtId="0" fontId="44" fillId="0" borderId="25" xfId="0" applyFont="1" applyBorder="1" applyAlignment="1">
      <alignment vertical="center"/>
    </xf>
    <xf numFmtId="184" fontId="54" fillId="0" borderId="25" xfId="0" applyNumberFormat="1" applyFont="1" applyBorder="1" applyAlignment="1">
      <alignment horizontal="center" vertical="center"/>
    </xf>
    <xf numFmtId="0" fontId="54" fillId="0" borderId="25" xfId="0" applyFont="1" applyBorder="1" applyAlignment="1">
      <alignment vertical="center"/>
    </xf>
    <xf numFmtId="185" fontId="50" fillId="0" borderId="22" xfId="0" applyNumberFormat="1" applyFont="1" applyBorder="1" applyAlignment="1">
      <alignment horizontal="center" vertical="center"/>
    </xf>
    <xf numFmtId="0" fontId="44" fillId="0" borderId="0" xfId="0" applyFont="1"/>
    <xf numFmtId="0" fontId="52" fillId="5" borderId="7" xfId="0" applyFont="1" applyFill="1" applyBorder="1" applyAlignment="1">
      <alignment vertical="center"/>
    </xf>
    <xf numFmtId="0" fontId="55" fillId="0" borderId="14" xfId="0" applyFont="1" applyFill="1" applyBorder="1" applyAlignment="1">
      <alignment horizontal="left" vertical="center"/>
    </xf>
    <xf numFmtId="0" fontId="55" fillId="0" borderId="15" xfId="0" applyFont="1" applyBorder="1" applyAlignment="1">
      <alignment horizontal="left" vertical="center" indent="1"/>
    </xf>
    <xf numFmtId="0" fontId="43" fillId="0" borderId="21" xfId="0" applyFont="1" applyFill="1" applyBorder="1" applyAlignment="1">
      <alignment horizontal="left" vertical="center" indent="1"/>
    </xf>
    <xf numFmtId="0" fontId="42" fillId="0" borderId="1" xfId="0" applyFont="1" applyBorder="1" applyAlignment="1">
      <alignment horizontal="left" vertical="center" indent="2"/>
    </xf>
    <xf numFmtId="0" fontId="46" fillId="0" borderId="5" xfId="0" applyFont="1" applyBorder="1" applyAlignment="1">
      <alignment vertical="center"/>
    </xf>
    <xf numFmtId="0" fontId="44" fillId="0" borderId="0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53" fillId="0" borderId="18" xfId="0" applyFont="1" applyBorder="1" applyAlignment="1">
      <alignment horizontal="left" vertical="center" indent="30"/>
    </xf>
    <xf numFmtId="0" fontId="42" fillId="0" borderId="1" xfId="0" applyFont="1" applyFill="1" applyBorder="1" applyAlignment="1">
      <alignment horizontal="left" vertical="center" indent="1"/>
    </xf>
    <xf numFmtId="0" fontId="53" fillId="0" borderId="17" xfId="0" applyFont="1" applyFill="1" applyBorder="1" applyAlignment="1">
      <alignment horizontal="left" vertical="center" indent="1"/>
    </xf>
    <xf numFmtId="0" fontId="50" fillId="0" borderId="14" xfId="0" applyFont="1" applyFill="1" applyBorder="1" applyAlignment="1">
      <alignment horizontal="left" vertical="center" indent="1"/>
    </xf>
    <xf numFmtId="0" fontId="43" fillId="0" borderId="21" xfId="0" applyFont="1" applyBorder="1" applyAlignment="1">
      <alignment horizontal="left" vertical="center" indent="1"/>
    </xf>
    <xf numFmtId="0" fontId="54" fillId="0" borderId="22" xfId="0" applyFont="1" applyBorder="1" applyAlignment="1">
      <alignment horizontal="left" vertical="center" indent="1"/>
    </xf>
    <xf numFmtId="0" fontId="53" fillId="0" borderId="17" xfId="0" applyFont="1" applyBorder="1" applyAlignment="1">
      <alignment horizontal="left" vertical="center" indent="1"/>
    </xf>
    <xf numFmtId="0" fontId="54" fillId="0" borderId="22" xfId="0" applyFont="1" applyBorder="1" applyAlignment="1">
      <alignment horizontal="left" vertical="center" wrapText="1" indent="1"/>
    </xf>
    <xf numFmtId="0" fontId="54" fillId="0" borderId="22" xfId="0" applyFont="1" applyFill="1" applyBorder="1" applyAlignment="1">
      <alignment horizontal="center" vertical="center" wrapText="1"/>
    </xf>
    <xf numFmtId="0" fontId="54" fillId="0" borderId="22" xfId="0" applyFont="1" applyFill="1" applyBorder="1" applyAlignment="1">
      <alignment horizontal="left" vertical="center" indent="1"/>
    </xf>
    <xf numFmtId="0" fontId="54" fillId="0" borderId="22" xfId="0" applyFont="1" applyFill="1" applyBorder="1" applyAlignment="1">
      <alignment horizontal="center" vertical="center"/>
    </xf>
    <xf numFmtId="0" fontId="44" fillId="0" borderId="2" xfId="0" applyFont="1" applyBorder="1"/>
    <xf numFmtId="0" fontId="44" fillId="0" borderId="3" xfId="0" applyFont="1" applyBorder="1"/>
    <xf numFmtId="0" fontId="54" fillId="0" borderId="0" xfId="0" applyFont="1" applyFill="1" applyBorder="1" applyAlignment="1">
      <alignment horizontal="center" vertical="center"/>
    </xf>
    <xf numFmtId="185" fontId="50" fillId="0" borderId="22" xfId="0" applyNumberFormat="1" applyFont="1" applyFill="1" applyBorder="1" applyAlignment="1">
      <alignment horizontal="center" vertical="center"/>
    </xf>
    <xf numFmtId="0" fontId="54" fillId="0" borderId="0" xfId="0" applyFont="1" applyBorder="1" applyAlignment="1">
      <alignment horizontal="left" vertical="center" indent="1"/>
    </xf>
    <xf numFmtId="0" fontId="42" fillId="6" borderId="18" xfId="0" applyFont="1" applyFill="1" applyBorder="1" applyAlignment="1">
      <alignment vertical="center"/>
    </xf>
    <xf numFmtId="0" fontId="56" fillId="6" borderId="18" xfId="0" applyFont="1" applyFill="1" applyBorder="1" applyAlignment="1"/>
    <xf numFmtId="0" fontId="56" fillId="6" borderId="18" xfId="0" applyFont="1" applyFill="1" applyBorder="1" applyAlignment="1">
      <alignment vertical="center"/>
    </xf>
    <xf numFmtId="185" fontId="40" fillId="6" borderId="18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57" fillId="0" borderId="0" xfId="0" applyFont="1" applyBorder="1" applyAlignment="1">
      <alignment horizontal="center" vertical="center"/>
    </xf>
    <xf numFmtId="0" fontId="50" fillId="0" borderId="0" xfId="0" applyFont="1" applyBorder="1" applyAlignment="1">
      <alignment horizontal="center" vertical="center"/>
    </xf>
    <xf numFmtId="0" fontId="50" fillId="0" borderId="0" xfId="0" applyFont="1" applyFill="1" applyBorder="1" applyAlignment="1">
      <alignment horizontal="center" vertical="center"/>
    </xf>
    <xf numFmtId="0" fontId="54" fillId="0" borderId="22" xfId="0" applyFont="1" applyBorder="1" applyAlignment="1">
      <alignment vertical="center"/>
    </xf>
    <xf numFmtId="0" fontId="54" fillId="0" borderId="0" xfId="0" applyFont="1" applyBorder="1" applyAlignment="1">
      <alignment horizontal="center" vertical="center"/>
    </xf>
    <xf numFmtId="0" fontId="0" fillId="0" borderId="0" xfId="0" applyFont="1"/>
    <xf numFmtId="0" fontId="0" fillId="0" borderId="0" xfId="0" applyFont="1" applyBorder="1"/>
    <xf numFmtId="0" fontId="0" fillId="0" borderId="2" xfId="0" applyFont="1" applyBorder="1"/>
    <xf numFmtId="0" fontId="0" fillId="0" borderId="3" xfId="0" applyFont="1" applyBorder="1"/>
    <xf numFmtId="0" fontId="54" fillId="0" borderId="22" xfId="0" applyFont="1" applyBorder="1" applyAlignment="1">
      <alignment horizontal="center" vertical="center"/>
    </xf>
    <xf numFmtId="0" fontId="54" fillId="0" borderId="22" xfId="0" applyFont="1" applyBorder="1" applyAlignment="1">
      <alignment horizontal="center" vertical="center" wrapText="1"/>
    </xf>
    <xf numFmtId="14" fontId="43" fillId="0" borderId="14" xfId="0" applyNumberFormat="1" applyFont="1" applyBorder="1" applyAlignment="1">
      <alignment vertical="center"/>
    </xf>
    <xf numFmtId="0" fontId="57" fillId="0" borderId="22" xfId="0" applyFont="1" applyBorder="1" applyAlignment="1">
      <alignment horizontal="center" vertical="center"/>
    </xf>
    <xf numFmtId="0" fontId="50" fillId="5" borderId="26" xfId="0" applyFont="1" applyFill="1" applyBorder="1" applyAlignment="1">
      <alignment horizontal="center" vertical="center" wrapText="1"/>
    </xf>
    <xf numFmtId="0" fontId="50" fillId="5" borderId="4" xfId="0" applyFont="1" applyFill="1" applyBorder="1" applyAlignment="1">
      <alignment horizontal="center" vertical="center" wrapText="1"/>
    </xf>
    <xf numFmtId="184" fontId="54" fillId="0" borderId="27" xfId="0" applyNumberFormat="1" applyFont="1" applyBorder="1" applyAlignment="1">
      <alignment horizontal="center" vertical="center"/>
    </xf>
    <xf numFmtId="0" fontId="58" fillId="0" borderId="17" xfId="0" applyFont="1" applyFill="1" applyBorder="1" applyAlignment="1">
      <alignment horizontal="left" vertical="center" indent="1"/>
    </xf>
    <xf numFmtId="0" fontId="59" fillId="0" borderId="1" xfId="0" applyFont="1" applyFill="1" applyBorder="1" applyAlignment="1">
      <alignment vertical="center"/>
    </xf>
    <xf numFmtId="0" fontId="44" fillId="0" borderId="27" xfId="0" applyFont="1" applyFill="1" applyBorder="1" applyAlignment="1">
      <alignment horizontal="center" vertical="center" wrapText="1"/>
    </xf>
    <xf numFmtId="0" fontId="42" fillId="5" borderId="0" xfId="0" applyFont="1" applyFill="1" applyBorder="1" applyAlignment="1">
      <alignment vertical="center"/>
    </xf>
    <xf numFmtId="0" fontId="38" fillId="5" borderId="0" xfId="0" applyFont="1" applyFill="1" applyBorder="1" applyAlignment="1">
      <alignment vertical="center"/>
    </xf>
    <xf numFmtId="0" fontId="44" fillId="5" borderId="26" xfId="0" applyFont="1" applyFill="1" applyBorder="1" applyAlignment="1">
      <alignment vertical="center"/>
    </xf>
    <xf numFmtId="0" fontId="43" fillId="5" borderId="4" xfId="0" applyFont="1" applyFill="1" applyBorder="1" applyAlignment="1">
      <alignment horizontal="center" vertical="center"/>
    </xf>
    <xf numFmtId="0" fontId="60" fillId="5" borderId="4" xfId="0" applyFont="1" applyFill="1" applyBorder="1" applyAlignment="1">
      <alignment horizontal="center" vertical="center"/>
    </xf>
    <xf numFmtId="0" fontId="53" fillId="0" borderId="20" xfId="0" applyFont="1" applyBorder="1" applyAlignment="1">
      <alignment horizontal="left" vertical="center"/>
    </xf>
    <xf numFmtId="0" fontId="50" fillId="5" borderId="28" xfId="0" applyFont="1" applyFill="1" applyBorder="1" applyAlignment="1">
      <alignment vertical="center"/>
    </xf>
    <xf numFmtId="0" fontId="42" fillId="6" borderId="2" xfId="0" applyFont="1" applyFill="1" applyBorder="1" applyAlignment="1">
      <alignment horizontal="left" vertical="center"/>
    </xf>
    <xf numFmtId="0" fontId="54" fillId="7" borderId="21" xfId="0" applyFont="1" applyFill="1" applyBorder="1" applyAlignment="1">
      <alignment horizontal="left" vertical="center"/>
    </xf>
    <xf numFmtId="0" fontId="54" fillId="7" borderId="14" xfId="0" applyFont="1" applyFill="1" applyBorder="1" applyAlignment="1">
      <alignment horizontal="left" vertical="center"/>
    </xf>
    <xf numFmtId="0" fontId="54" fillId="7" borderId="29" xfId="0" applyFont="1" applyFill="1" applyBorder="1" applyAlignment="1">
      <alignment vertical="center"/>
    </xf>
    <xf numFmtId="0" fontId="54" fillId="0" borderId="24" xfId="0" applyFont="1" applyBorder="1" applyAlignment="1">
      <alignment horizontal="center" vertical="center" wrapText="1"/>
    </xf>
    <xf numFmtId="0" fontId="54" fillId="0" borderId="24" xfId="0" applyFont="1" applyBorder="1" applyAlignment="1">
      <alignment horizontal="left" vertical="center" wrapText="1" indent="1"/>
    </xf>
    <xf numFmtId="185" fontId="50" fillId="0" borderId="24" xfId="0" applyNumberFormat="1" applyFont="1" applyBorder="1" applyAlignment="1">
      <alignment horizontal="center" vertical="center"/>
    </xf>
    <xf numFmtId="0" fontId="54" fillId="0" borderId="30" xfId="0" applyFont="1" applyBorder="1" applyAlignment="1">
      <alignment vertical="center"/>
    </xf>
    <xf numFmtId="0" fontId="43" fillId="5" borderId="2" xfId="0" applyFont="1" applyFill="1" applyBorder="1" applyAlignment="1">
      <alignment horizontal="left" vertical="center" indent="25"/>
    </xf>
    <xf numFmtId="0" fontId="43" fillId="5" borderId="11" xfId="0" applyFont="1" applyFill="1" applyBorder="1" applyAlignment="1">
      <alignment vertical="center"/>
    </xf>
    <xf numFmtId="0" fontId="43" fillId="5" borderId="12" xfId="0" applyFont="1" applyFill="1" applyBorder="1" applyAlignment="1">
      <alignment horizontal="left" vertical="center" indent="12"/>
    </xf>
    <xf numFmtId="0" fontId="46" fillId="5" borderId="12" xfId="0" applyFont="1" applyFill="1" applyBorder="1" applyAlignment="1">
      <alignment horizontal="left" vertical="center"/>
    </xf>
    <xf numFmtId="0" fontId="43" fillId="5" borderId="12" xfId="0" applyFont="1" applyFill="1" applyBorder="1" applyAlignment="1">
      <alignment vertical="center"/>
    </xf>
    <xf numFmtId="0" fontId="43" fillId="5" borderId="13" xfId="0" applyFont="1" applyFill="1" applyBorder="1" applyAlignment="1">
      <alignment vertical="center"/>
    </xf>
    <xf numFmtId="0" fontId="57" fillId="2" borderId="31" xfId="0" applyFont="1" applyFill="1" applyBorder="1" applyAlignment="1">
      <alignment horizontal="center" vertical="center" wrapText="1"/>
    </xf>
    <xf numFmtId="0" fontId="57" fillId="2" borderId="32" xfId="0" applyFont="1" applyFill="1" applyBorder="1" applyAlignment="1">
      <alignment horizontal="center" vertical="center" wrapText="1"/>
    </xf>
    <xf numFmtId="0" fontId="57" fillId="2" borderId="33" xfId="0" applyFont="1" applyFill="1" applyBorder="1" applyAlignment="1">
      <alignment horizontal="center" vertical="center" wrapText="1"/>
    </xf>
    <xf numFmtId="0" fontId="43" fillId="0" borderId="21" xfId="0" applyFont="1" applyBorder="1" applyAlignment="1">
      <alignment vertical="center"/>
    </xf>
    <xf numFmtId="0" fontId="55" fillId="0" borderId="15" xfId="0" applyFont="1" applyBorder="1" applyAlignment="1">
      <alignment horizontal="left" vertical="center"/>
    </xf>
    <xf numFmtId="0" fontId="61" fillId="0" borderId="14" xfId="0" applyFont="1" applyBorder="1" applyAlignment="1">
      <alignment horizontal="left" vertical="center"/>
    </xf>
    <xf numFmtId="0" fontId="44" fillId="0" borderId="0" xfId="0" applyFont="1" applyFill="1" applyBorder="1" applyAlignment="1">
      <alignment vertical="top"/>
    </xf>
    <xf numFmtId="0" fontId="43" fillId="0" borderId="0" xfId="0" applyFont="1" applyFill="1" applyBorder="1" applyAlignment="1">
      <alignment vertical="top"/>
    </xf>
    <xf numFmtId="0" fontId="6" fillId="0" borderId="22" xfId="0" applyFont="1" applyFill="1" applyBorder="1" applyAlignment="1">
      <alignment horizontal="center" vertical="center" wrapText="1"/>
    </xf>
    <xf numFmtId="0" fontId="43" fillId="0" borderId="34" xfId="0" applyFont="1" applyBorder="1" applyAlignment="1">
      <alignment vertical="center"/>
    </xf>
    <xf numFmtId="0" fontId="43" fillId="0" borderId="34" xfId="0" applyFont="1" applyBorder="1" applyAlignment="1"/>
    <xf numFmtId="0" fontId="50" fillId="0" borderId="35" xfId="0" applyFont="1" applyBorder="1" applyAlignment="1">
      <alignment horizontal="left" vertical="center"/>
    </xf>
    <xf numFmtId="0" fontId="41" fillId="0" borderId="34" xfId="0" applyFont="1" applyBorder="1" applyAlignment="1">
      <alignment vertical="center"/>
    </xf>
    <xf numFmtId="0" fontId="41" fillId="0" borderId="34" xfId="0" applyFont="1" applyBorder="1" applyAlignment="1"/>
    <xf numFmtId="0" fontId="50" fillId="0" borderId="34" xfId="0" applyFont="1" applyBorder="1" applyAlignment="1">
      <alignment horizontal="left" vertical="center"/>
    </xf>
    <xf numFmtId="0" fontId="55" fillId="0" borderId="34" xfId="0" applyFont="1" applyBorder="1" applyAlignment="1">
      <alignment vertical="center"/>
    </xf>
    <xf numFmtId="0" fontId="44" fillId="0" borderId="26" xfId="0" quotePrefix="1" applyFont="1" applyBorder="1" applyAlignment="1">
      <alignment horizontal="center" vertical="center"/>
    </xf>
    <xf numFmtId="0" fontId="44" fillId="0" borderId="4" xfId="0" applyFont="1" applyBorder="1" applyAlignment="1">
      <alignment vertical="center"/>
    </xf>
    <xf numFmtId="0" fontId="44" fillId="0" borderId="36" xfId="0" applyFont="1" applyBorder="1" applyAlignment="1">
      <alignment vertical="center"/>
    </xf>
    <xf numFmtId="0" fontId="42" fillId="6" borderId="7" xfId="0" applyFont="1" applyFill="1" applyBorder="1" applyAlignment="1">
      <alignment vertical="center"/>
    </xf>
    <xf numFmtId="0" fontId="50" fillId="6" borderId="37" xfId="0" applyFont="1" applyFill="1" applyBorder="1" applyAlignment="1">
      <alignment horizontal="center" vertical="center" wrapText="1"/>
    </xf>
    <xf numFmtId="0" fontId="46" fillId="6" borderId="7" xfId="0" applyFont="1" applyFill="1" applyBorder="1" applyAlignment="1">
      <alignment vertical="center"/>
    </xf>
    <xf numFmtId="0" fontId="56" fillId="6" borderId="7" xfId="0" applyFont="1" applyFill="1" applyBorder="1" applyAlignment="1">
      <alignment vertical="center"/>
    </xf>
    <xf numFmtId="14" fontId="46" fillId="0" borderId="34" xfId="0" applyNumberFormat="1" applyFont="1" applyFill="1" applyBorder="1" applyAlignment="1">
      <alignment horizontal="left" vertical="center"/>
    </xf>
    <xf numFmtId="0" fontId="42" fillId="0" borderId="7" xfId="0" applyFont="1" applyFill="1" applyBorder="1" applyAlignment="1">
      <alignment horizontal="left" vertical="top" wrapText="1"/>
    </xf>
    <xf numFmtId="0" fontId="42" fillId="0" borderId="8" xfId="0" applyFont="1" applyFill="1" applyBorder="1" applyAlignment="1">
      <alignment horizontal="left" vertical="top" wrapText="1"/>
    </xf>
    <xf numFmtId="0" fontId="44" fillId="0" borderId="7" xfId="0" applyFont="1" applyBorder="1" applyAlignment="1">
      <alignment horizontal="left" vertical="top"/>
    </xf>
    <xf numFmtId="0" fontId="44" fillId="0" borderId="8" xfId="0" applyFont="1" applyBorder="1" applyAlignment="1">
      <alignment horizontal="left" vertical="top"/>
    </xf>
    <xf numFmtId="0" fontId="42" fillId="6" borderId="9" xfId="0" applyFont="1" applyFill="1" applyBorder="1" applyAlignment="1">
      <alignment horizontal="left" vertical="center"/>
    </xf>
    <xf numFmtId="0" fontId="38" fillId="6" borderId="7" xfId="0" applyFont="1" applyFill="1" applyBorder="1" applyAlignment="1">
      <alignment vertical="center"/>
    </xf>
    <xf numFmtId="0" fontId="38" fillId="0" borderId="0" xfId="0" applyFont="1" applyAlignment="1">
      <alignment vertical="center"/>
    </xf>
    <xf numFmtId="0" fontId="38" fillId="6" borderId="18" xfId="0" applyFont="1" applyFill="1" applyBorder="1" applyAlignment="1">
      <alignment vertical="center"/>
    </xf>
    <xf numFmtId="0" fontId="38" fillId="0" borderId="0" xfId="0" applyFont="1" applyAlignment="1"/>
    <xf numFmtId="0" fontId="62" fillId="0" borderId="14" xfId="0" applyFont="1" applyBorder="1" applyAlignment="1">
      <alignment vertical="center"/>
    </xf>
    <xf numFmtId="0" fontId="62" fillId="0" borderId="34" xfId="0" applyFont="1" applyBorder="1" applyAlignment="1"/>
    <xf numFmtId="0" fontId="43" fillId="0" borderId="14" xfId="0" applyFont="1" applyFill="1" applyBorder="1" applyAlignment="1">
      <alignment horizontal="right" vertical="center"/>
    </xf>
    <xf numFmtId="0" fontId="62" fillId="0" borderId="14" xfId="0" applyFont="1" applyFill="1" applyBorder="1" applyAlignment="1">
      <alignment vertical="center"/>
    </xf>
    <xf numFmtId="0" fontId="46" fillId="0" borderId="0" xfId="0" applyFont="1" applyBorder="1" applyAlignment="1">
      <alignment horizontal="center" vertical="center"/>
    </xf>
    <xf numFmtId="0" fontId="44" fillId="7" borderId="36" xfId="0" applyFont="1" applyFill="1" applyBorder="1" applyAlignment="1">
      <alignment horizontal="left" vertical="center" wrapText="1" indent="1"/>
    </xf>
    <xf numFmtId="0" fontId="44" fillId="7" borderId="26" xfId="0" applyFont="1" applyFill="1" applyBorder="1" applyAlignment="1">
      <alignment horizontal="left" vertical="center" wrapText="1" indent="1"/>
    </xf>
    <xf numFmtId="0" fontId="10" fillId="0" borderId="22" xfId="0" applyFont="1" applyFill="1" applyBorder="1" applyAlignment="1">
      <alignment horizontal="center" vertical="center" wrapText="1"/>
    </xf>
    <xf numFmtId="0" fontId="43" fillId="0" borderId="34" xfId="0" applyFont="1" applyFill="1" applyBorder="1" applyAlignment="1">
      <alignment vertical="center"/>
    </xf>
    <xf numFmtId="0" fontId="50" fillId="0" borderId="34" xfId="0" applyFont="1" applyFill="1" applyBorder="1" applyAlignment="1">
      <alignment vertical="center"/>
    </xf>
    <xf numFmtId="0" fontId="55" fillId="0" borderId="38" xfId="0" applyFont="1" applyFill="1" applyBorder="1" applyAlignment="1">
      <alignment horizontal="left" vertical="center"/>
    </xf>
    <xf numFmtId="0" fontId="43" fillId="0" borderId="35" xfId="0" applyFont="1" applyFill="1" applyBorder="1" applyAlignment="1">
      <alignment horizontal="left" vertical="center" indent="1"/>
    </xf>
    <xf numFmtId="14" fontId="46" fillId="0" borderId="34" xfId="0" applyNumberFormat="1" applyFont="1" applyFill="1" applyBorder="1" applyAlignment="1">
      <alignment vertical="center"/>
    </xf>
    <xf numFmtId="0" fontId="43" fillId="0" borderId="34" xfId="0" applyFont="1" applyFill="1" applyBorder="1" applyAlignment="1">
      <alignment horizontal="right" vertical="center"/>
    </xf>
    <xf numFmtId="0" fontId="55" fillId="0" borderId="34" xfId="0" applyFont="1" applyFill="1" applyBorder="1" applyAlignment="1">
      <alignment horizontal="left" vertical="center"/>
    </xf>
    <xf numFmtId="0" fontId="46" fillId="7" borderId="25" xfId="0" applyFont="1" applyFill="1" applyBorder="1" applyAlignment="1">
      <alignment vertical="center"/>
    </xf>
    <xf numFmtId="0" fontId="46" fillId="7" borderId="18" xfId="0" applyFont="1" applyFill="1" applyBorder="1" applyAlignment="1">
      <alignment vertical="center"/>
    </xf>
    <xf numFmtId="0" fontId="44" fillId="7" borderId="18" xfId="0" applyFont="1" applyFill="1" applyBorder="1" applyAlignment="1">
      <alignment vertical="center"/>
    </xf>
    <xf numFmtId="0" fontId="63" fillId="0" borderId="34" xfId="0" applyFont="1" applyFill="1" applyBorder="1" applyAlignment="1">
      <alignment vertical="center"/>
    </xf>
    <xf numFmtId="0" fontId="50" fillId="0" borderId="34" xfId="0" applyFont="1" applyFill="1" applyBorder="1" applyAlignment="1">
      <alignment horizontal="left" vertical="center" indent="1"/>
    </xf>
    <xf numFmtId="0" fontId="43" fillId="0" borderId="38" xfId="0" applyFont="1" applyFill="1" applyBorder="1" applyAlignment="1">
      <alignment vertical="center"/>
    </xf>
    <xf numFmtId="0" fontId="46" fillId="0" borderId="34" xfId="0" applyFont="1" applyFill="1" applyBorder="1" applyAlignment="1">
      <alignment vertical="center"/>
    </xf>
    <xf numFmtId="0" fontId="44" fillId="0" borderId="34" xfId="0" applyFont="1" applyFill="1" applyBorder="1" applyAlignment="1">
      <alignment vertical="center"/>
    </xf>
    <xf numFmtId="0" fontId="46" fillId="0" borderId="39" xfId="0" applyFont="1" applyFill="1" applyBorder="1" applyAlignment="1">
      <alignment vertical="center"/>
    </xf>
    <xf numFmtId="0" fontId="44" fillId="0" borderId="40" xfId="0" applyFont="1" applyFill="1" applyBorder="1" applyAlignment="1">
      <alignment vertical="center"/>
    </xf>
    <xf numFmtId="0" fontId="0" fillId="0" borderId="40" xfId="0" applyFill="1" applyBorder="1" applyAlignment="1">
      <alignment vertical="center"/>
    </xf>
    <xf numFmtId="0" fontId="0" fillId="0" borderId="41" xfId="0" applyFill="1" applyBorder="1" applyAlignment="1">
      <alignment vertical="center"/>
    </xf>
    <xf numFmtId="0" fontId="0" fillId="0" borderId="36" xfId="0" applyFill="1" applyBorder="1" applyAlignment="1">
      <alignment vertical="center"/>
    </xf>
    <xf numFmtId="0" fontId="0" fillId="0" borderId="23" xfId="0" applyFill="1" applyBorder="1" applyAlignment="1">
      <alignment vertical="center"/>
    </xf>
    <xf numFmtId="0" fontId="0" fillId="0" borderId="26" xfId="0" applyFill="1" applyBorder="1" applyAlignment="1">
      <alignment vertical="center"/>
    </xf>
    <xf numFmtId="0" fontId="43" fillId="0" borderId="14" xfId="0" applyFont="1" applyBorder="1" applyAlignment="1">
      <alignment horizontal="right" vertical="center"/>
    </xf>
    <xf numFmtId="0" fontId="0" fillId="0" borderId="6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6" fillId="0" borderId="5" xfId="0" applyFont="1" applyBorder="1" applyAlignment="1">
      <alignment vertical="center"/>
    </xf>
    <xf numFmtId="0" fontId="0" fillId="0" borderId="10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7" fillId="0" borderId="0" xfId="9" applyFont="1" applyBorder="1"/>
    <xf numFmtId="0" fontId="6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5" fillId="0" borderId="0" xfId="0" applyFont="1" applyFill="1" applyBorder="1" applyAlignment="1">
      <alignment horizontal="center" vertical="center"/>
    </xf>
    <xf numFmtId="0" fontId="12" fillId="0" borderId="42" xfId="0" applyFont="1" applyFill="1" applyBorder="1" applyAlignment="1">
      <alignment horizontal="center" vertical="center"/>
    </xf>
    <xf numFmtId="0" fontId="10" fillId="0" borderId="36" xfId="0" applyFont="1" applyFill="1" applyBorder="1" applyAlignment="1">
      <alignment horizontal="left" vertical="center" indent="1"/>
    </xf>
    <xf numFmtId="0" fontId="6" fillId="0" borderId="23" xfId="0" applyFont="1" applyFill="1" applyBorder="1" applyAlignment="1">
      <alignment vertical="center"/>
    </xf>
    <xf numFmtId="0" fontId="10" fillId="0" borderId="23" xfId="0" applyFont="1" applyFill="1" applyBorder="1" applyAlignment="1">
      <alignment horizontal="center" vertical="center"/>
    </xf>
    <xf numFmtId="0" fontId="13" fillId="0" borderId="22" xfId="0" applyFont="1" applyFill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0" fontId="10" fillId="0" borderId="25" xfId="0" applyFont="1" applyBorder="1" applyAlignment="1">
      <alignment horizontal="left" vertical="center" indent="1"/>
    </xf>
    <xf numFmtId="0" fontId="6" fillId="0" borderId="18" xfId="0" applyFont="1" applyBorder="1" applyAlignment="1">
      <alignment vertical="center"/>
    </xf>
    <xf numFmtId="0" fontId="10" fillId="0" borderId="18" xfId="0" applyFont="1" applyBorder="1" applyAlignment="1">
      <alignment horizontal="center" vertical="center"/>
    </xf>
    <xf numFmtId="0" fontId="13" fillId="0" borderId="22" xfId="0" applyFont="1" applyBorder="1" applyAlignment="1">
      <alignment horizontal="center" vertical="center"/>
    </xf>
    <xf numFmtId="0" fontId="7" fillId="0" borderId="22" xfId="2" applyFont="1" applyBorder="1" applyAlignment="1" applyProtection="1">
      <alignment horizontal="center" vertical="center"/>
      <protection locked="0"/>
    </xf>
    <xf numFmtId="0" fontId="12" fillId="0" borderId="20" xfId="0" applyFont="1" applyFill="1" applyBorder="1" applyAlignment="1">
      <alignment horizontal="center" vertical="center"/>
    </xf>
    <xf numFmtId="0" fontId="12" fillId="7" borderId="35" xfId="0" applyFont="1" applyFill="1" applyBorder="1" applyAlignment="1">
      <alignment horizontal="center" vertical="center"/>
    </xf>
    <xf numFmtId="0" fontId="13" fillId="7" borderId="22" xfId="0" applyFont="1" applyFill="1" applyBorder="1" applyAlignment="1">
      <alignment horizontal="center" vertical="center"/>
    </xf>
    <xf numFmtId="0" fontId="6" fillId="0" borderId="34" xfId="0" applyFont="1" applyBorder="1" applyAlignment="1">
      <alignment vertical="center"/>
    </xf>
    <xf numFmtId="0" fontId="10" fillId="0" borderId="34" xfId="0" applyFont="1" applyBorder="1" applyAlignment="1">
      <alignment horizontal="center" vertical="center"/>
    </xf>
    <xf numFmtId="0" fontId="10" fillId="0" borderId="23" xfId="0" applyFont="1" applyFill="1" applyBorder="1" applyAlignment="1">
      <alignment horizontal="left" vertical="center" indent="1"/>
    </xf>
    <xf numFmtId="0" fontId="12" fillId="0" borderId="43" xfId="0" applyFont="1" applyBorder="1" applyAlignment="1">
      <alignment horizontal="center" vertical="center"/>
    </xf>
    <xf numFmtId="0" fontId="10" fillId="0" borderId="34" xfId="0" applyFont="1" applyBorder="1" applyAlignment="1">
      <alignment horizontal="left" vertical="center" indent="1"/>
    </xf>
    <xf numFmtId="0" fontId="12" fillId="0" borderId="42" xfId="0" applyFont="1" applyBorder="1" applyAlignment="1">
      <alignment horizontal="center" vertical="center"/>
    </xf>
    <xf numFmtId="0" fontId="10" fillId="0" borderId="23" xfId="0" applyFont="1" applyBorder="1" applyAlignment="1">
      <alignment horizontal="left" vertical="center" indent="1"/>
    </xf>
    <xf numFmtId="0" fontId="6" fillId="0" borderId="23" xfId="0" applyFont="1" applyBorder="1" applyAlignment="1">
      <alignment vertical="center"/>
    </xf>
    <xf numFmtId="0" fontId="10" fillId="0" borderId="23" xfId="0" applyFont="1" applyBorder="1" applyAlignment="1">
      <alignment horizontal="center" vertical="center"/>
    </xf>
    <xf numFmtId="0" fontId="10" fillId="0" borderId="18" xfId="0" applyFont="1" applyBorder="1" applyAlignment="1">
      <alignment horizontal="left" vertical="center" indent="1"/>
    </xf>
    <xf numFmtId="0" fontId="13" fillId="0" borderId="44" xfId="0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0" fontId="0" fillId="0" borderId="34" xfId="0" applyBorder="1"/>
    <xf numFmtId="0" fontId="64" fillId="0" borderId="0" xfId="0" applyFont="1" applyBorder="1"/>
    <xf numFmtId="0" fontId="65" fillId="0" borderId="2" xfId="0" applyFont="1" applyBorder="1"/>
    <xf numFmtId="0" fontId="66" fillId="0" borderId="3" xfId="0" applyFont="1" applyFill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5" fillId="0" borderId="0" xfId="0" applyFont="1"/>
    <xf numFmtId="0" fontId="67" fillId="0" borderId="2" xfId="0" applyFont="1" applyBorder="1"/>
    <xf numFmtId="0" fontId="67" fillId="0" borderId="3" xfId="0" applyFont="1" applyBorder="1"/>
    <xf numFmtId="0" fontId="67" fillId="0" borderId="0" xfId="0" applyFont="1" applyBorder="1"/>
    <xf numFmtId="0" fontId="54" fillId="0" borderId="22" xfId="2" applyFont="1" applyFill="1" applyBorder="1" applyAlignment="1">
      <alignment horizontal="center" vertical="center" wrapText="1"/>
    </xf>
    <xf numFmtId="0" fontId="44" fillId="0" borderId="22" xfId="0" applyFont="1" applyFill="1" applyBorder="1" applyAlignment="1">
      <alignment horizontal="center" vertical="center"/>
    </xf>
    <xf numFmtId="0" fontId="44" fillId="0" borderId="22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43" fillId="0" borderId="34" xfId="0" applyFont="1" applyFill="1" applyBorder="1" applyAlignment="1">
      <alignment horizontal="right" vertical="center"/>
    </xf>
    <xf numFmtId="0" fontId="43" fillId="0" borderId="14" xfId="0" applyFont="1" applyBorder="1" applyAlignment="1">
      <alignment horizontal="right" vertical="center"/>
    </xf>
    <xf numFmtId="0" fontId="10" fillId="7" borderId="25" xfId="0" applyFont="1" applyFill="1" applyBorder="1" applyAlignment="1">
      <alignment horizontal="left" vertical="center"/>
    </xf>
    <xf numFmtId="0" fontId="10" fillId="7" borderId="18" xfId="0" applyFont="1" applyFill="1" applyBorder="1" applyAlignment="1">
      <alignment horizontal="left" vertical="center"/>
    </xf>
    <xf numFmtId="0" fontId="44" fillId="0" borderId="4" xfId="0" applyFont="1" applyBorder="1" applyAlignment="1">
      <alignment horizontal="center" vertical="center" wrapText="1"/>
    </xf>
    <xf numFmtId="184" fontId="54" fillId="0" borderId="0" xfId="0" applyNumberFormat="1" applyFont="1" applyBorder="1" applyAlignment="1">
      <alignment horizontal="center" vertical="center"/>
    </xf>
    <xf numFmtId="0" fontId="42" fillId="6" borderId="28" xfId="0" applyFont="1" applyFill="1" applyBorder="1" applyAlignment="1">
      <alignment horizontal="left" vertical="center"/>
    </xf>
    <xf numFmtId="0" fontId="42" fillId="6" borderId="23" xfId="0" applyFont="1" applyFill="1" applyBorder="1" applyAlignment="1">
      <alignment vertical="center"/>
    </xf>
    <xf numFmtId="0" fontId="38" fillId="6" borderId="23" xfId="0" applyFont="1" applyFill="1" applyBorder="1" applyAlignment="1">
      <alignment vertical="center"/>
    </xf>
    <xf numFmtId="0" fontId="38" fillId="6" borderId="22" xfId="0" applyFont="1" applyFill="1" applyBorder="1" applyAlignment="1">
      <alignment vertical="center"/>
    </xf>
    <xf numFmtId="0" fontId="38" fillId="6" borderId="27" xfId="0" applyFont="1" applyFill="1" applyBorder="1" applyAlignment="1">
      <alignment vertical="center"/>
    </xf>
    <xf numFmtId="0" fontId="50" fillId="6" borderId="26" xfId="0" applyFont="1" applyFill="1" applyBorder="1" applyAlignment="1">
      <alignment horizontal="center" vertical="center" wrapText="1"/>
    </xf>
    <xf numFmtId="0" fontId="50" fillId="6" borderId="4" xfId="0" applyFont="1" applyFill="1" applyBorder="1" applyAlignment="1">
      <alignment horizontal="center" vertical="center" wrapText="1"/>
    </xf>
    <xf numFmtId="0" fontId="43" fillId="7" borderId="22" xfId="0" applyFont="1" applyFill="1" applyBorder="1" applyAlignment="1">
      <alignment horizontal="center" vertical="center" wrapText="1"/>
    </xf>
    <xf numFmtId="0" fontId="54" fillId="7" borderId="26" xfId="0" applyFont="1" applyFill="1" applyBorder="1" applyAlignment="1">
      <alignment horizontal="center" vertical="center" wrapText="1"/>
    </xf>
    <xf numFmtId="0" fontId="54" fillId="7" borderId="4" xfId="0" applyFont="1" applyFill="1" applyBorder="1" applyAlignment="1">
      <alignment horizontal="center" vertical="center" wrapText="1"/>
    </xf>
    <xf numFmtId="0" fontId="6" fillId="7" borderId="22" xfId="0" applyFont="1" applyFill="1" applyBorder="1" applyAlignment="1">
      <alignment horizontal="center" vertical="center" wrapText="1"/>
    </xf>
    <xf numFmtId="0" fontId="44" fillId="0" borderId="22" xfId="0" applyFont="1" applyBorder="1" applyAlignment="1">
      <alignment horizontal="center" vertical="center" wrapText="1"/>
    </xf>
    <xf numFmtId="0" fontId="11" fillId="6" borderId="37" xfId="0" applyFont="1" applyFill="1" applyBorder="1" applyAlignment="1">
      <alignment horizontal="center" vertical="center"/>
    </xf>
    <xf numFmtId="0" fontId="54" fillId="0" borderId="22" xfId="0" quotePrefix="1" applyFont="1" applyBorder="1" applyAlignment="1">
      <alignment horizontal="center" vertical="center" wrapText="1"/>
    </xf>
    <xf numFmtId="0" fontId="5" fillId="8" borderId="2" xfId="0" applyFont="1" applyFill="1" applyBorder="1" applyAlignment="1">
      <alignment horizontal="left" vertical="center" indent="1"/>
    </xf>
    <xf numFmtId="0" fontId="8" fillId="8" borderId="23" xfId="0" applyFont="1" applyFill="1" applyBorder="1" applyAlignment="1">
      <alignment vertical="center"/>
    </xf>
    <xf numFmtId="0" fontId="3" fillId="8" borderId="22" xfId="0" applyFont="1" applyFill="1" applyBorder="1" applyAlignment="1">
      <alignment horizontal="center" vertical="center"/>
    </xf>
    <xf numFmtId="0" fontId="6" fillId="0" borderId="18" xfId="0" applyFont="1" applyFill="1" applyBorder="1" applyAlignment="1">
      <alignment horizontal="left" vertical="center"/>
    </xf>
    <xf numFmtId="0" fontId="10" fillId="0" borderId="18" xfId="0" applyFont="1" applyFill="1" applyBorder="1" applyAlignment="1">
      <alignment horizontal="left" vertical="center"/>
    </xf>
    <xf numFmtId="0" fontId="10" fillId="0" borderId="27" xfId="0" applyFont="1" applyFill="1" applyBorder="1" applyAlignment="1">
      <alignment horizontal="left" vertical="center"/>
    </xf>
    <xf numFmtId="0" fontId="12" fillId="0" borderId="35" xfId="0" applyFont="1" applyFill="1" applyBorder="1" applyAlignment="1">
      <alignment horizontal="center" vertical="center"/>
    </xf>
    <xf numFmtId="0" fontId="10" fillId="0" borderId="25" xfId="0" applyFont="1" applyFill="1" applyBorder="1" applyAlignment="1">
      <alignment horizontal="left" vertical="center"/>
    </xf>
    <xf numFmtId="0" fontId="8" fillId="2" borderId="18" xfId="0" applyFont="1" applyFill="1" applyBorder="1" applyAlignment="1">
      <alignment vertical="center"/>
    </xf>
    <xf numFmtId="0" fontId="0" fillId="2" borderId="22" xfId="0" applyFill="1" applyBorder="1" applyAlignment="1">
      <alignment vertical="center"/>
    </xf>
    <xf numFmtId="0" fontId="5" fillId="2" borderId="20" xfId="0" applyFont="1" applyFill="1" applyBorder="1" applyAlignment="1">
      <alignment horizontal="left" vertical="center" indent="1"/>
    </xf>
    <xf numFmtId="0" fontId="60" fillId="2" borderId="33" xfId="0" applyFont="1" applyFill="1" applyBorder="1" applyAlignment="1">
      <alignment horizontal="center" vertical="center" wrapText="1"/>
    </xf>
    <xf numFmtId="0" fontId="7" fillId="0" borderId="22" xfId="2" applyFont="1" applyFill="1" applyBorder="1" applyAlignment="1" applyProtection="1">
      <alignment horizontal="center" vertical="center"/>
      <protection locked="0"/>
    </xf>
    <xf numFmtId="0" fontId="14" fillId="2" borderId="0" xfId="2" applyFont="1" applyFill="1" applyBorder="1" applyAlignment="1" applyProtection="1">
      <alignment horizontal="center" vertical="center"/>
      <protection locked="0"/>
    </xf>
    <xf numFmtId="0" fontId="0" fillId="2" borderId="4" xfId="0" applyFill="1" applyBorder="1" applyAlignment="1">
      <alignment vertical="center"/>
    </xf>
    <xf numFmtId="0" fontId="68" fillId="0" borderId="22" xfId="10" applyFont="1" applyBorder="1" applyAlignment="1">
      <alignment horizontal="center" vertical="center" wrapText="1"/>
    </xf>
    <xf numFmtId="185" fontId="54" fillId="0" borderId="25" xfId="0" applyNumberFormat="1" applyFont="1" applyFill="1" applyBorder="1" applyAlignment="1">
      <alignment horizontal="center" vertical="center"/>
    </xf>
    <xf numFmtId="0" fontId="54" fillId="7" borderId="25" xfId="0" applyFont="1" applyFill="1" applyBorder="1" applyAlignment="1">
      <alignment horizontal="center" vertical="center" wrapText="1"/>
    </xf>
    <xf numFmtId="0" fontId="43" fillId="0" borderId="34" xfId="0" applyFont="1" applyFill="1" applyBorder="1" applyAlignment="1">
      <alignment horizontal="right" vertical="center"/>
    </xf>
    <xf numFmtId="0" fontId="12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left" vertical="center" indent="1"/>
    </xf>
    <xf numFmtId="0" fontId="6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0" fillId="0" borderId="0" xfId="2" applyFont="1" applyBorder="1" applyAlignment="1" applyProtection="1">
      <alignment horizontal="center" vertical="center"/>
      <protection locked="0"/>
    </xf>
    <xf numFmtId="0" fontId="7" fillId="0" borderId="0" xfId="2" applyFont="1" applyBorder="1" applyAlignment="1" applyProtection="1">
      <alignment horizontal="center" vertical="center"/>
      <protection locked="0"/>
    </xf>
    <xf numFmtId="0" fontId="43" fillId="0" borderId="34" xfId="0" applyFont="1" applyFill="1" applyBorder="1" applyAlignment="1">
      <alignment horizontal="right" vertical="center"/>
    </xf>
    <xf numFmtId="0" fontId="55" fillId="0" borderId="15" xfId="0" applyFont="1" applyBorder="1" applyAlignment="1">
      <alignment horizontal="right" vertical="center"/>
    </xf>
    <xf numFmtId="0" fontId="69" fillId="0" borderId="0" xfId="2" applyFont="1" applyBorder="1" applyAlignment="1" applyProtection="1">
      <alignment horizontal="center" vertical="center"/>
      <protection locked="0"/>
    </xf>
    <xf numFmtId="0" fontId="70" fillId="0" borderId="0" xfId="2" applyFont="1" applyBorder="1" applyAlignment="1" applyProtection="1">
      <alignment horizontal="center" vertical="center"/>
      <protection locked="0"/>
    </xf>
    <xf numFmtId="185" fontId="50" fillId="0" borderId="25" xfId="0" applyNumberFormat="1" applyFont="1" applyFill="1" applyBorder="1" applyAlignment="1">
      <alignment horizontal="center" vertical="center"/>
    </xf>
    <xf numFmtId="0" fontId="71" fillId="2" borderId="32" xfId="0" applyFont="1" applyFill="1" applyBorder="1" applyAlignment="1">
      <alignment horizontal="center" vertical="center" wrapText="1"/>
    </xf>
    <xf numFmtId="0" fontId="44" fillId="0" borderId="22" xfId="0" applyFont="1" applyFill="1" applyBorder="1" applyAlignment="1">
      <alignment horizontal="left" vertical="center"/>
    </xf>
    <xf numFmtId="0" fontId="44" fillId="0" borderId="25" xfId="0" applyFont="1" applyFill="1" applyBorder="1" applyAlignment="1">
      <alignment horizontal="left" vertical="center"/>
    </xf>
    <xf numFmtId="0" fontId="10" fillId="0" borderId="22" xfId="2" applyFont="1" applyFill="1" applyBorder="1" applyAlignment="1" applyProtection="1">
      <alignment horizontal="center" vertical="center"/>
    </xf>
    <xf numFmtId="0" fontId="10" fillId="0" borderId="39" xfId="0" applyFont="1" applyFill="1" applyBorder="1" applyAlignment="1">
      <alignment horizontal="left" vertical="center" indent="1"/>
    </xf>
    <xf numFmtId="0" fontId="6" fillId="0" borderId="34" xfId="0" applyFont="1" applyFill="1" applyBorder="1" applyAlignment="1">
      <alignment vertical="center"/>
    </xf>
    <xf numFmtId="0" fontId="10" fillId="0" borderId="34" xfId="0" applyFont="1" applyFill="1" applyBorder="1" applyAlignment="1">
      <alignment horizontal="center" vertical="center"/>
    </xf>
    <xf numFmtId="0" fontId="12" fillId="0" borderId="43" xfId="0" applyFont="1" applyFill="1" applyBorder="1" applyAlignment="1">
      <alignment horizontal="center" vertical="center"/>
    </xf>
    <xf numFmtId="0" fontId="10" fillId="0" borderId="34" xfId="0" applyFont="1" applyFill="1" applyBorder="1" applyAlignment="1">
      <alignment horizontal="left" vertical="center" indent="1"/>
    </xf>
    <xf numFmtId="0" fontId="42" fillId="0" borderId="42" xfId="0" applyFont="1" applyBorder="1" applyAlignment="1">
      <alignment horizontal="center" vertical="center"/>
    </xf>
    <xf numFmtId="0" fontId="54" fillId="0" borderId="18" xfId="0" applyFont="1" applyBorder="1" applyAlignment="1">
      <alignment horizontal="left" vertical="center" indent="1"/>
    </xf>
    <xf numFmtId="0" fontId="44" fillId="0" borderId="18" xfId="0" applyFont="1" applyBorder="1" applyAlignment="1">
      <alignment vertical="center"/>
    </xf>
    <xf numFmtId="0" fontId="54" fillId="0" borderId="18" xfId="0" applyFont="1" applyBorder="1" applyAlignment="1">
      <alignment horizontal="center" vertical="center"/>
    </xf>
    <xf numFmtId="0" fontId="5" fillId="2" borderId="28" xfId="0" applyFont="1" applyFill="1" applyBorder="1" applyAlignment="1">
      <alignment horizontal="left" vertical="center" indent="1"/>
    </xf>
    <xf numFmtId="0" fontId="8" fillId="2" borderId="23" xfId="0" applyFont="1" applyFill="1" applyBorder="1" applyAlignment="1">
      <alignment vertical="center"/>
    </xf>
    <xf numFmtId="0" fontId="44" fillId="0" borderId="22" xfId="0" applyFont="1" applyBorder="1" applyAlignment="1">
      <alignment horizontal="center" vertical="center"/>
    </xf>
    <xf numFmtId="0" fontId="12" fillId="0" borderId="45" xfId="0" applyFont="1" applyBorder="1" applyAlignment="1">
      <alignment horizontal="center" vertical="center"/>
    </xf>
    <xf numFmtId="0" fontId="10" fillId="0" borderId="14" xfId="0" applyFont="1" applyBorder="1" applyAlignment="1">
      <alignment horizontal="left" vertical="center" indent="1"/>
    </xf>
    <xf numFmtId="0" fontId="6" fillId="0" borderId="14" xfId="0" applyFont="1" applyBorder="1" applyAlignment="1">
      <alignment vertical="center"/>
    </xf>
    <xf numFmtId="0" fontId="10" fillId="0" borderId="14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7" fillId="0" borderId="24" xfId="2" applyFont="1" applyFill="1" applyBorder="1" applyAlignment="1" applyProtection="1">
      <alignment horizontal="center" vertical="center"/>
      <protection locked="0"/>
    </xf>
    <xf numFmtId="0" fontId="44" fillId="7" borderId="18" xfId="0" applyFont="1" applyFill="1" applyBorder="1" applyAlignment="1">
      <alignment horizontal="left" vertical="center" wrapText="1" indent="1"/>
    </xf>
    <xf numFmtId="0" fontId="44" fillId="7" borderId="27" xfId="0" applyFont="1" applyFill="1" applyBorder="1" applyAlignment="1">
      <alignment horizontal="left" vertical="center" wrapText="1" indent="1"/>
    </xf>
    <xf numFmtId="0" fontId="12" fillId="0" borderId="35" xfId="0" applyFont="1" applyBorder="1" applyAlignment="1">
      <alignment horizontal="center" vertical="center"/>
    </xf>
    <xf numFmtId="0" fontId="10" fillId="0" borderId="39" xfId="0" applyFont="1" applyBorder="1" applyAlignment="1">
      <alignment horizontal="left" vertical="center" indent="1"/>
    </xf>
    <xf numFmtId="0" fontId="72" fillId="0" borderId="22" xfId="2" applyFont="1" applyFill="1" applyBorder="1" applyAlignment="1" applyProtection="1">
      <alignment horizontal="center" vertical="center"/>
    </xf>
    <xf numFmtId="0" fontId="54" fillId="7" borderId="18" xfId="0" applyFont="1" applyFill="1" applyBorder="1" applyAlignment="1">
      <alignment horizontal="center" vertical="center" wrapText="1"/>
    </xf>
    <xf numFmtId="0" fontId="60" fillId="8" borderId="32" xfId="0" applyFont="1" applyFill="1" applyBorder="1" applyAlignment="1">
      <alignment horizontal="center" vertical="center"/>
    </xf>
    <xf numFmtId="0" fontId="5" fillId="8" borderId="20" xfId="0" applyFont="1" applyFill="1" applyBorder="1" applyAlignment="1">
      <alignment horizontal="left" vertical="center" indent="1"/>
    </xf>
    <xf numFmtId="0" fontId="8" fillId="8" borderId="18" xfId="0" applyFont="1" applyFill="1" applyBorder="1" applyAlignment="1">
      <alignment vertical="center"/>
    </xf>
    <xf numFmtId="0" fontId="73" fillId="8" borderId="22" xfId="2" applyFont="1" applyFill="1" applyBorder="1" applyAlignment="1">
      <alignment horizontal="center" vertical="center"/>
    </xf>
    <xf numFmtId="0" fontId="23" fillId="8" borderId="22" xfId="2" applyFont="1" applyFill="1" applyBorder="1" applyAlignment="1">
      <alignment horizontal="center" vertical="center"/>
    </xf>
    <xf numFmtId="0" fontId="10" fillId="0" borderId="22" xfId="2" applyFont="1" applyFill="1" applyBorder="1" applyAlignment="1" applyProtection="1">
      <alignment horizontal="center" vertical="center"/>
      <protection locked="0"/>
    </xf>
    <xf numFmtId="0" fontId="24" fillId="2" borderId="0" xfId="2" applyFont="1" applyFill="1" applyBorder="1" applyAlignment="1" applyProtection="1">
      <alignment horizontal="center" vertical="center"/>
      <protection locked="0"/>
    </xf>
    <xf numFmtId="0" fontId="10" fillId="0" borderId="22" xfId="2" applyFont="1" applyBorder="1" applyAlignment="1" applyProtection="1">
      <alignment horizontal="center" vertical="center"/>
      <protection locked="0"/>
    </xf>
    <xf numFmtId="0" fontId="10" fillId="0" borderId="24" xfId="2" applyFont="1" applyFill="1" applyBorder="1" applyAlignment="1" applyProtection="1">
      <alignment horizontal="center" vertical="center"/>
      <protection locked="0"/>
    </xf>
    <xf numFmtId="0" fontId="10" fillId="0" borderId="22" xfId="0" applyFont="1" applyFill="1" applyBorder="1" applyAlignment="1">
      <alignment horizontal="left" vertical="center" wrapText="1" indent="1"/>
    </xf>
    <xf numFmtId="0" fontId="10" fillId="0" borderId="22" xfId="0" applyFont="1" applyBorder="1" applyAlignment="1">
      <alignment horizontal="left" vertical="center" wrapText="1" indent="1"/>
    </xf>
    <xf numFmtId="0" fontId="54" fillId="0" borderId="25" xfId="0" applyFont="1" applyFill="1" applyBorder="1" applyAlignment="1">
      <alignment vertical="center" wrapText="1"/>
    </xf>
    <xf numFmtId="0" fontId="54" fillId="0" borderId="18" xfId="0" applyFont="1" applyFill="1" applyBorder="1" applyAlignment="1">
      <alignment vertical="center" wrapText="1"/>
    </xf>
    <xf numFmtId="0" fontId="44" fillId="0" borderId="0" xfId="0" applyFont="1" applyFill="1" applyAlignment="1">
      <alignment horizontal="center" vertical="center" wrapText="1"/>
    </xf>
    <xf numFmtId="0" fontId="54" fillId="0" borderId="22" xfId="0" applyFont="1" applyFill="1" applyBorder="1" applyAlignment="1">
      <alignment horizontal="left" vertical="center" wrapText="1" indent="1"/>
    </xf>
    <xf numFmtId="0" fontId="44" fillId="0" borderId="0" xfId="0" applyFont="1" applyAlignment="1">
      <alignment horizontal="center" vertical="center" wrapText="1"/>
    </xf>
    <xf numFmtId="0" fontId="74" fillId="0" borderId="2" xfId="0" applyFont="1" applyBorder="1"/>
    <xf numFmtId="0" fontId="75" fillId="6" borderId="0" xfId="0" applyFont="1" applyFill="1" applyBorder="1" applyAlignment="1">
      <alignment horizontal="left" vertical="center"/>
    </xf>
    <xf numFmtId="0" fontId="74" fillId="6" borderId="0" xfId="0" applyFont="1" applyFill="1" applyBorder="1" applyAlignment="1">
      <alignment horizontal="left" vertical="center" indent="1"/>
    </xf>
    <xf numFmtId="0" fontId="74" fillId="6" borderId="0" xfId="0" applyFont="1" applyFill="1" applyBorder="1" applyAlignment="1">
      <alignment vertical="center"/>
    </xf>
    <xf numFmtId="0" fontId="74" fillId="6" borderId="0" xfId="0" applyFont="1" applyFill="1" applyBorder="1" applyAlignment="1">
      <alignment horizontal="center" vertical="center"/>
    </xf>
    <xf numFmtId="0" fontId="76" fillId="6" borderId="0" xfId="0" applyFont="1" applyFill="1" applyBorder="1" applyAlignment="1">
      <alignment horizontal="center" vertical="center"/>
    </xf>
    <xf numFmtId="0" fontId="77" fillId="6" borderId="0" xfId="0" applyFont="1" applyFill="1" applyBorder="1" applyAlignment="1">
      <alignment horizontal="center" vertical="center"/>
    </xf>
    <xf numFmtId="0" fontId="74" fillId="0" borderId="3" xfId="0" applyFont="1" applyBorder="1"/>
    <xf numFmtId="0" fontId="74" fillId="0" borderId="0" xfId="0" applyFont="1" applyBorder="1"/>
    <xf numFmtId="0" fontId="78" fillId="0" borderId="0" xfId="0" applyFont="1" applyBorder="1" applyAlignment="1">
      <alignment horizontal="left" vertical="center"/>
    </xf>
    <xf numFmtId="0" fontId="70" fillId="0" borderId="0" xfId="0" applyFont="1" applyBorder="1" applyAlignment="1">
      <alignment horizontal="left" vertical="center" indent="1"/>
    </xf>
    <xf numFmtId="0" fontId="70" fillId="0" borderId="0" xfId="0" applyFont="1" applyBorder="1" applyAlignment="1">
      <alignment vertical="center"/>
    </xf>
    <xf numFmtId="0" fontId="70" fillId="0" borderId="0" xfId="0" applyFont="1" applyBorder="1" applyAlignment="1">
      <alignment horizontal="center" vertical="center"/>
    </xf>
    <xf numFmtId="0" fontId="79" fillId="0" borderId="0" xfId="0" applyFont="1" applyBorder="1" applyAlignment="1">
      <alignment horizontal="center" vertical="center"/>
    </xf>
    <xf numFmtId="0" fontId="78" fillId="0" borderId="0" xfId="0" applyFont="1" applyFill="1" applyBorder="1" applyAlignment="1">
      <alignment horizontal="left" vertical="center"/>
    </xf>
    <xf numFmtId="0" fontId="80" fillId="0" borderId="0" xfId="0" applyFont="1" applyBorder="1" applyAlignment="1">
      <alignment horizontal="left" vertical="center"/>
    </xf>
    <xf numFmtId="0" fontId="81" fillId="0" borderId="0" xfId="0" applyFont="1"/>
    <xf numFmtId="0" fontId="80" fillId="0" borderId="0" xfId="0" applyFont="1" applyFill="1" applyBorder="1" applyAlignment="1">
      <alignment horizontal="left" vertical="center"/>
    </xf>
    <xf numFmtId="0" fontId="81" fillId="0" borderId="0" xfId="0" applyFont="1" applyBorder="1"/>
    <xf numFmtId="0" fontId="82" fillId="0" borderId="0" xfId="0" applyFont="1"/>
    <xf numFmtId="0" fontId="81" fillId="9" borderId="0" xfId="0" applyFont="1" applyFill="1"/>
    <xf numFmtId="0" fontId="83" fillId="0" borderId="22" xfId="2" applyFont="1" applyFill="1" applyBorder="1" applyAlignment="1" applyProtection="1">
      <alignment horizontal="center" vertical="center"/>
      <protection locked="0"/>
    </xf>
    <xf numFmtId="0" fontId="83" fillId="0" borderId="22" xfId="2" applyFont="1" applyBorder="1" applyAlignment="1" applyProtection="1">
      <alignment horizontal="center" vertical="center"/>
      <protection locked="0"/>
    </xf>
    <xf numFmtId="0" fontId="84" fillId="2" borderId="0" xfId="2" applyFont="1" applyFill="1" applyBorder="1" applyAlignment="1" applyProtection="1">
      <alignment horizontal="center" vertical="center"/>
      <protection locked="0"/>
    </xf>
    <xf numFmtId="0" fontId="85" fillId="8" borderId="22" xfId="2" applyFont="1" applyFill="1" applyBorder="1" applyAlignment="1">
      <alignment horizontal="center" vertical="center"/>
    </xf>
    <xf numFmtId="0" fontId="83" fillId="0" borderId="24" xfId="2" applyFont="1" applyFill="1" applyBorder="1" applyAlignment="1" applyProtection="1">
      <alignment horizontal="center" vertical="center"/>
      <protection locked="0"/>
    </xf>
    <xf numFmtId="0" fontId="56" fillId="2" borderId="32" xfId="0" applyFont="1" applyFill="1" applyBorder="1" applyAlignment="1">
      <alignment horizontal="center" vertical="center" wrapText="1"/>
    </xf>
    <xf numFmtId="0" fontId="75" fillId="8" borderId="0" xfId="0" applyFont="1" applyFill="1" applyBorder="1"/>
    <xf numFmtId="0" fontId="81" fillId="8" borderId="0" xfId="0" applyFont="1" applyFill="1" applyBorder="1"/>
    <xf numFmtId="0" fontId="86" fillId="8" borderId="0" xfId="0" applyFont="1" applyFill="1" applyBorder="1"/>
    <xf numFmtId="0" fontId="87" fillId="0" borderId="0" xfId="0" applyFont="1"/>
    <xf numFmtId="0" fontId="88" fillId="0" borderId="0" xfId="0" applyFont="1"/>
    <xf numFmtId="0" fontId="89" fillId="9" borderId="0" xfId="0" applyFont="1" applyFill="1" applyBorder="1" applyAlignment="1">
      <alignment horizontal="left" vertical="center"/>
    </xf>
    <xf numFmtId="0" fontId="89" fillId="0" borderId="0" xfId="0" applyFont="1" applyFill="1" applyBorder="1" applyAlignment="1">
      <alignment horizontal="left" vertical="center"/>
    </xf>
    <xf numFmtId="0" fontId="53" fillId="0" borderId="0" xfId="0" applyFont="1"/>
    <xf numFmtId="0" fontId="53" fillId="8" borderId="0" xfId="0" applyFont="1" applyFill="1"/>
    <xf numFmtId="0" fontId="90" fillId="0" borderId="0" xfId="0" applyFont="1"/>
    <xf numFmtId="0" fontId="44" fillId="7" borderId="22" xfId="0" applyFont="1" applyFill="1" applyBorder="1" applyAlignment="1">
      <alignment horizontal="center" vertical="center" wrapText="1"/>
    </xf>
    <xf numFmtId="0" fontId="50" fillId="0" borderId="27" xfId="0" applyFont="1" applyFill="1" applyBorder="1" applyAlignment="1">
      <alignment vertical="center"/>
    </xf>
    <xf numFmtId="0" fontId="44" fillId="9" borderId="25" xfId="0" applyFont="1" applyFill="1" applyBorder="1" applyAlignment="1">
      <alignment horizontal="left" vertical="center" indent="1"/>
    </xf>
    <xf numFmtId="0" fontId="54" fillId="9" borderId="27" xfId="0" applyFont="1" applyFill="1" applyBorder="1" applyAlignment="1">
      <alignment horizontal="center" vertical="center" wrapText="1"/>
    </xf>
    <xf numFmtId="0" fontId="91" fillId="0" borderId="22" xfId="0" applyFont="1" applyBorder="1" applyAlignment="1">
      <alignment horizontal="center" vertical="center"/>
    </xf>
    <xf numFmtId="0" fontId="91" fillId="0" borderId="22" xfId="0" applyFont="1" applyBorder="1"/>
    <xf numFmtId="0" fontId="91" fillId="0" borderId="0" xfId="0" applyFont="1"/>
    <xf numFmtId="0" fontId="91" fillId="0" borderId="25" xfId="0" applyFont="1" applyBorder="1"/>
    <xf numFmtId="0" fontId="91" fillId="0" borderId="0" xfId="0" applyFont="1" applyBorder="1"/>
    <xf numFmtId="0" fontId="10" fillId="9" borderId="22" xfId="0" applyFont="1" applyFill="1" applyBorder="1" applyAlignment="1">
      <alignment horizontal="center" vertical="center" wrapText="1"/>
    </xf>
    <xf numFmtId="0" fontId="54" fillId="9" borderId="22" xfId="2" applyFont="1" applyFill="1" applyBorder="1" applyAlignment="1">
      <alignment horizontal="center" vertical="center" wrapText="1"/>
    </xf>
    <xf numFmtId="0" fontId="92" fillId="0" borderId="0" xfId="0" applyFont="1"/>
    <xf numFmtId="0" fontId="53" fillId="0" borderId="0" xfId="0" applyFont="1" applyAlignment="1">
      <alignment horizontal="left"/>
    </xf>
    <xf numFmtId="0" fontId="53" fillId="9" borderId="0" xfId="0" applyFont="1" applyFill="1"/>
    <xf numFmtId="0" fontId="0" fillId="9" borderId="0" xfId="0" applyFill="1"/>
    <xf numFmtId="0" fontId="93" fillId="0" borderId="0" xfId="0" applyFont="1"/>
    <xf numFmtId="0" fontId="94" fillId="0" borderId="0" xfId="0" applyFont="1"/>
    <xf numFmtId="0" fontId="95" fillId="0" borderId="0" xfId="0" applyFont="1"/>
    <xf numFmtId="0" fontId="44" fillId="0" borderId="25" xfId="0" applyFont="1" applyFill="1" applyBorder="1" applyAlignment="1">
      <alignment vertical="center"/>
    </xf>
    <xf numFmtId="0" fontId="44" fillId="0" borderId="18" xfId="0" applyFont="1" applyFill="1" applyBorder="1" applyAlignment="1">
      <alignment vertical="center"/>
    </xf>
    <xf numFmtId="0" fontId="0" fillId="0" borderId="0" xfId="0"/>
    <xf numFmtId="0" fontId="0" fillId="0" borderId="0" xfId="0" applyAlignment="1">
      <alignment vertical="center"/>
    </xf>
    <xf numFmtId="0" fontId="41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0" fillId="0" borderId="0" xfId="0" applyBorder="1" applyAlignment="1">
      <alignment vertical="center"/>
    </xf>
    <xf numFmtId="0" fontId="42" fillId="0" borderId="0" xfId="0" applyFont="1" applyBorder="1" applyAlignment="1">
      <alignment vertical="center"/>
    </xf>
    <xf numFmtId="0" fontId="0" fillId="0" borderId="0" xfId="0" applyBorder="1"/>
    <xf numFmtId="0" fontId="41" fillId="0" borderId="0" xfId="0" applyFont="1" applyBorder="1" applyAlignment="1">
      <alignment vertical="center"/>
    </xf>
    <xf numFmtId="0" fontId="44" fillId="0" borderId="5" xfId="0" applyFont="1" applyBorder="1" applyAlignment="1">
      <alignment vertical="center"/>
    </xf>
    <xf numFmtId="0" fontId="44" fillId="0" borderId="0" xfId="0" applyFont="1" applyBorder="1"/>
    <xf numFmtId="0" fontId="46" fillId="0" borderId="0" xfId="9" applyFont="1" applyBorder="1"/>
    <xf numFmtId="0" fontId="0" fillId="0" borderId="6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5" borderId="17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52" fillId="5" borderId="1" xfId="0" applyFont="1" applyFill="1" applyBorder="1" applyAlignment="1">
      <alignment horizontal="left" vertical="center" indent="1"/>
    </xf>
    <xf numFmtId="0" fontId="0" fillId="5" borderId="16" xfId="0" applyFill="1" applyBorder="1" applyAlignment="1">
      <alignment vertical="center"/>
    </xf>
    <xf numFmtId="0" fontId="42" fillId="0" borderId="18" xfId="0" applyFont="1" applyBorder="1" applyAlignment="1">
      <alignment vertical="center"/>
    </xf>
    <xf numFmtId="0" fontId="53" fillId="0" borderId="18" xfId="0" applyFont="1" applyBorder="1" applyAlignment="1">
      <alignment horizontal="left" vertical="center"/>
    </xf>
    <xf numFmtId="0" fontId="42" fillId="0" borderId="19" xfId="0" applyFont="1" applyBorder="1" applyAlignment="1">
      <alignment vertical="center"/>
    </xf>
    <xf numFmtId="14" fontId="46" fillId="0" borderId="14" xfId="0" applyNumberFormat="1" applyFont="1" applyBorder="1" applyAlignment="1">
      <alignment vertical="center"/>
    </xf>
    <xf numFmtId="0" fontId="43" fillId="0" borderId="14" xfId="0" applyFont="1" applyBorder="1" applyAlignment="1">
      <alignment vertical="center"/>
    </xf>
    <xf numFmtId="0" fontId="42" fillId="0" borderId="20" xfId="0" applyFont="1" applyBorder="1" applyAlignment="1">
      <alignment vertical="center"/>
    </xf>
    <xf numFmtId="0" fontId="41" fillId="0" borderId="21" xfId="0" applyFont="1" applyBorder="1" applyAlignment="1">
      <alignment vertical="center"/>
    </xf>
    <xf numFmtId="0" fontId="41" fillId="0" borderId="14" xfId="0" applyFont="1" applyBorder="1" applyAlignment="1">
      <alignment vertical="center"/>
    </xf>
    <xf numFmtId="0" fontId="41" fillId="0" borderId="15" xfId="0" applyFont="1" applyBorder="1" applyAlignment="1">
      <alignment vertical="center"/>
    </xf>
    <xf numFmtId="0" fontId="50" fillId="0" borderId="14" xfId="0" applyFont="1" applyBorder="1" applyAlignment="1">
      <alignment horizontal="left" vertical="center"/>
    </xf>
    <xf numFmtId="0" fontId="44" fillId="0" borderId="0" xfId="0" applyFont="1"/>
    <xf numFmtId="0" fontId="46" fillId="0" borderId="5" xfId="0" applyFont="1" applyBorder="1" applyAlignment="1">
      <alignment vertical="center"/>
    </xf>
    <xf numFmtId="0" fontId="0" fillId="0" borderId="2" xfId="0" applyBorder="1"/>
    <xf numFmtId="0" fontId="0" fillId="0" borderId="3" xfId="0" applyBorder="1"/>
    <xf numFmtId="0" fontId="53" fillId="0" borderId="18" xfId="0" applyFont="1" applyBorder="1" applyAlignment="1">
      <alignment horizontal="left" vertical="center" indent="30"/>
    </xf>
    <xf numFmtId="0" fontId="44" fillId="0" borderId="2" xfId="0" applyFont="1" applyBorder="1"/>
    <xf numFmtId="0" fontId="44" fillId="0" borderId="3" xfId="0" applyFont="1" applyBorder="1"/>
    <xf numFmtId="14" fontId="43" fillId="0" borderId="14" xfId="0" applyNumberFormat="1" applyFont="1" applyBorder="1" applyAlignment="1">
      <alignment vertical="center"/>
    </xf>
    <xf numFmtId="0" fontId="57" fillId="0" borderId="22" xfId="0" applyFont="1" applyBorder="1" applyAlignment="1">
      <alignment horizontal="center" vertical="center"/>
    </xf>
    <xf numFmtId="0" fontId="57" fillId="2" borderId="31" xfId="0" applyFont="1" applyFill="1" applyBorder="1" applyAlignment="1">
      <alignment horizontal="center" vertical="center" wrapText="1"/>
    </xf>
    <xf numFmtId="0" fontId="57" fillId="2" borderId="32" xfId="0" applyFont="1" applyFill="1" applyBorder="1" applyAlignment="1">
      <alignment horizontal="center" vertical="center" wrapText="1"/>
    </xf>
    <xf numFmtId="0" fontId="57" fillId="2" borderId="33" xfId="0" applyFont="1" applyFill="1" applyBorder="1" applyAlignment="1">
      <alignment horizontal="center" vertical="center" wrapText="1"/>
    </xf>
    <xf numFmtId="0" fontId="61" fillId="0" borderId="14" xfId="0" applyFont="1" applyBorder="1" applyAlignment="1">
      <alignment horizontal="left" vertical="center"/>
    </xf>
    <xf numFmtId="0" fontId="62" fillId="0" borderId="14" xfId="0" applyFont="1" applyBorder="1" applyAlignment="1">
      <alignment vertical="center"/>
    </xf>
    <xf numFmtId="0" fontId="43" fillId="0" borderId="14" xfId="0" applyFont="1" applyBorder="1" applyAlignment="1">
      <alignment horizontal="right" vertical="center"/>
    </xf>
    <xf numFmtId="0" fontId="12" fillId="7" borderId="35" xfId="0" applyFont="1" applyFill="1" applyBorder="1" applyAlignment="1">
      <alignment horizontal="center" vertical="center"/>
    </xf>
    <xf numFmtId="0" fontId="13" fillId="7" borderId="22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left" vertical="center"/>
    </xf>
    <xf numFmtId="0" fontId="10" fillId="7" borderId="18" xfId="0" applyFont="1" applyFill="1" applyBorder="1" applyAlignment="1">
      <alignment horizontal="left" vertical="center"/>
    </xf>
    <xf numFmtId="0" fontId="3" fillId="8" borderId="22" xfId="0" applyFont="1" applyFill="1" applyBorder="1" applyAlignment="1">
      <alignment horizontal="center" vertical="center"/>
    </xf>
    <xf numFmtId="0" fontId="0" fillId="2" borderId="22" xfId="0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69" fillId="0" borderId="0" xfId="2" applyFont="1" applyBorder="1" applyAlignment="1" applyProtection="1">
      <alignment horizontal="center" vertical="center"/>
      <protection locked="0"/>
    </xf>
    <xf numFmtId="0" fontId="70" fillId="0" borderId="0" xfId="2" applyFont="1" applyBorder="1" applyAlignment="1" applyProtection="1">
      <alignment horizontal="center" vertical="center"/>
      <protection locked="0"/>
    </xf>
    <xf numFmtId="0" fontId="71" fillId="2" borderId="32" xfId="0" applyFont="1" applyFill="1" applyBorder="1" applyAlignment="1">
      <alignment horizontal="center" vertical="center" wrapText="1"/>
    </xf>
    <xf numFmtId="0" fontId="44" fillId="0" borderId="22" xfId="0" applyFont="1" applyFill="1" applyBorder="1" applyAlignment="1">
      <alignment horizontal="left" vertical="center"/>
    </xf>
    <xf numFmtId="0" fontId="44" fillId="0" borderId="25" xfId="0" applyFont="1" applyFill="1" applyBorder="1" applyAlignment="1">
      <alignment horizontal="left" vertical="center"/>
    </xf>
    <xf numFmtId="0" fontId="42" fillId="0" borderId="42" xfId="0" applyFont="1" applyBorder="1" applyAlignment="1">
      <alignment horizontal="center" vertical="center"/>
    </xf>
    <xf numFmtId="0" fontId="54" fillId="0" borderId="18" xfId="0" applyFont="1" applyBorder="1" applyAlignment="1">
      <alignment horizontal="left" vertical="center" indent="1"/>
    </xf>
    <xf numFmtId="0" fontId="44" fillId="0" borderId="18" xfId="0" applyFont="1" applyBorder="1" applyAlignment="1">
      <alignment vertical="center"/>
    </xf>
    <xf numFmtId="0" fontId="54" fillId="0" borderId="18" xfId="0" applyFont="1" applyBorder="1" applyAlignment="1">
      <alignment horizontal="center" vertical="center"/>
    </xf>
    <xf numFmtId="0" fontId="54" fillId="0" borderId="27" xfId="0" applyFont="1" applyBorder="1" applyAlignment="1">
      <alignment horizontal="center" vertical="center"/>
    </xf>
    <xf numFmtId="0" fontId="72" fillId="0" borderId="22" xfId="2" applyFont="1" applyFill="1" applyBorder="1" applyAlignment="1" applyProtection="1">
      <alignment horizontal="center" vertical="center"/>
    </xf>
    <xf numFmtId="0" fontId="23" fillId="8" borderId="22" xfId="2" applyFont="1" applyFill="1" applyBorder="1" applyAlignment="1">
      <alignment horizontal="center" vertical="center"/>
    </xf>
    <xf numFmtId="0" fontId="73" fillId="8" borderId="22" xfId="2" applyFont="1" applyFill="1" applyBorder="1" applyAlignment="1">
      <alignment horizontal="center" vertical="center"/>
    </xf>
    <xf numFmtId="0" fontId="60" fillId="8" borderId="32" xfId="0" applyFont="1" applyFill="1" applyBorder="1" applyAlignment="1">
      <alignment horizontal="center" vertical="center"/>
    </xf>
    <xf numFmtId="0" fontId="5" fillId="8" borderId="20" xfId="0" applyFont="1" applyFill="1" applyBorder="1" applyAlignment="1">
      <alignment horizontal="left" vertical="center" indent="1"/>
    </xf>
    <xf numFmtId="0" fontId="8" fillId="8" borderId="18" xfId="0" applyFont="1" applyFill="1" applyBorder="1" applyAlignment="1">
      <alignment vertical="center"/>
    </xf>
    <xf numFmtId="0" fontId="81" fillId="0" borderId="0" xfId="0" applyFont="1"/>
    <xf numFmtId="0" fontId="74" fillId="0" borderId="2" xfId="0" applyFont="1" applyBorder="1"/>
    <xf numFmtId="0" fontId="75" fillId="6" borderId="0" xfId="0" applyFont="1" applyFill="1" applyBorder="1" applyAlignment="1">
      <alignment horizontal="left" vertical="center"/>
    </xf>
    <xf numFmtId="0" fontId="74" fillId="6" borderId="0" xfId="0" applyFont="1" applyFill="1" applyBorder="1" applyAlignment="1">
      <alignment horizontal="left" vertical="center" indent="1"/>
    </xf>
    <xf numFmtId="0" fontId="74" fillId="6" borderId="0" xfId="0" applyFont="1" applyFill="1" applyBorder="1" applyAlignment="1">
      <alignment vertical="center"/>
    </xf>
    <xf numFmtId="0" fontId="74" fillId="6" borderId="0" xfId="0" applyFont="1" applyFill="1" applyBorder="1" applyAlignment="1">
      <alignment horizontal="center" vertical="center"/>
    </xf>
    <xf numFmtId="0" fontId="76" fillId="6" borderId="0" xfId="0" applyFont="1" applyFill="1" applyBorder="1" applyAlignment="1">
      <alignment horizontal="center" vertical="center"/>
    </xf>
    <xf numFmtId="0" fontId="77" fillId="6" borderId="0" xfId="0" applyFont="1" applyFill="1" applyBorder="1" applyAlignment="1">
      <alignment horizontal="center" vertical="center"/>
    </xf>
    <xf numFmtId="0" fontId="74" fillId="0" borderId="3" xfId="0" applyFont="1" applyBorder="1"/>
    <xf numFmtId="0" fontId="74" fillId="0" borderId="0" xfId="0" applyFont="1" applyBorder="1"/>
    <xf numFmtId="0" fontId="78" fillId="0" borderId="0" xfId="0" applyFont="1" applyBorder="1" applyAlignment="1">
      <alignment horizontal="left" vertical="center"/>
    </xf>
    <xf numFmtId="0" fontId="70" fillId="0" borderId="0" xfId="0" applyFont="1" applyBorder="1" applyAlignment="1">
      <alignment horizontal="left" vertical="center" indent="1"/>
    </xf>
    <xf numFmtId="0" fontId="70" fillId="0" borderId="0" xfId="0" applyFont="1" applyBorder="1" applyAlignment="1">
      <alignment vertical="center"/>
    </xf>
    <xf numFmtId="0" fontId="70" fillId="0" borderId="0" xfId="0" applyFont="1" applyBorder="1" applyAlignment="1">
      <alignment horizontal="center" vertical="center"/>
    </xf>
    <xf numFmtId="0" fontId="79" fillId="0" borderId="0" xfId="0" applyFont="1" applyBorder="1" applyAlignment="1">
      <alignment horizontal="center" vertical="center"/>
    </xf>
    <xf numFmtId="0" fontId="78" fillId="0" borderId="0" xfId="0" applyFont="1" applyFill="1" applyBorder="1" applyAlignment="1">
      <alignment horizontal="left" vertical="center"/>
    </xf>
    <xf numFmtId="0" fontId="80" fillId="0" borderId="0" xfId="0" applyFont="1" applyBorder="1" applyAlignment="1">
      <alignment horizontal="left" vertical="center"/>
    </xf>
    <xf numFmtId="0" fontId="80" fillId="0" borderId="0" xfId="0" applyFont="1" applyFill="1" applyBorder="1" applyAlignment="1">
      <alignment horizontal="left" vertical="center"/>
    </xf>
    <xf numFmtId="0" fontId="81" fillId="0" borderId="0" xfId="0" applyFont="1" applyBorder="1"/>
    <xf numFmtId="0" fontId="81" fillId="9" borderId="0" xfId="0" applyFont="1" applyFill="1"/>
    <xf numFmtId="0" fontId="85" fillId="8" borderId="22" xfId="2" applyFont="1" applyFill="1" applyBorder="1" applyAlignment="1">
      <alignment horizontal="center" vertical="center"/>
    </xf>
    <xf numFmtId="0" fontId="83" fillId="0" borderId="22" xfId="2" applyFont="1" applyFill="1" applyBorder="1" applyAlignment="1" applyProtection="1">
      <alignment horizontal="center" vertical="center"/>
      <protection locked="0"/>
    </xf>
    <xf numFmtId="0" fontId="84" fillId="2" borderId="0" xfId="2" applyFont="1" applyFill="1" applyBorder="1" applyAlignment="1" applyProtection="1">
      <alignment horizontal="center" vertical="center"/>
      <protection locked="0"/>
    </xf>
    <xf numFmtId="0" fontId="83" fillId="0" borderId="22" xfId="2" applyFont="1" applyBorder="1" applyAlignment="1" applyProtection="1">
      <alignment horizontal="center" vertical="center"/>
      <protection locked="0"/>
    </xf>
    <xf numFmtId="0" fontId="7" fillId="9" borderId="22" xfId="2" applyFont="1" applyFill="1" applyBorder="1" applyAlignment="1" applyProtection="1">
      <alignment horizontal="center" vertical="center"/>
      <protection locked="0"/>
    </xf>
    <xf numFmtId="0" fontId="83" fillId="0" borderId="24" xfId="2" applyFont="1" applyFill="1" applyBorder="1" applyAlignment="1" applyProtection="1">
      <alignment horizontal="center" vertical="center"/>
      <protection locked="0"/>
    </xf>
    <xf numFmtId="0" fontId="75" fillId="8" borderId="0" xfId="0" applyFont="1" applyFill="1" applyBorder="1"/>
    <xf numFmtId="0" fontId="81" fillId="8" borderId="0" xfId="0" applyFont="1" applyFill="1" applyBorder="1"/>
    <xf numFmtId="0" fontId="86" fillId="8" borderId="0" xfId="0" applyFont="1" applyFill="1" applyBorder="1"/>
    <xf numFmtId="0" fontId="88" fillId="0" borderId="0" xfId="0" applyFont="1"/>
    <xf numFmtId="0" fontId="89" fillId="9" borderId="0" xfId="0" applyFont="1" applyFill="1" applyBorder="1" applyAlignment="1">
      <alignment horizontal="left" vertical="center"/>
    </xf>
    <xf numFmtId="0" fontId="89" fillId="0" borderId="0" xfId="0" applyFont="1" applyFill="1" applyBorder="1" applyAlignment="1">
      <alignment horizontal="left" vertical="center"/>
    </xf>
    <xf numFmtId="0" fontId="87" fillId="0" borderId="0" xfId="0" applyFont="1"/>
    <xf numFmtId="0" fontId="53" fillId="0" borderId="0" xfId="0" applyFont="1"/>
    <xf numFmtId="0" fontId="53" fillId="8" borderId="0" xfId="0" applyFont="1" applyFill="1"/>
    <xf numFmtId="0" fontId="90" fillId="0" borderId="0" xfId="0" applyFont="1"/>
    <xf numFmtId="0" fontId="53" fillId="0" borderId="0" xfId="0" applyFont="1" applyAlignment="1">
      <alignment horizontal="left"/>
    </xf>
    <xf numFmtId="0" fontId="83" fillId="0" borderId="22" xfId="2" applyFont="1" applyFill="1" applyBorder="1" applyAlignment="1" applyProtection="1">
      <alignment horizontal="center" vertical="center"/>
    </xf>
    <xf numFmtId="0" fontId="53" fillId="9" borderId="0" xfId="0" applyFont="1" applyFill="1"/>
    <xf numFmtId="0" fontId="0" fillId="9" borderId="0" xfId="0" applyFill="1"/>
    <xf numFmtId="0" fontId="93" fillId="0" borderId="0" xfId="0" applyFont="1"/>
    <xf numFmtId="0" fontId="94" fillId="0" borderId="0" xfId="0" applyFont="1"/>
    <xf numFmtId="0" fontId="95" fillId="0" borderId="0" xfId="0" applyFont="1"/>
    <xf numFmtId="0" fontId="53" fillId="0" borderId="0" xfId="0" applyFont="1" applyAlignment="1"/>
    <xf numFmtId="0" fontId="44" fillId="0" borderId="25" xfId="0" applyFont="1" applyFill="1" applyBorder="1" applyAlignment="1">
      <alignment vertical="center"/>
    </xf>
    <xf numFmtId="0" fontId="44" fillId="0" borderId="18" xfId="0" applyFont="1" applyFill="1" applyBorder="1" applyAlignment="1">
      <alignment vertical="center"/>
    </xf>
    <xf numFmtId="0" fontId="25" fillId="0" borderId="22" xfId="2" applyFont="1" applyFill="1" applyBorder="1" applyAlignment="1" applyProtection="1">
      <alignment horizontal="center" vertical="center"/>
      <protection locked="0"/>
    </xf>
    <xf numFmtId="0" fontId="25" fillId="2" borderId="0" xfId="2" applyFont="1" applyFill="1" applyBorder="1" applyAlignment="1" applyProtection="1">
      <alignment horizontal="center" vertical="center"/>
      <protection locked="0"/>
    </xf>
    <xf numFmtId="0" fontId="25" fillId="0" borderId="22" xfId="2" applyFont="1" applyBorder="1" applyAlignment="1" applyProtection="1">
      <alignment horizontal="center" vertical="center"/>
      <protection locked="0"/>
    </xf>
    <xf numFmtId="0" fontId="25" fillId="0" borderId="24" xfId="2" applyFont="1" applyFill="1" applyBorder="1" applyAlignment="1" applyProtection="1">
      <alignment horizontal="center" vertical="center"/>
      <protection locked="0"/>
    </xf>
    <xf numFmtId="0" fontId="29" fillId="8" borderId="40" xfId="2" applyFont="1" applyFill="1" applyBorder="1" applyAlignment="1">
      <alignment horizontal="center" vertical="center"/>
    </xf>
    <xf numFmtId="0" fontId="96" fillId="8" borderId="46" xfId="2" applyFont="1" applyFill="1" applyBorder="1" applyAlignment="1">
      <alignment horizontal="center" vertical="center"/>
    </xf>
    <xf numFmtId="0" fontId="29" fillId="8" borderId="46" xfId="2" applyFont="1" applyFill="1" applyBorder="1" applyAlignment="1" applyProtection="1">
      <alignment horizontal="center" vertical="center"/>
    </xf>
    <xf numFmtId="0" fontId="29" fillId="8" borderId="46" xfId="2" applyFont="1" applyFill="1" applyBorder="1" applyAlignment="1">
      <alignment horizontal="center" vertical="center"/>
    </xf>
    <xf numFmtId="0" fontId="29" fillId="8" borderId="4" xfId="2" applyFont="1" applyFill="1" applyBorder="1" applyAlignment="1">
      <alignment horizontal="center" vertical="center"/>
    </xf>
    <xf numFmtId="0" fontId="29" fillId="8" borderId="47" xfId="2" applyFont="1" applyFill="1" applyBorder="1" applyAlignment="1">
      <alignment horizontal="center" vertical="center"/>
    </xf>
    <xf numFmtId="0" fontId="30" fillId="0" borderId="27" xfId="2" applyFont="1" applyFill="1" applyBorder="1" applyAlignment="1">
      <alignment horizontal="center" vertical="center"/>
    </xf>
    <xf numFmtId="0" fontId="30" fillId="0" borderId="22" xfId="2" applyFont="1" applyFill="1" applyBorder="1" applyAlignment="1">
      <alignment horizontal="center" vertical="center"/>
    </xf>
    <xf numFmtId="0" fontId="31" fillId="0" borderId="22" xfId="2" applyFont="1" applyFill="1" applyBorder="1" applyAlignment="1" applyProtection="1">
      <alignment horizontal="center" vertical="center"/>
      <protection locked="0"/>
    </xf>
    <xf numFmtId="0" fontId="30" fillId="0" borderId="48" xfId="2" applyFont="1" applyFill="1" applyBorder="1" applyAlignment="1">
      <alignment horizontal="center" vertical="center"/>
    </xf>
    <xf numFmtId="0" fontId="30" fillId="0" borderId="27" xfId="2" applyFont="1" applyBorder="1" applyAlignment="1">
      <alignment horizontal="center" vertical="center"/>
    </xf>
    <xf numFmtId="0" fontId="30" fillId="0" borderId="22" xfId="2" applyFont="1" applyBorder="1" applyAlignment="1">
      <alignment horizontal="center" vertical="center"/>
    </xf>
    <xf numFmtId="0" fontId="30" fillId="7" borderId="27" xfId="2" applyFont="1" applyFill="1" applyBorder="1" applyAlignment="1">
      <alignment horizontal="center" vertical="center"/>
    </xf>
    <xf numFmtId="0" fontId="30" fillId="7" borderId="22" xfId="2" applyFont="1" applyFill="1" applyBorder="1" applyAlignment="1">
      <alignment horizontal="center" vertical="center"/>
    </xf>
    <xf numFmtId="0" fontId="30" fillId="0" borderId="48" xfId="2" applyFont="1" applyBorder="1" applyAlignment="1">
      <alignment horizontal="center" vertical="center"/>
    </xf>
    <xf numFmtId="0" fontId="30" fillId="0" borderId="22" xfId="2" applyFont="1" applyFill="1" applyBorder="1" applyAlignment="1" applyProtection="1">
      <alignment horizontal="center" vertical="center"/>
    </xf>
    <xf numFmtId="0" fontId="30" fillId="0" borderId="48" xfId="2" applyFont="1" applyFill="1" applyBorder="1" applyAlignment="1" applyProtection="1">
      <alignment horizontal="center" vertical="center"/>
    </xf>
    <xf numFmtId="0" fontId="29" fillId="2" borderId="0" xfId="2" applyFont="1" applyFill="1" applyBorder="1" applyAlignment="1">
      <alignment horizontal="center" vertical="center"/>
    </xf>
    <xf numFmtId="0" fontId="31" fillId="2" borderId="0" xfId="2" applyFont="1" applyFill="1" applyBorder="1" applyAlignment="1" applyProtection="1">
      <alignment horizontal="center" vertical="center"/>
      <protection locked="0"/>
    </xf>
    <xf numFmtId="0" fontId="29" fillId="2" borderId="40" xfId="2" applyFont="1" applyFill="1" applyBorder="1" applyAlignment="1">
      <alignment horizontal="center" vertical="center"/>
    </xf>
    <xf numFmtId="0" fontId="29" fillId="2" borderId="22" xfId="2" applyFont="1" applyFill="1" applyBorder="1" applyAlignment="1">
      <alignment horizontal="center" vertical="center"/>
    </xf>
    <xf numFmtId="0" fontId="29" fillId="2" borderId="48" xfId="2" applyFont="1" applyFill="1" applyBorder="1" applyAlignment="1">
      <alignment horizontal="center" vertical="center"/>
    </xf>
    <xf numFmtId="0" fontId="31" fillId="0" borderId="22" xfId="2" applyFont="1" applyBorder="1" applyAlignment="1" applyProtection="1">
      <alignment horizontal="center" vertical="center"/>
      <protection locked="0"/>
    </xf>
    <xf numFmtId="0" fontId="97" fillId="2" borderId="0" xfId="0" applyFont="1" applyFill="1" applyBorder="1" applyAlignment="1">
      <alignment vertical="center"/>
    </xf>
    <xf numFmtId="0" fontId="29" fillId="2" borderId="25" xfId="2" applyFont="1" applyFill="1" applyBorder="1" applyAlignment="1">
      <alignment horizontal="center" vertical="center"/>
    </xf>
    <xf numFmtId="0" fontId="29" fillId="2" borderId="19" xfId="2" applyFont="1" applyFill="1" applyBorder="1" applyAlignment="1">
      <alignment horizontal="center" vertical="center"/>
    </xf>
    <xf numFmtId="0" fontId="97" fillId="0" borderId="22" xfId="0" applyFont="1" applyBorder="1" applyAlignment="1">
      <alignment horizontal="center" vertical="center"/>
    </xf>
    <xf numFmtId="0" fontId="97" fillId="0" borderId="25" xfId="0" applyFont="1" applyBorder="1" applyAlignment="1">
      <alignment horizontal="center" vertical="center"/>
    </xf>
    <xf numFmtId="0" fontId="97" fillId="0" borderId="48" xfId="0" applyFont="1" applyBorder="1" applyAlignment="1">
      <alignment horizontal="center" vertical="center"/>
    </xf>
    <xf numFmtId="0" fontId="97" fillId="0" borderId="24" xfId="0" applyFont="1" applyBorder="1" applyAlignment="1">
      <alignment horizontal="center" vertical="center"/>
    </xf>
    <xf numFmtId="0" fontId="31" fillId="0" borderId="24" xfId="2" applyFont="1" applyFill="1" applyBorder="1" applyAlignment="1" applyProtection="1">
      <alignment horizontal="center" vertical="center"/>
      <protection locked="0"/>
    </xf>
    <xf numFmtId="0" fontId="97" fillId="0" borderId="30" xfId="0" applyFont="1" applyBorder="1" applyAlignment="1">
      <alignment horizontal="center" vertical="center"/>
    </xf>
    <xf numFmtId="0" fontId="97" fillId="0" borderId="49" xfId="0" applyFont="1" applyBorder="1" applyAlignment="1">
      <alignment horizontal="center" vertical="center"/>
    </xf>
    <xf numFmtId="0" fontId="97" fillId="0" borderId="0" xfId="0" applyFont="1" applyBorder="1"/>
    <xf numFmtId="0" fontId="29" fillId="0" borderId="0" xfId="0" applyFont="1" applyFill="1" applyBorder="1" applyAlignment="1">
      <alignment vertical="center"/>
    </xf>
    <xf numFmtId="0" fontId="30" fillId="0" borderId="0" xfId="0" applyFont="1" applyFill="1" applyBorder="1" applyAlignment="1">
      <alignment vertical="center"/>
    </xf>
    <xf numFmtId="0" fontId="30" fillId="0" borderId="0" xfId="0" applyFont="1" applyFill="1" applyBorder="1"/>
    <xf numFmtId="0" fontId="97" fillId="0" borderId="0" xfId="0" applyFont="1"/>
    <xf numFmtId="0" fontId="98" fillId="0" borderId="0" xfId="0" applyFont="1" applyBorder="1"/>
    <xf numFmtId="0" fontId="32" fillId="0" borderId="23" xfId="0" applyFont="1" applyFill="1" applyBorder="1" applyAlignment="1">
      <alignment horizontal="left" vertical="center"/>
    </xf>
    <xf numFmtId="0" fontId="32" fillId="2" borderId="18" xfId="0" applyFont="1" applyFill="1" applyBorder="1" applyAlignment="1">
      <alignment vertical="center"/>
    </xf>
    <xf numFmtId="0" fontId="32" fillId="0" borderId="34" xfId="0" applyFont="1" applyFill="1" applyBorder="1" applyAlignment="1">
      <alignment horizontal="left" vertical="center"/>
    </xf>
    <xf numFmtId="0" fontId="99" fillId="0" borderId="27" xfId="0" applyFont="1" applyFill="1" applyBorder="1" applyAlignment="1">
      <alignment horizontal="left" vertical="center"/>
    </xf>
    <xf numFmtId="0" fontId="32" fillId="0" borderId="23" xfId="0" applyFont="1" applyBorder="1" applyAlignment="1">
      <alignment horizontal="left" vertical="center"/>
    </xf>
    <xf numFmtId="0" fontId="32" fillId="0" borderId="18" xfId="0" applyFont="1" applyBorder="1" applyAlignment="1">
      <alignment horizontal="left" vertical="center"/>
    </xf>
    <xf numFmtId="0" fontId="32" fillId="0" borderId="34" xfId="0" applyFont="1" applyBorder="1" applyAlignment="1">
      <alignment horizontal="left" vertical="center"/>
    </xf>
    <xf numFmtId="0" fontId="32" fillId="0" borderId="27" xfId="0" applyFont="1" applyBorder="1" applyAlignment="1">
      <alignment horizontal="left" vertical="center"/>
    </xf>
    <xf numFmtId="0" fontId="100" fillId="0" borderId="27" xfId="0" applyFont="1" applyBorder="1" applyAlignment="1">
      <alignment horizontal="left" vertical="center"/>
    </xf>
    <xf numFmtId="0" fontId="32" fillId="2" borderId="23" xfId="0" applyFont="1" applyFill="1" applyBorder="1" applyAlignment="1">
      <alignment horizontal="left" vertical="center"/>
    </xf>
    <xf numFmtId="0" fontId="32" fillId="0" borderId="14" xfId="0" applyFont="1" applyBorder="1" applyAlignment="1">
      <alignment horizontal="left" vertical="center"/>
    </xf>
    <xf numFmtId="0" fontId="32" fillId="0" borderId="27" xfId="0" applyFont="1" applyFill="1" applyBorder="1" applyAlignment="1">
      <alignment horizontal="left" vertical="center"/>
    </xf>
    <xf numFmtId="0" fontId="32" fillId="7" borderId="18" xfId="0" applyFont="1" applyFill="1" applyBorder="1" applyAlignment="1">
      <alignment horizontal="left" vertical="center"/>
    </xf>
    <xf numFmtId="0" fontId="33" fillId="8" borderId="23" xfId="0" applyFont="1" applyFill="1" applyBorder="1" applyAlignment="1">
      <alignment vertical="center"/>
    </xf>
    <xf numFmtId="0" fontId="32" fillId="2" borderId="18" xfId="0" applyFont="1" applyFill="1" applyBorder="1" applyAlignment="1">
      <alignment horizontal="left" vertical="center"/>
    </xf>
    <xf numFmtId="0" fontId="101" fillId="9" borderId="0" xfId="0" applyFont="1" applyFill="1" applyAlignment="1"/>
    <xf numFmtId="0" fontId="102" fillId="0" borderId="0" xfId="0" applyFont="1" applyBorder="1"/>
    <xf numFmtId="0" fontId="101" fillId="0" borderId="0" xfId="0" applyFont="1" applyAlignment="1"/>
    <xf numFmtId="0" fontId="53" fillId="0" borderId="0" xfId="0" applyFont="1"/>
    <xf numFmtId="0" fontId="101" fillId="0" borderId="0" xfId="0" applyFont="1" applyAlignment="1"/>
    <xf numFmtId="0" fontId="101" fillId="0" borderId="0" xfId="0" applyFont="1" applyAlignment="1"/>
    <xf numFmtId="0" fontId="53" fillId="0" borderId="0" xfId="0" applyFont="1"/>
    <xf numFmtId="0" fontId="101" fillId="0" borderId="0" xfId="0" applyFont="1" applyAlignment="1"/>
    <xf numFmtId="0" fontId="103" fillId="8" borderId="22" xfId="2" applyFont="1" applyFill="1" applyBorder="1" applyAlignment="1">
      <alignment horizontal="center" vertical="center"/>
    </xf>
    <xf numFmtId="0" fontId="104" fillId="8" borderId="22" xfId="2" applyFont="1" applyFill="1" applyBorder="1" applyAlignment="1">
      <alignment horizontal="center" vertical="center"/>
    </xf>
    <xf numFmtId="0" fontId="104" fillId="0" borderId="22" xfId="2" applyFont="1" applyFill="1" applyBorder="1" applyAlignment="1" applyProtection="1">
      <alignment horizontal="center" vertical="center"/>
      <protection locked="0"/>
    </xf>
    <xf numFmtId="0" fontId="104" fillId="0" borderId="22" xfId="2" applyFont="1" applyBorder="1" applyAlignment="1" applyProtection="1">
      <alignment horizontal="center" vertical="center"/>
      <protection locked="0"/>
    </xf>
    <xf numFmtId="0" fontId="25" fillId="9" borderId="22" xfId="2" applyFont="1" applyFill="1" applyBorder="1" applyAlignment="1" applyProtection="1">
      <alignment horizontal="center" vertical="center"/>
      <protection locked="0"/>
    </xf>
    <xf numFmtId="0" fontId="104" fillId="2" borderId="0" xfId="2" applyFont="1" applyFill="1" applyBorder="1" applyAlignment="1" applyProtection="1">
      <alignment horizontal="center" vertical="center"/>
      <protection locked="0"/>
    </xf>
    <xf numFmtId="0" fontId="103" fillId="0" borderId="22" xfId="2" applyFont="1" applyFill="1" applyBorder="1" applyAlignment="1" applyProtection="1">
      <alignment horizontal="center" vertical="center"/>
    </xf>
    <xf numFmtId="0" fontId="104" fillId="0" borderId="22" xfId="2" applyFont="1" applyFill="1" applyBorder="1" applyAlignment="1" applyProtection="1">
      <alignment horizontal="center" vertical="center"/>
    </xf>
    <xf numFmtId="0" fontId="104" fillId="0" borderId="24" xfId="2" applyFont="1" applyFill="1" applyBorder="1" applyAlignment="1" applyProtection="1">
      <alignment horizontal="center" vertical="center"/>
      <protection locked="0"/>
    </xf>
    <xf numFmtId="0" fontId="25" fillId="0" borderId="0" xfId="2" applyFont="1" applyBorder="1" applyAlignment="1" applyProtection="1">
      <alignment horizontal="center" vertical="center"/>
      <protection locked="0"/>
    </xf>
    <xf numFmtId="0" fontId="105" fillId="2" borderId="32" xfId="0" applyFont="1" applyFill="1" applyBorder="1" applyAlignment="1">
      <alignment horizontal="center" vertical="center" wrapText="1"/>
    </xf>
    <xf numFmtId="0" fontId="105" fillId="0" borderId="0" xfId="0" applyFont="1" applyBorder="1" applyAlignment="1">
      <alignment horizontal="center" vertical="center"/>
    </xf>
    <xf numFmtId="0" fontId="7" fillId="0" borderId="44" xfId="2" applyFont="1" applyFill="1" applyBorder="1" applyAlignment="1" applyProtection="1">
      <alignment horizontal="center" vertical="center"/>
      <protection locked="0"/>
    </xf>
    <xf numFmtId="0" fontId="10" fillId="0" borderId="44" xfId="2" applyFont="1" applyFill="1" applyBorder="1" applyAlignment="1" applyProtection="1">
      <alignment horizontal="center" vertical="center"/>
      <protection locked="0"/>
    </xf>
    <xf numFmtId="0" fontId="83" fillId="0" borderId="44" xfId="2" applyFont="1" applyFill="1" applyBorder="1" applyAlignment="1" applyProtection="1">
      <alignment horizontal="center" vertical="center"/>
      <protection locked="0"/>
    </xf>
    <xf numFmtId="0" fontId="25" fillId="0" borderId="44" xfId="2" applyFont="1" applyFill="1" applyBorder="1" applyAlignment="1" applyProtection="1">
      <alignment horizontal="center" vertical="center"/>
      <protection locked="0"/>
    </xf>
    <xf numFmtId="0" fontId="104" fillId="0" borderId="44" xfId="2" applyFont="1" applyFill="1" applyBorder="1" applyAlignment="1" applyProtection="1">
      <alignment horizontal="center" vertical="center"/>
      <protection locked="0"/>
    </xf>
    <xf numFmtId="0" fontId="35" fillId="0" borderId="0" xfId="0" applyFont="1" applyBorder="1" applyAlignment="1">
      <alignment horizontal="left" vertical="center"/>
    </xf>
    <xf numFmtId="0" fontId="25" fillId="10" borderId="22" xfId="2" applyFont="1" applyFill="1" applyBorder="1" applyAlignment="1" applyProtection="1">
      <alignment horizontal="center" vertical="center"/>
      <protection locked="0"/>
    </xf>
    <xf numFmtId="0" fontId="52" fillId="5" borderId="5" xfId="0" applyFont="1" applyFill="1" applyBorder="1" applyAlignment="1">
      <alignment horizontal="center" vertical="center"/>
    </xf>
    <xf numFmtId="0" fontId="52" fillId="5" borderId="10" xfId="0" applyFont="1" applyFill="1" applyBorder="1" applyAlignment="1">
      <alignment horizontal="center" vertical="center"/>
    </xf>
    <xf numFmtId="0" fontId="58" fillId="0" borderId="1" xfId="0" applyFont="1" applyFill="1" applyBorder="1" applyAlignment="1">
      <alignment horizontal="center" vertical="center"/>
    </xf>
    <xf numFmtId="0" fontId="43" fillId="0" borderId="2" xfId="0" applyFont="1" applyFill="1" applyBorder="1" applyAlignment="1">
      <alignment horizontal="left" vertical="top" wrapText="1"/>
    </xf>
    <xf numFmtId="0" fontId="43" fillId="0" borderId="0" xfId="0" applyFont="1" applyFill="1" applyBorder="1" applyAlignment="1">
      <alignment horizontal="left" vertical="top" wrapText="1"/>
    </xf>
    <xf numFmtId="0" fontId="43" fillId="0" borderId="0" xfId="0" applyFont="1" applyFill="1" applyBorder="1" applyAlignment="1">
      <alignment horizontal="left" vertical="top"/>
    </xf>
    <xf numFmtId="0" fontId="43" fillId="0" borderId="3" xfId="0" applyFont="1" applyFill="1" applyBorder="1" applyAlignment="1">
      <alignment horizontal="left" vertical="top"/>
    </xf>
    <xf numFmtId="0" fontId="43" fillId="0" borderId="34" xfId="0" applyFont="1" applyFill="1" applyBorder="1" applyAlignment="1">
      <alignment horizontal="right" vertical="center"/>
    </xf>
    <xf numFmtId="0" fontId="50" fillId="7" borderId="18" xfId="0" applyFont="1" applyFill="1" applyBorder="1" applyAlignment="1">
      <alignment horizontal="left" vertical="center" wrapText="1"/>
    </xf>
    <xf numFmtId="0" fontId="50" fillId="7" borderId="27" xfId="0" applyFont="1" applyFill="1" applyBorder="1" applyAlignment="1">
      <alignment horizontal="left" vertical="center" wrapText="1"/>
    </xf>
    <xf numFmtId="0" fontId="51" fillId="5" borderId="1" xfId="0" applyFont="1" applyFill="1" applyBorder="1" applyAlignment="1">
      <alignment horizontal="center" vertical="center"/>
    </xf>
    <xf numFmtId="0" fontId="72" fillId="8" borderId="50" xfId="0" applyFont="1" applyFill="1" applyBorder="1" applyAlignment="1">
      <alignment horizontal="center" vertical="center"/>
    </xf>
    <xf numFmtId="0" fontId="50" fillId="8" borderId="32" xfId="0" applyFont="1" applyFill="1" applyBorder="1" applyAlignment="1">
      <alignment horizontal="center" vertical="center"/>
    </xf>
    <xf numFmtId="0" fontId="50" fillId="8" borderId="51" xfId="0" applyFont="1" applyFill="1" applyBorder="1" applyAlignment="1">
      <alignment horizontal="center" vertical="center"/>
    </xf>
    <xf numFmtId="0" fontId="46" fillId="8" borderId="32" xfId="0" applyFont="1" applyFill="1" applyBorder="1" applyAlignment="1">
      <alignment horizontal="center" vertical="center"/>
    </xf>
    <xf numFmtId="0" fontId="46" fillId="8" borderId="51" xfId="0" applyFont="1" applyFill="1" applyBorder="1" applyAlignment="1">
      <alignment horizontal="center" vertical="center"/>
    </xf>
    <xf numFmtId="0" fontId="53" fillId="0" borderId="0" xfId="0" applyFont="1" applyAlignment="1">
      <alignment horizontal="left"/>
    </xf>
    <xf numFmtId="0" fontId="44" fillId="0" borderId="25" xfId="0" applyFont="1" applyFill="1" applyBorder="1" applyAlignment="1">
      <alignment horizontal="left" vertical="center"/>
    </xf>
    <xf numFmtId="0" fontId="44" fillId="0" borderId="18" xfId="0" applyFont="1" applyFill="1" applyBorder="1" applyAlignment="1">
      <alignment horizontal="left" vertical="center"/>
    </xf>
    <xf numFmtId="0" fontId="44" fillId="0" borderId="27" xfId="0" applyFont="1" applyFill="1" applyBorder="1" applyAlignment="1">
      <alignment horizontal="left" vertical="center"/>
    </xf>
    <xf numFmtId="0" fontId="51" fillId="5" borderId="7" xfId="0" applyFont="1" applyFill="1" applyBorder="1" applyAlignment="1">
      <alignment horizontal="center" vertical="center"/>
    </xf>
    <xf numFmtId="0" fontId="46" fillId="0" borderId="41" xfId="0" applyFont="1" applyFill="1" applyBorder="1" applyAlignment="1">
      <alignment horizontal="left" vertical="center"/>
    </xf>
    <xf numFmtId="0" fontId="46" fillId="0" borderId="0" xfId="0" applyFont="1" applyFill="1" applyBorder="1" applyAlignment="1">
      <alignment horizontal="left" vertical="center"/>
    </xf>
    <xf numFmtId="0" fontId="43" fillId="0" borderId="41" xfId="0" applyFont="1" applyFill="1" applyBorder="1" applyAlignment="1">
      <alignment horizontal="left" vertical="center"/>
    </xf>
    <xf numFmtId="0" fontId="43" fillId="0" borderId="0" xfId="0" applyFont="1" applyFill="1" applyBorder="1" applyAlignment="1">
      <alignment horizontal="left" vertical="center"/>
    </xf>
    <xf numFmtId="0" fontId="53" fillId="0" borderId="1" xfId="0" applyFont="1" applyFill="1" applyBorder="1" applyAlignment="1">
      <alignment horizontal="center" vertical="center"/>
    </xf>
    <xf numFmtId="0" fontId="50" fillId="0" borderId="34" xfId="0" applyFont="1" applyFill="1" applyBorder="1" applyAlignment="1">
      <alignment horizontal="left" vertical="center" wrapText="1"/>
    </xf>
    <xf numFmtId="0" fontId="50" fillId="0" borderId="52" xfId="0" applyFont="1" applyFill="1" applyBorder="1" applyAlignment="1">
      <alignment horizontal="left" vertical="center" wrapText="1"/>
    </xf>
    <xf numFmtId="0" fontId="53" fillId="0" borderId="0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left" vertical="top"/>
    </xf>
    <xf numFmtId="0" fontId="10" fillId="3" borderId="18" xfId="0" applyFont="1" applyFill="1" applyBorder="1" applyAlignment="1">
      <alignment horizontal="left" vertical="top"/>
    </xf>
    <xf numFmtId="0" fontId="10" fillId="3" borderId="27" xfId="0" applyFont="1" applyFill="1" applyBorder="1" applyAlignment="1">
      <alignment horizontal="left" vertical="top"/>
    </xf>
    <xf numFmtId="0" fontId="54" fillId="0" borderId="25" xfId="2" applyFont="1" applyFill="1" applyBorder="1" applyAlignment="1">
      <alignment horizontal="left" vertical="top" wrapText="1"/>
    </xf>
    <xf numFmtId="0" fontId="54" fillId="0" borderId="18" xfId="2" applyFont="1" applyFill="1" applyBorder="1" applyAlignment="1">
      <alignment horizontal="left" vertical="top"/>
    </xf>
    <xf numFmtId="0" fontId="54" fillId="0" borderId="27" xfId="2" applyFont="1" applyFill="1" applyBorder="1" applyAlignment="1">
      <alignment horizontal="left" vertical="top"/>
    </xf>
    <xf numFmtId="0" fontId="54" fillId="0" borderId="20" xfId="0" applyFont="1" applyFill="1" applyBorder="1" applyAlignment="1">
      <alignment horizontal="left" vertical="top" wrapText="1"/>
    </xf>
    <xf numFmtId="0" fontId="54" fillId="0" borderId="18" xfId="0" applyFont="1" applyFill="1" applyBorder="1" applyAlignment="1">
      <alignment horizontal="left" vertical="top" wrapText="1"/>
    </xf>
    <xf numFmtId="0" fontId="54" fillId="0" borderId="27" xfId="0" applyFont="1" applyFill="1" applyBorder="1" applyAlignment="1">
      <alignment horizontal="left" vertical="top" wrapText="1"/>
    </xf>
    <xf numFmtId="0" fontId="54" fillId="0" borderId="25" xfId="0" applyFont="1" applyFill="1" applyBorder="1" applyAlignment="1">
      <alignment horizontal="center" vertical="center" wrapText="1"/>
    </xf>
    <xf numFmtId="0" fontId="54" fillId="0" borderId="18" xfId="0" applyFont="1" applyFill="1" applyBorder="1" applyAlignment="1">
      <alignment horizontal="center" vertical="center" wrapText="1"/>
    </xf>
    <xf numFmtId="0" fontId="43" fillId="0" borderId="22" xfId="0" applyFont="1" applyFill="1" applyBorder="1" applyAlignment="1">
      <alignment horizontal="left" vertical="top" wrapText="1"/>
    </xf>
    <xf numFmtId="0" fontId="43" fillId="0" borderId="22" xfId="0" applyFont="1" applyFill="1" applyBorder="1" applyAlignment="1">
      <alignment horizontal="left" vertical="top"/>
    </xf>
    <xf numFmtId="0" fontId="50" fillId="7" borderId="20" xfId="0" applyFont="1" applyFill="1" applyBorder="1" applyAlignment="1">
      <alignment horizontal="left" vertical="top" wrapText="1"/>
    </xf>
    <xf numFmtId="0" fontId="54" fillId="7" borderId="18" xfId="0" applyFont="1" applyFill="1" applyBorder="1" applyAlignment="1">
      <alignment horizontal="left" vertical="top" wrapText="1"/>
    </xf>
    <xf numFmtId="0" fontId="54" fillId="7" borderId="27" xfId="0" applyFont="1" applyFill="1" applyBorder="1" applyAlignment="1">
      <alignment horizontal="left" vertical="top" wrapText="1"/>
    </xf>
    <xf numFmtId="0" fontId="8" fillId="7" borderId="20" xfId="0" applyFont="1" applyFill="1" applyBorder="1" applyAlignment="1">
      <alignment horizontal="left" vertical="top" wrapText="1"/>
    </xf>
    <xf numFmtId="0" fontId="50" fillId="7" borderId="18" xfId="0" applyFont="1" applyFill="1" applyBorder="1" applyAlignment="1">
      <alignment horizontal="left" vertical="top"/>
    </xf>
    <xf numFmtId="0" fontId="50" fillId="7" borderId="27" xfId="0" applyFont="1" applyFill="1" applyBorder="1" applyAlignment="1">
      <alignment horizontal="left" vertical="top"/>
    </xf>
    <xf numFmtId="0" fontId="50" fillId="7" borderId="18" xfId="0" applyFont="1" applyFill="1" applyBorder="1" applyAlignment="1">
      <alignment horizontal="left" vertical="top" wrapText="1"/>
    </xf>
    <xf numFmtId="0" fontId="50" fillId="7" borderId="27" xfId="0" applyFont="1" applyFill="1" applyBorder="1" applyAlignment="1">
      <alignment horizontal="left" vertical="top" wrapText="1"/>
    </xf>
    <xf numFmtId="0" fontId="42" fillId="6" borderId="20" xfId="0" applyFont="1" applyFill="1" applyBorder="1" applyAlignment="1">
      <alignment horizontal="left" vertical="center"/>
    </xf>
    <xf numFmtId="0" fontId="42" fillId="6" borderId="18" xfId="0" applyFont="1" applyFill="1" applyBorder="1" applyAlignment="1">
      <alignment horizontal="left" vertical="center"/>
    </xf>
    <xf numFmtId="0" fontId="54" fillId="7" borderId="22" xfId="0" applyFont="1" applyFill="1" applyBorder="1" applyAlignment="1">
      <alignment horizontal="left" vertical="top" wrapText="1"/>
    </xf>
    <xf numFmtId="0" fontId="8" fillId="0" borderId="25" xfId="0" applyFont="1" applyFill="1" applyBorder="1" applyAlignment="1">
      <alignment horizontal="left" vertical="top" wrapText="1"/>
    </xf>
    <xf numFmtId="0" fontId="8" fillId="0" borderId="18" xfId="0" applyFont="1" applyFill="1" applyBorder="1" applyAlignment="1">
      <alignment horizontal="left" vertical="top" wrapText="1"/>
    </xf>
    <xf numFmtId="0" fontId="8" fillId="0" borderId="27" xfId="0" applyFont="1" applyFill="1" applyBorder="1" applyAlignment="1">
      <alignment horizontal="left" vertical="top" wrapText="1"/>
    </xf>
    <xf numFmtId="0" fontId="10" fillId="0" borderId="20" xfId="0" applyFont="1" applyFill="1" applyBorder="1" applyAlignment="1">
      <alignment horizontal="left" vertical="top" wrapText="1"/>
    </xf>
    <xf numFmtId="0" fontId="50" fillId="0" borderId="18" xfId="0" applyFont="1" applyFill="1" applyBorder="1" applyAlignment="1">
      <alignment horizontal="left" vertical="top"/>
    </xf>
    <xf numFmtId="0" fontId="50" fillId="0" borderId="27" xfId="0" applyFont="1" applyFill="1" applyBorder="1" applyAlignment="1">
      <alignment horizontal="left" vertical="top"/>
    </xf>
    <xf numFmtId="0" fontId="54" fillId="7" borderId="20" xfId="0" applyFont="1" applyFill="1" applyBorder="1" applyAlignment="1">
      <alignment horizontal="left" vertical="top"/>
    </xf>
    <xf numFmtId="0" fontId="54" fillId="7" borderId="18" xfId="0" applyFont="1" applyFill="1" applyBorder="1" applyAlignment="1">
      <alignment horizontal="left" vertical="top"/>
    </xf>
    <xf numFmtId="0" fontId="54" fillId="7" borderId="27" xfId="0" applyFont="1" applyFill="1" applyBorder="1" applyAlignment="1">
      <alignment horizontal="left" vertical="top"/>
    </xf>
    <xf numFmtId="0" fontId="42" fillId="0" borderId="25" xfId="0" applyFont="1" applyFill="1" applyBorder="1" applyAlignment="1">
      <alignment horizontal="left" vertical="top" wrapText="1"/>
    </xf>
    <xf numFmtId="0" fontId="42" fillId="0" borderId="18" xfId="0" applyFont="1" applyFill="1" applyBorder="1" applyAlignment="1">
      <alignment horizontal="left" vertical="top"/>
    </xf>
    <xf numFmtId="0" fontId="42" fillId="0" borderId="27" xfId="0" applyFont="1" applyFill="1" applyBorder="1" applyAlignment="1">
      <alignment horizontal="left" vertical="top"/>
    </xf>
    <xf numFmtId="0" fontId="42" fillId="0" borderId="20" xfId="0" applyFont="1" applyFill="1" applyBorder="1" applyAlignment="1">
      <alignment horizontal="left" vertical="top"/>
    </xf>
    <xf numFmtId="0" fontId="43" fillId="0" borderId="14" xfId="0" applyFont="1" applyBorder="1" applyAlignment="1">
      <alignment horizontal="right" vertical="center"/>
    </xf>
    <xf numFmtId="0" fontId="54" fillId="7" borderId="20" xfId="0" applyFont="1" applyFill="1" applyBorder="1" applyAlignment="1">
      <alignment horizontal="left" vertical="top" wrapText="1"/>
    </xf>
    <xf numFmtId="0" fontId="50" fillId="6" borderId="25" xfId="0" applyFont="1" applyFill="1" applyBorder="1" applyAlignment="1">
      <alignment horizontal="center" vertical="center"/>
    </xf>
    <xf numFmtId="0" fontId="50" fillId="6" borderId="18" xfId="0" applyFont="1" applyFill="1" applyBorder="1" applyAlignment="1">
      <alignment horizontal="center" vertical="center"/>
    </xf>
    <xf numFmtId="0" fontId="5" fillId="0" borderId="20" xfId="0" applyFont="1" applyFill="1" applyBorder="1" applyAlignment="1">
      <alignment horizontal="left" vertical="center" wrapText="1"/>
    </xf>
    <xf numFmtId="0" fontId="5" fillId="0" borderId="18" xfId="0" applyFont="1" applyFill="1" applyBorder="1" applyAlignment="1">
      <alignment horizontal="left" vertical="center" wrapText="1"/>
    </xf>
    <xf numFmtId="0" fontId="5" fillId="0" borderId="27" xfId="0" applyFont="1" applyFill="1" applyBorder="1" applyAlignment="1">
      <alignment horizontal="left" vertical="center" wrapText="1"/>
    </xf>
    <xf numFmtId="0" fontId="44" fillId="7" borderId="18" xfId="0" applyFont="1" applyFill="1" applyBorder="1" applyAlignment="1">
      <alignment horizontal="left" vertical="center" wrapText="1" indent="1"/>
    </xf>
    <xf numFmtId="0" fontId="44" fillId="7" borderId="27" xfId="0" applyFont="1" applyFill="1" applyBorder="1" applyAlignment="1">
      <alignment horizontal="left" vertical="center" wrapText="1" indent="1"/>
    </xf>
    <xf numFmtId="0" fontId="50" fillId="0" borderId="20" xfId="0" applyFont="1" applyFill="1" applyBorder="1" applyAlignment="1">
      <alignment horizontal="left" vertical="top" wrapText="1"/>
    </xf>
    <xf numFmtId="0" fontId="50" fillId="0" borderId="18" xfId="0" applyFont="1" applyFill="1" applyBorder="1" applyAlignment="1">
      <alignment horizontal="left" vertical="top" wrapText="1"/>
    </xf>
    <xf numFmtId="0" fontId="50" fillId="0" borderId="27" xfId="0" applyFont="1" applyFill="1" applyBorder="1" applyAlignment="1">
      <alignment horizontal="left" vertical="top" wrapText="1"/>
    </xf>
    <xf numFmtId="0" fontId="5" fillId="7" borderId="20" xfId="0" applyFont="1" applyFill="1" applyBorder="1" applyAlignment="1">
      <alignment horizontal="left" vertical="center" wrapText="1"/>
    </xf>
    <xf numFmtId="0" fontId="5" fillId="7" borderId="18" xfId="0" applyFont="1" applyFill="1" applyBorder="1" applyAlignment="1">
      <alignment horizontal="left" vertical="center" wrapText="1"/>
    </xf>
    <xf numFmtId="0" fontId="5" fillId="7" borderId="27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center" wrapText="1"/>
    </xf>
    <xf numFmtId="0" fontId="5" fillId="0" borderId="5" xfId="0" applyFont="1" applyFill="1" applyBorder="1" applyAlignment="1">
      <alignment horizontal="left" vertical="center" wrapText="1"/>
    </xf>
    <xf numFmtId="0" fontId="5" fillId="0" borderId="31" xfId="0" applyFont="1" applyFill="1" applyBorder="1" applyAlignment="1">
      <alignment horizontal="left" vertical="center" wrapText="1"/>
    </xf>
    <xf numFmtId="0" fontId="44" fillId="7" borderId="25" xfId="0" applyFont="1" applyFill="1" applyBorder="1" applyAlignment="1">
      <alignment horizontal="left" vertical="center" wrapText="1" indent="1"/>
    </xf>
    <xf numFmtId="0" fontId="43" fillId="7" borderId="20" xfId="0" applyFont="1" applyFill="1" applyBorder="1" applyAlignment="1">
      <alignment horizontal="left" vertical="center" wrapText="1"/>
    </xf>
    <xf numFmtId="0" fontId="43" fillId="7" borderId="18" xfId="0" applyFont="1" applyFill="1" applyBorder="1" applyAlignment="1">
      <alignment horizontal="left" vertical="center" wrapText="1"/>
    </xf>
    <xf numFmtId="0" fontId="43" fillId="7" borderId="27" xfId="0" applyFont="1" applyFill="1" applyBorder="1" applyAlignment="1">
      <alignment horizontal="left" vertical="center" wrapText="1"/>
    </xf>
    <xf numFmtId="0" fontId="53" fillId="0" borderId="18" xfId="0" applyFont="1" applyBorder="1" applyAlignment="1">
      <alignment horizontal="center"/>
    </xf>
    <xf numFmtId="0" fontId="72" fillId="9" borderId="20" xfId="0" applyFont="1" applyFill="1" applyBorder="1" applyAlignment="1">
      <alignment horizontal="left" vertical="center" wrapText="1"/>
    </xf>
    <xf numFmtId="0" fontId="72" fillId="9" borderId="18" xfId="0" applyFont="1" applyFill="1" applyBorder="1" applyAlignment="1">
      <alignment horizontal="left" vertical="center" wrapText="1"/>
    </xf>
    <xf numFmtId="0" fontId="72" fillId="9" borderId="27" xfId="0" applyFont="1" applyFill="1" applyBorder="1" applyAlignment="1">
      <alignment horizontal="left" vertical="center" wrapText="1"/>
    </xf>
    <xf numFmtId="0" fontId="44" fillId="9" borderId="36" xfId="0" applyFont="1" applyFill="1" applyBorder="1" applyAlignment="1">
      <alignment horizontal="left" vertical="center" wrapText="1" indent="1"/>
    </xf>
    <xf numFmtId="0" fontId="44" fillId="9" borderId="26" xfId="0" applyFont="1" applyFill="1" applyBorder="1" applyAlignment="1">
      <alignment horizontal="left" vertical="center" indent="1"/>
    </xf>
    <xf numFmtId="0" fontId="10" fillId="0" borderId="25" xfId="0" applyFont="1" applyFill="1" applyBorder="1" applyAlignment="1">
      <alignment horizontal="center" vertical="center" wrapText="1"/>
    </xf>
    <xf numFmtId="0" fontId="10" fillId="0" borderId="18" xfId="0" applyFont="1" applyFill="1" applyBorder="1" applyAlignment="1">
      <alignment horizontal="center" vertical="center" wrapText="1"/>
    </xf>
    <xf numFmtId="0" fontId="10" fillId="0" borderId="27" xfId="0" applyFont="1" applyFill="1" applyBorder="1" applyAlignment="1">
      <alignment horizontal="center" vertical="center" wrapText="1"/>
    </xf>
    <xf numFmtId="0" fontId="43" fillId="6" borderId="9" xfId="0" applyFont="1" applyFill="1" applyBorder="1" applyAlignment="1">
      <alignment horizontal="left" vertical="center"/>
    </xf>
    <xf numFmtId="0" fontId="43" fillId="6" borderId="7" xfId="0" applyFont="1" applyFill="1" applyBorder="1" applyAlignment="1">
      <alignment horizontal="left" vertical="center"/>
    </xf>
    <xf numFmtId="0" fontId="43" fillId="6" borderId="8" xfId="0" applyFont="1" applyFill="1" applyBorder="1" applyAlignment="1">
      <alignment horizontal="left" vertical="center"/>
    </xf>
    <xf numFmtId="0" fontId="38" fillId="0" borderId="9" xfId="0" applyFont="1" applyBorder="1" applyAlignment="1">
      <alignment horizontal="left" vertical="top" wrapText="1"/>
    </xf>
    <xf numFmtId="0" fontId="38" fillId="0" borderId="7" xfId="0" applyFont="1" applyBorder="1" applyAlignment="1">
      <alignment horizontal="left" vertical="top"/>
    </xf>
    <xf numFmtId="0" fontId="38" fillId="0" borderId="8" xfId="0" applyFont="1" applyBorder="1" applyAlignment="1">
      <alignment horizontal="left" vertical="top"/>
    </xf>
    <xf numFmtId="0" fontId="42" fillId="0" borderId="9" xfId="0" applyFont="1" applyFill="1" applyBorder="1" applyAlignment="1">
      <alignment horizontal="left" vertical="top" wrapText="1"/>
    </xf>
    <xf numFmtId="0" fontId="42" fillId="0" borderId="7" xfId="0" applyFont="1" applyFill="1" applyBorder="1" applyAlignment="1">
      <alignment horizontal="left" vertical="top" wrapText="1"/>
    </xf>
    <xf numFmtId="0" fontId="42" fillId="0" borderId="8" xfId="0" applyFont="1" applyFill="1" applyBorder="1" applyAlignment="1">
      <alignment horizontal="left" vertical="top" wrapText="1"/>
    </xf>
    <xf numFmtId="0" fontId="53" fillId="0" borderId="1" xfId="0" applyFont="1" applyBorder="1" applyAlignment="1">
      <alignment horizontal="center" vertical="center"/>
    </xf>
    <xf numFmtId="0" fontId="44" fillId="0" borderId="9" xfId="0" applyFont="1" applyBorder="1" applyAlignment="1">
      <alignment horizontal="left" vertical="top" wrapText="1"/>
    </xf>
    <xf numFmtId="0" fontId="44" fillId="0" borderId="7" xfId="0" applyFont="1" applyBorder="1" applyAlignment="1">
      <alignment horizontal="left" vertical="top"/>
    </xf>
    <xf numFmtId="0" fontId="44" fillId="0" borderId="8" xfId="0" applyFont="1" applyBorder="1" applyAlignment="1">
      <alignment horizontal="left" vertical="top"/>
    </xf>
    <xf numFmtId="0" fontId="44" fillId="0" borderId="7" xfId="0" applyFont="1" applyBorder="1" applyAlignment="1">
      <alignment horizontal="left" vertical="top" wrapText="1"/>
    </xf>
    <xf numFmtId="0" fontId="12" fillId="4" borderId="17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12" fillId="4" borderId="53" xfId="0" applyFont="1" applyFill="1" applyBorder="1" applyAlignment="1">
      <alignment horizontal="center" vertical="center"/>
    </xf>
    <xf numFmtId="0" fontId="28" fillId="4" borderId="9" xfId="0" applyFont="1" applyFill="1" applyBorder="1" applyAlignment="1">
      <alignment horizontal="center" vertical="center"/>
    </xf>
    <xf numFmtId="0" fontId="28" fillId="4" borderId="7" xfId="0" applyFont="1" applyFill="1" applyBorder="1" applyAlignment="1">
      <alignment horizontal="center" vertical="center"/>
    </xf>
    <xf numFmtId="0" fontId="28" fillId="4" borderId="8" xfId="0" applyFont="1" applyFill="1" applyBorder="1" applyAlignment="1">
      <alignment horizontal="center" vertical="center"/>
    </xf>
    <xf numFmtId="14" fontId="46" fillId="0" borderId="14" xfId="0" applyNumberFormat="1" applyFont="1" applyBorder="1" applyAlignment="1">
      <alignment horizontal="left" vertical="center"/>
    </xf>
  </cellXfs>
  <cellStyles count="11">
    <cellStyle name="0,0_x000a__x000a_NA_x000a__x000a_ 2" xfId="1"/>
    <cellStyle name="Normal 2" xfId="2"/>
    <cellStyle name="Normal 2 2" xfId="3"/>
    <cellStyle name="Normal 2 3" xfId="4"/>
    <cellStyle name="Normal 3" xfId="5"/>
    <cellStyle name="Normal 3 2" xfId="6"/>
    <cellStyle name="Normal 3 3" xfId="7"/>
    <cellStyle name="Normal 3 4" xfId="8"/>
    <cellStyle name="Style 1" xfId="9"/>
    <cellStyle name="一般" xfId="0" builtinId="0"/>
    <cellStyle name="一般 2" xf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26" Type="http://schemas.openxmlformats.org/officeDocument/2006/relationships/image" Target="../media/image40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5" Type="http://schemas.openxmlformats.org/officeDocument/2006/relationships/image" Target="../media/image39.png"/><Relationship Id="rId33" Type="http://schemas.openxmlformats.org/officeDocument/2006/relationships/image" Target="../media/image47.png"/><Relationship Id="rId2" Type="http://schemas.openxmlformats.org/officeDocument/2006/relationships/image" Target="../media/image1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29" Type="http://schemas.openxmlformats.org/officeDocument/2006/relationships/image" Target="../media/image43.png"/><Relationship Id="rId1" Type="http://schemas.openxmlformats.org/officeDocument/2006/relationships/image" Target="../media/image16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24" Type="http://schemas.openxmlformats.org/officeDocument/2006/relationships/image" Target="../media/image38.png"/><Relationship Id="rId32" Type="http://schemas.openxmlformats.org/officeDocument/2006/relationships/image" Target="../media/image46.png"/><Relationship Id="rId5" Type="http://schemas.openxmlformats.org/officeDocument/2006/relationships/image" Target="../media/image19.png"/><Relationship Id="rId15" Type="http://schemas.openxmlformats.org/officeDocument/2006/relationships/image" Target="../media/image29.emf"/><Relationship Id="rId23" Type="http://schemas.openxmlformats.org/officeDocument/2006/relationships/image" Target="../media/image37.png"/><Relationship Id="rId28" Type="http://schemas.openxmlformats.org/officeDocument/2006/relationships/image" Target="../media/image42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31" Type="http://schemas.openxmlformats.org/officeDocument/2006/relationships/image" Target="../media/image45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png"/><Relationship Id="rId27" Type="http://schemas.openxmlformats.org/officeDocument/2006/relationships/image" Target="../media/image41.png"/><Relationship Id="rId30" Type="http://schemas.openxmlformats.org/officeDocument/2006/relationships/image" Target="../media/image4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52.png"/><Relationship Id="rId2" Type="http://schemas.openxmlformats.org/officeDocument/2006/relationships/image" Target="../media/image1.png"/><Relationship Id="rId1" Type="http://schemas.openxmlformats.org/officeDocument/2006/relationships/image" Target="../media/image48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1.png"/><Relationship Id="rId1" Type="http://schemas.openxmlformats.org/officeDocument/2006/relationships/image" Target="../media/image53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85725</xdr:rowOff>
    </xdr:from>
    <xdr:to>
      <xdr:col>1</xdr:col>
      <xdr:colOff>676275</xdr:colOff>
      <xdr:row>0</xdr:row>
      <xdr:rowOff>485775</xdr:rowOff>
    </xdr:to>
    <xdr:pic>
      <xdr:nvPicPr>
        <xdr:cNvPr id="58389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572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4</xdr:row>
      <xdr:rowOff>47625</xdr:rowOff>
    </xdr:from>
    <xdr:to>
      <xdr:col>5</xdr:col>
      <xdr:colOff>914400</xdr:colOff>
      <xdr:row>26</xdr:row>
      <xdr:rowOff>104775</xdr:rowOff>
    </xdr:to>
    <xdr:pic>
      <xdr:nvPicPr>
        <xdr:cNvPr id="58390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276350"/>
          <a:ext cx="5305425" cy="3276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9525</xdr:colOff>
      <xdr:row>21</xdr:row>
      <xdr:rowOff>85725</xdr:rowOff>
    </xdr:from>
    <xdr:to>
      <xdr:col>11</xdr:col>
      <xdr:colOff>828675</xdr:colOff>
      <xdr:row>46</xdr:row>
      <xdr:rowOff>161925</xdr:rowOff>
    </xdr:to>
    <xdr:pic>
      <xdr:nvPicPr>
        <xdr:cNvPr id="58391" name="Imag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3819525"/>
          <a:ext cx="4410075" cy="2705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1</xdr:col>
      <xdr:colOff>704850</xdr:colOff>
      <xdr:row>0</xdr:row>
      <xdr:rowOff>485775</xdr:rowOff>
    </xdr:to>
    <xdr:pic>
      <xdr:nvPicPr>
        <xdr:cNvPr id="59497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43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790575</xdr:colOff>
      <xdr:row>76</xdr:row>
      <xdr:rowOff>9525</xdr:rowOff>
    </xdr:from>
    <xdr:to>
      <xdr:col>15</xdr:col>
      <xdr:colOff>333375</xdr:colOff>
      <xdr:row>98</xdr:row>
      <xdr:rowOff>9525</xdr:rowOff>
    </xdr:to>
    <xdr:pic>
      <xdr:nvPicPr>
        <xdr:cNvPr id="59498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2075" y="29765625"/>
          <a:ext cx="4438650" cy="518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1945821</xdr:colOff>
      <xdr:row>78</xdr:row>
      <xdr:rowOff>176893</xdr:rowOff>
    </xdr:from>
    <xdr:to>
      <xdr:col>6</xdr:col>
      <xdr:colOff>517071</xdr:colOff>
      <xdr:row>78</xdr:row>
      <xdr:rowOff>190500</xdr:rowOff>
    </xdr:to>
    <xdr:cxnSp macro="">
      <xdr:nvCxnSpPr>
        <xdr:cNvPr id="4" name="Connecteur droit avec flèche 3">
          <a:extLst>
            <a:ext uri="{FF2B5EF4-FFF2-40B4-BE49-F238E27FC236}"/>
          </a:extLst>
        </xdr:cNvPr>
        <xdr:cNvCxnSpPr/>
      </xdr:nvCxnSpPr>
      <xdr:spPr>
        <a:xfrm>
          <a:off x="6218464" y="21866679"/>
          <a:ext cx="1347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600075</xdr:colOff>
      <xdr:row>75</xdr:row>
      <xdr:rowOff>266700</xdr:rowOff>
    </xdr:from>
    <xdr:to>
      <xdr:col>16</xdr:col>
      <xdr:colOff>66675</xdr:colOff>
      <xdr:row>99</xdr:row>
      <xdr:rowOff>85725</xdr:rowOff>
    </xdr:to>
    <xdr:pic>
      <xdr:nvPicPr>
        <xdr:cNvPr id="59500" name="Imag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7900" y="29756100"/>
          <a:ext cx="4162425" cy="551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1934935</xdr:colOff>
      <xdr:row>92</xdr:row>
      <xdr:rowOff>152401</xdr:rowOff>
    </xdr:from>
    <xdr:to>
      <xdr:col>6</xdr:col>
      <xdr:colOff>506185</xdr:colOff>
      <xdr:row>92</xdr:row>
      <xdr:rowOff>166008</xdr:rowOff>
    </xdr:to>
    <xdr:cxnSp macro="">
      <xdr:nvCxnSpPr>
        <xdr:cNvPr id="8" name="Connecteur droit avec flèche 7">
          <a:extLst>
            <a:ext uri="{FF2B5EF4-FFF2-40B4-BE49-F238E27FC236}"/>
          </a:extLst>
        </xdr:cNvPr>
        <xdr:cNvCxnSpPr/>
      </xdr:nvCxnSpPr>
      <xdr:spPr>
        <a:xfrm>
          <a:off x="6207578" y="25325615"/>
          <a:ext cx="1347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54429</xdr:colOff>
      <xdr:row>124</xdr:row>
      <xdr:rowOff>27214</xdr:rowOff>
    </xdr:from>
    <xdr:to>
      <xdr:col>0</xdr:col>
      <xdr:colOff>435429</xdr:colOff>
      <xdr:row>125</xdr:row>
      <xdr:rowOff>27213</xdr:rowOff>
    </xdr:to>
    <xdr:sp macro="" textlink="">
      <xdr:nvSpPr>
        <xdr:cNvPr id="7" name="Flèche droite 6">
          <a:extLst>
            <a:ext uri="{FF2B5EF4-FFF2-40B4-BE49-F238E27FC236}"/>
          </a:extLst>
        </xdr:cNvPr>
        <xdr:cNvSpPr/>
      </xdr:nvSpPr>
      <xdr:spPr>
        <a:xfrm>
          <a:off x="54429" y="32507464"/>
          <a:ext cx="381000" cy="244928"/>
        </a:xfrm>
        <a:prstGeom prst="rightArrow">
          <a:avLst/>
        </a:prstGeom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7</xdr:col>
      <xdr:colOff>257175</xdr:colOff>
      <xdr:row>105</xdr:row>
      <xdr:rowOff>9525</xdr:rowOff>
    </xdr:from>
    <xdr:to>
      <xdr:col>15</xdr:col>
      <xdr:colOff>161925</xdr:colOff>
      <xdr:row>126</xdr:row>
      <xdr:rowOff>228600</xdr:rowOff>
    </xdr:to>
    <xdr:pic>
      <xdr:nvPicPr>
        <xdr:cNvPr id="59503" name="Image 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7825" y="36680775"/>
          <a:ext cx="3981450" cy="5286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638175</xdr:colOff>
      <xdr:row>105</xdr:row>
      <xdr:rowOff>9525</xdr:rowOff>
    </xdr:from>
    <xdr:to>
      <xdr:col>16</xdr:col>
      <xdr:colOff>152400</xdr:colOff>
      <xdr:row>126</xdr:row>
      <xdr:rowOff>219075</xdr:rowOff>
    </xdr:to>
    <xdr:pic>
      <xdr:nvPicPr>
        <xdr:cNvPr id="59504" name="Image 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36680775"/>
          <a:ext cx="4210050" cy="527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134</xdr:row>
      <xdr:rowOff>28575</xdr:rowOff>
    </xdr:from>
    <xdr:to>
      <xdr:col>4</xdr:col>
      <xdr:colOff>990600</xdr:colOff>
      <xdr:row>165</xdr:row>
      <xdr:rowOff>142875</xdr:rowOff>
    </xdr:to>
    <xdr:pic>
      <xdr:nvPicPr>
        <xdr:cNvPr id="59505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43748325"/>
          <a:ext cx="3600450" cy="5381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503465</xdr:colOff>
      <xdr:row>148</xdr:row>
      <xdr:rowOff>99331</xdr:rowOff>
    </xdr:from>
    <xdr:ext cx="3891642" cy="728110"/>
    <xdr:sp macro="" textlink="">
      <xdr:nvSpPr>
        <xdr:cNvPr id="3" name="ZoneTexte 2">
          <a:extLst>
            <a:ext uri="{FF2B5EF4-FFF2-40B4-BE49-F238E27FC236}"/>
          </a:extLst>
        </xdr:cNvPr>
        <xdr:cNvSpPr txBox="1"/>
      </xdr:nvSpPr>
      <xdr:spPr>
        <a:xfrm>
          <a:off x="3646715" y="37161106"/>
          <a:ext cx="3891642" cy="7185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FR" sz="2000" b="1">
              <a:solidFill>
                <a:srgbClr val="FF0000"/>
              </a:solidFill>
            </a:rPr>
            <a:t>bottom of connnecting zipper must be at 2cm from hem stitching</a:t>
          </a:r>
        </a:p>
      </xdr:txBody>
    </xdr:sp>
    <xdr:clientData/>
  </xdr:oneCellAnchor>
  <xdr:twoCellAnchor editAs="oneCell">
    <xdr:from>
      <xdr:col>6</xdr:col>
      <xdr:colOff>695325</xdr:colOff>
      <xdr:row>134</xdr:row>
      <xdr:rowOff>66675</xdr:rowOff>
    </xdr:from>
    <xdr:to>
      <xdr:col>14</xdr:col>
      <xdr:colOff>628650</xdr:colOff>
      <xdr:row>165</xdr:row>
      <xdr:rowOff>133350</xdr:rowOff>
    </xdr:to>
    <xdr:pic>
      <xdr:nvPicPr>
        <xdr:cNvPr id="59507" name="Image 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6825" y="43786425"/>
          <a:ext cx="3952875" cy="533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10</xdr:col>
      <xdr:colOff>421821</xdr:colOff>
      <xdr:row>149</xdr:row>
      <xdr:rowOff>27214</xdr:rowOff>
    </xdr:from>
    <xdr:ext cx="3891642" cy="718530"/>
    <xdr:sp macro="" textlink="">
      <xdr:nvSpPr>
        <xdr:cNvPr id="14" name="ZoneTexte 13">
          <a:extLst>
            <a:ext uri="{FF2B5EF4-FFF2-40B4-BE49-F238E27FC236}"/>
          </a:extLst>
        </xdr:cNvPr>
        <xdr:cNvSpPr txBox="1"/>
      </xdr:nvSpPr>
      <xdr:spPr>
        <a:xfrm>
          <a:off x="11293928" y="38236071"/>
          <a:ext cx="3891642" cy="7185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FR" sz="2000" b="1">
              <a:solidFill>
                <a:srgbClr val="FF0000"/>
              </a:solidFill>
            </a:rPr>
            <a:t>Flap width on bottom must</a:t>
          </a:r>
          <a:r>
            <a:rPr lang="fr-FR" sz="2000" b="1" baseline="0">
              <a:solidFill>
                <a:srgbClr val="FF0000"/>
              </a:solidFill>
            </a:rPr>
            <a:t> measured 1,5cm</a:t>
          </a:r>
          <a:endParaRPr lang="fr-FR" sz="20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5</xdr:col>
      <xdr:colOff>1543050</xdr:colOff>
      <xdr:row>165</xdr:row>
      <xdr:rowOff>257175</xdr:rowOff>
    </xdr:from>
    <xdr:to>
      <xdr:col>11</xdr:col>
      <xdr:colOff>285750</xdr:colOff>
      <xdr:row>184</xdr:row>
      <xdr:rowOff>19050</xdr:rowOff>
    </xdr:to>
    <xdr:pic>
      <xdr:nvPicPr>
        <xdr:cNvPr id="59509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49234725"/>
          <a:ext cx="3743325" cy="447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1156607</xdr:colOff>
      <xdr:row>177</xdr:row>
      <xdr:rowOff>95249</xdr:rowOff>
    </xdr:from>
    <xdr:to>
      <xdr:col>5</xdr:col>
      <xdr:colOff>2503714</xdr:colOff>
      <xdr:row>177</xdr:row>
      <xdr:rowOff>244744</xdr:rowOff>
    </xdr:to>
    <xdr:sp macro="" textlink="">
      <xdr:nvSpPr>
        <xdr:cNvPr id="15" name="Flèche droite 6">
          <a:extLst>
            <a:ext uri="{FF2B5EF4-FFF2-40B4-BE49-F238E27FC236}"/>
          </a:extLst>
        </xdr:cNvPr>
        <xdr:cNvSpPr/>
      </xdr:nvSpPr>
      <xdr:spPr>
        <a:xfrm>
          <a:off x="5429250" y="43365963"/>
          <a:ext cx="1347107" cy="14015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68036</xdr:colOff>
      <xdr:row>179</xdr:row>
      <xdr:rowOff>95249</xdr:rowOff>
    </xdr:from>
    <xdr:to>
      <xdr:col>0</xdr:col>
      <xdr:colOff>421821</xdr:colOff>
      <xdr:row>180</xdr:row>
      <xdr:rowOff>27214</xdr:rowOff>
    </xdr:to>
    <xdr:sp macro="" textlink="">
      <xdr:nvSpPr>
        <xdr:cNvPr id="17" name="Flèche droite 6">
          <a:extLst>
            <a:ext uri="{FF2B5EF4-FFF2-40B4-BE49-F238E27FC236}"/>
          </a:extLst>
        </xdr:cNvPr>
        <xdr:cNvSpPr/>
      </xdr:nvSpPr>
      <xdr:spPr>
        <a:xfrm>
          <a:off x="68036" y="44100749"/>
          <a:ext cx="353785" cy="17689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1</xdr:col>
      <xdr:colOff>704850</xdr:colOff>
      <xdr:row>0</xdr:row>
      <xdr:rowOff>485775</xdr:rowOff>
    </xdr:to>
    <xdr:pic>
      <xdr:nvPicPr>
        <xdr:cNvPr id="57465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43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790575</xdr:colOff>
      <xdr:row>75</xdr:row>
      <xdr:rowOff>9525</xdr:rowOff>
    </xdr:from>
    <xdr:to>
      <xdr:col>11</xdr:col>
      <xdr:colOff>523875</xdr:colOff>
      <xdr:row>97</xdr:row>
      <xdr:rowOff>9525</xdr:rowOff>
    </xdr:to>
    <xdr:pic>
      <xdr:nvPicPr>
        <xdr:cNvPr id="57466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9550" y="1524000"/>
          <a:ext cx="4448175" cy="518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1945821</xdr:colOff>
      <xdr:row>77</xdr:row>
      <xdr:rowOff>176893</xdr:rowOff>
    </xdr:from>
    <xdr:to>
      <xdr:col>6</xdr:col>
      <xdr:colOff>517071</xdr:colOff>
      <xdr:row>77</xdr:row>
      <xdr:rowOff>190500</xdr:rowOff>
    </xdr:to>
    <xdr:cxnSp macro="">
      <xdr:nvCxnSpPr>
        <xdr:cNvPr id="4" name="Connecteur droit avec flèche 3">
          <a:extLst>
            <a:ext uri="{FF2B5EF4-FFF2-40B4-BE49-F238E27FC236}"/>
          </a:extLst>
        </xdr:cNvPr>
        <xdr:cNvCxnSpPr/>
      </xdr:nvCxnSpPr>
      <xdr:spPr>
        <a:xfrm>
          <a:off x="6213021" y="21541468"/>
          <a:ext cx="1343025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600075</xdr:colOff>
      <xdr:row>74</xdr:row>
      <xdr:rowOff>266700</xdr:rowOff>
    </xdr:from>
    <xdr:to>
      <xdr:col>16</xdr:col>
      <xdr:colOff>390525</xdr:colOff>
      <xdr:row>98</xdr:row>
      <xdr:rowOff>85725</xdr:rowOff>
    </xdr:to>
    <xdr:pic>
      <xdr:nvPicPr>
        <xdr:cNvPr id="57468" name="Imag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53925" y="1514475"/>
          <a:ext cx="4171950" cy="551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1934935</xdr:colOff>
      <xdr:row>91</xdr:row>
      <xdr:rowOff>152401</xdr:rowOff>
    </xdr:from>
    <xdr:to>
      <xdr:col>6</xdr:col>
      <xdr:colOff>506185</xdr:colOff>
      <xdr:row>91</xdr:row>
      <xdr:rowOff>166008</xdr:rowOff>
    </xdr:to>
    <xdr:cxnSp macro="">
      <xdr:nvCxnSpPr>
        <xdr:cNvPr id="6" name="Connecteur droit avec flèche 7">
          <a:extLst>
            <a:ext uri="{FF2B5EF4-FFF2-40B4-BE49-F238E27FC236}"/>
          </a:extLst>
        </xdr:cNvPr>
        <xdr:cNvCxnSpPr/>
      </xdr:nvCxnSpPr>
      <xdr:spPr>
        <a:xfrm>
          <a:off x="6202135" y="24907876"/>
          <a:ext cx="1343025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54429</xdr:colOff>
      <xdr:row>123</xdr:row>
      <xdr:rowOff>27214</xdr:rowOff>
    </xdr:from>
    <xdr:to>
      <xdr:col>0</xdr:col>
      <xdr:colOff>435429</xdr:colOff>
      <xdr:row>124</xdr:row>
      <xdr:rowOff>27213</xdr:rowOff>
    </xdr:to>
    <xdr:sp macro="" textlink="">
      <xdr:nvSpPr>
        <xdr:cNvPr id="7" name="Flèche droite 6">
          <a:extLst>
            <a:ext uri="{FF2B5EF4-FFF2-40B4-BE49-F238E27FC236}"/>
          </a:extLst>
        </xdr:cNvPr>
        <xdr:cNvSpPr/>
      </xdr:nvSpPr>
      <xdr:spPr>
        <a:xfrm>
          <a:off x="54429" y="32345539"/>
          <a:ext cx="381000" cy="247649"/>
        </a:xfrm>
        <a:prstGeom prst="rightArrow">
          <a:avLst/>
        </a:prstGeom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7</xdr:col>
      <xdr:colOff>257175</xdr:colOff>
      <xdr:row>104</xdr:row>
      <xdr:rowOff>9525</xdr:rowOff>
    </xdr:from>
    <xdr:to>
      <xdr:col>11</xdr:col>
      <xdr:colOff>609600</xdr:colOff>
      <xdr:row>125</xdr:row>
      <xdr:rowOff>228600</xdr:rowOff>
    </xdr:to>
    <xdr:pic>
      <xdr:nvPicPr>
        <xdr:cNvPr id="57471" name="Image 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2475" y="8439150"/>
          <a:ext cx="3990975" cy="5286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638175</xdr:colOff>
      <xdr:row>104</xdr:row>
      <xdr:rowOff>9525</xdr:rowOff>
    </xdr:from>
    <xdr:to>
      <xdr:col>16</xdr:col>
      <xdr:colOff>476250</xdr:colOff>
      <xdr:row>125</xdr:row>
      <xdr:rowOff>219075</xdr:rowOff>
    </xdr:to>
    <xdr:pic>
      <xdr:nvPicPr>
        <xdr:cNvPr id="57472" name="Image 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92025" y="8439150"/>
          <a:ext cx="4219575" cy="527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133</xdr:row>
      <xdr:rowOff>28575</xdr:rowOff>
    </xdr:from>
    <xdr:to>
      <xdr:col>4</xdr:col>
      <xdr:colOff>990600</xdr:colOff>
      <xdr:row>164</xdr:row>
      <xdr:rowOff>142875</xdr:rowOff>
    </xdr:to>
    <xdr:pic>
      <xdr:nvPicPr>
        <xdr:cNvPr id="57473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16040100"/>
          <a:ext cx="3600450" cy="5381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503465</xdr:colOff>
      <xdr:row>147</xdr:row>
      <xdr:rowOff>99331</xdr:rowOff>
    </xdr:from>
    <xdr:ext cx="3891642" cy="728110"/>
    <xdr:sp macro="" textlink="">
      <xdr:nvSpPr>
        <xdr:cNvPr id="11" name="ZoneTexte 2">
          <a:extLst>
            <a:ext uri="{FF2B5EF4-FFF2-40B4-BE49-F238E27FC236}"/>
          </a:extLst>
        </xdr:cNvPr>
        <xdr:cNvSpPr txBox="1"/>
      </xdr:nvSpPr>
      <xdr:spPr>
        <a:xfrm>
          <a:off x="3637190" y="37732606"/>
          <a:ext cx="3891642" cy="728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FR" sz="2000" b="1">
              <a:solidFill>
                <a:srgbClr val="FF0000"/>
              </a:solidFill>
            </a:rPr>
            <a:t>bottom of connnecting zipper must be at 2cm from hem stitching</a:t>
          </a:r>
        </a:p>
      </xdr:txBody>
    </xdr:sp>
    <xdr:clientData/>
  </xdr:oneCellAnchor>
  <xdr:twoCellAnchor editAs="oneCell">
    <xdr:from>
      <xdr:col>6</xdr:col>
      <xdr:colOff>695325</xdr:colOff>
      <xdr:row>133</xdr:row>
      <xdr:rowOff>66675</xdr:rowOff>
    </xdr:from>
    <xdr:to>
      <xdr:col>10</xdr:col>
      <xdr:colOff>819150</xdr:colOff>
      <xdr:row>164</xdr:row>
      <xdr:rowOff>133350</xdr:rowOff>
    </xdr:to>
    <xdr:pic>
      <xdr:nvPicPr>
        <xdr:cNvPr id="57475" name="Image 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16078200"/>
          <a:ext cx="3962400" cy="533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10</xdr:col>
      <xdr:colOff>421821</xdr:colOff>
      <xdr:row>148</xdr:row>
      <xdr:rowOff>27214</xdr:rowOff>
    </xdr:from>
    <xdr:ext cx="3891642" cy="718530"/>
    <xdr:sp macro="" textlink="">
      <xdr:nvSpPr>
        <xdr:cNvPr id="13" name="ZoneTexte 13">
          <a:extLst>
            <a:ext uri="{FF2B5EF4-FFF2-40B4-BE49-F238E27FC236}"/>
          </a:extLst>
        </xdr:cNvPr>
        <xdr:cNvSpPr txBox="1"/>
      </xdr:nvSpPr>
      <xdr:spPr>
        <a:xfrm>
          <a:off x="11299371" y="37803364"/>
          <a:ext cx="3891642" cy="7185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FR" sz="2000" b="1">
              <a:solidFill>
                <a:srgbClr val="FF0000"/>
              </a:solidFill>
            </a:rPr>
            <a:t>Flap width on bottom must</a:t>
          </a:r>
          <a:r>
            <a:rPr lang="fr-FR" sz="2000" b="1" baseline="0">
              <a:solidFill>
                <a:srgbClr val="FF0000"/>
              </a:solidFill>
            </a:rPr>
            <a:t> measured 1,5cm</a:t>
          </a:r>
          <a:endParaRPr lang="fr-FR" sz="20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8</xdr:col>
      <xdr:colOff>514350</xdr:colOff>
      <xdr:row>169</xdr:row>
      <xdr:rowOff>276225</xdr:rowOff>
    </xdr:from>
    <xdr:to>
      <xdr:col>12</xdr:col>
      <xdr:colOff>628650</xdr:colOff>
      <xdr:row>183</xdr:row>
      <xdr:rowOff>238125</xdr:rowOff>
    </xdr:to>
    <xdr:pic>
      <xdr:nvPicPr>
        <xdr:cNvPr id="57477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23060025"/>
          <a:ext cx="3752850" cy="449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1936750</xdr:colOff>
      <xdr:row>180</xdr:row>
      <xdr:rowOff>79375</xdr:rowOff>
    </xdr:from>
    <xdr:to>
      <xdr:col>7</xdr:col>
      <xdr:colOff>820964</xdr:colOff>
      <xdr:row>181</xdr:row>
      <xdr:rowOff>22494</xdr:rowOff>
    </xdr:to>
    <xdr:sp macro="" textlink="">
      <xdr:nvSpPr>
        <xdr:cNvPr id="15" name="Flèche droite 6">
          <a:extLst>
            <a:ext uri="{FF2B5EF4-FFF2-40B4-BE49-F238E27FC236}"/>
          </a:extLst>
        </xdr:cNvPr>
        <xdr:cNvSpPr/>
      </xdr:nvSpPr>
      <xdr:spPr>
        <a:xfrm>
          <a:off x="6207125" y="26209625"/>
          <a:ext cx="2741839" cy="1971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68036</xdr:colOff>
      <xdr:row>183</xdr:row>
      <xdr:rowOff>95249</xdr:rowOff>
    </xdr:from>
    <xdr:to>
      <xdr:col>0</xdr:col>
      <xdr:colOff>421821</xdr:colOff>
      <xdr:row>184</xdr:row>
      <xdr:rowOff>27214</xdr:rowOff>
    </xdr:to>
    <xdr:sp macro="" textlink="">
      <xdr:nvSpPr>
        <xdr:cNvPr id="16" name="Flèche droite 6">
          <a:extLst>
            <a:ext uri="{FF2B5EF4-FFF2-40B4-BE49-F238E27FC236}"/>
          </a:extLst>
        </xdr:cNvPr>
        <xdr:cNvSpPr/>
      </xdr:nvSpPr>
      <xdr:spPr>
        <a:xfrm>
          <a:off x="68036" y="43624499"/>
          <a:ext cx="353785" cy="17961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oneCellAnchor>
    <xdr:from>
      <xdr:col>5</xdr:col>
      <xdr:colOff>0</xdr:colOff>
      <xdr:row>154</xdr:row>
      <xdr:rowOff>0</xdr:rowOff>
    </xdr:from>
    <xdr:ext cx="3079750" cy="1460500"/>
    <xdr:sp macro="" textlink="">
      <xdr:nvSpPr>
        <xdr:cNvPr id="17" name="ZoneTexte 12">
          <a:extLst>
            <a:ext uri="{FF2B5EF4-FFF2-40B4-BE49-F238E27FC236}"/>
          </a:extLst>
        </xdr:cNvPr>
        <xdr:cNvSpPr txBox="1"/>
      </xdr:nvSpPr>
      <xdr:spPr>
        <a:xfrm>
          <a:off x="4272643" y="19988893"/>
          <a:ext cx="3079750" cy="1460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TW" altLang="en-US" sz="2400" b="1">
              <a:solidFill>
                <a:schemeClr val="tx1"/>
              </a:solidFill>
            </a:rPr>
            <a:t>內門襟拉鍊的底部必須高於下擺剪接</a:t>
          </a:r>
          <a:r>
            <a:rPr lang="en-US" altLang="zh-TW" sz="2400" b="1">
              <a:solidFill>
                <a:schemeClr val="tx1"/>
              </a:solidFill>
            </a:rPr>
            <a:t>2CM</a:t>
          </a:r>
          <a:endParaRPr lang="fr-FR" sz="2400" b="1">
            <a:solidFill>
              <a:schemeClr val="tx1"/>
            </a:solidFill>
          </a:endParaRPr>
        </a:p>
      </xdr:txBody>
    </xdr:sp>
    <xdr:clientData/>
  </xdr:oneCellAnchor>
  <xdr:oneCellAnchor>
    <xdr:from>
      <xdr:col>11</xdr:col>
      <xdr:colOff>95250</xdr:colOff>
      <xdr:row>153</xdr:row>
      <xdr:rowOff>95249</xdr:rowOff>
    </xdr:from>
    <xdr:ext cx="3175000" cy="904875"/>
    <xdr:sp macro="" textlink="">
      <xdr:nvSpPr>
        <xdr:cNvPr id="18" name="ZoneTexte 12">
          <a:extLst>
            <a:ext uri="{FF2B5EF4-FFF2-40B4-BE49-F238E27FC236}"/>
          </a:extLst>
        </xdr:cNvPr>
        <xdr:cNvSpPr txBox="1"/>
      </xdr:nvSpPr>
      <xdr:spPr>
        <a:xfrm>
          <a:off x="11838214" y="19934463"/>
          <a:ext cx="3175000" cy="904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TW" altLang="en-US" sz="2400" b="1">
              <a:solidFill>
                <a:schemeClr val="tx1"/>
              </a:solidFill>
            </a:rPr>
            <a:t>內門襟拉鍊蓋片底部改為</a:t>
          </a:r>
          <a:r>
            <a:rPr lang="en-US" altLang="zh-TW" sz="2400" b="1">
              <a:solidFill>
                <a:schemeClr val="tx1"/>
              </a:solidFill>
            </a:rPr>
            <a:t>1.5CM</a:t>
          </a:r>
          <a:endParaRPr lang="fr-FR" sz="2400" b="1">
            <a:solidFill>
              <a:schemeClr val="tx1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1</xdr:col>
      <xdr:colOff>676275</xdr:colOff>
      <xdr:row>0</xdr:row>
      <xdr:rowOff>466725</xdr:rowOff>
    </xdr:to>
    <xdr:pic>
      <xdr:nvPicPr>
        <xdr:cNvPr id="60497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485775</xdr:colOff>
      <xdr:row>16</xdr:row>
      <xdr:rowOff>85725</xdr:rowOff>
    </xdr:from>
    <xdr:to>
      <xdr:col>2</xdr:col>
      <xdr:colOff>156187</xdr:colOff>
      <xdr:row>17</xdr:row>
      <xdr:rowOff>85725</xdr:rowOff>
    </xdr:to>
    <xdr:sp macro="" textlink="">
      <xdr:nvSpPr>
        <xdr:cNvPr id="2" name="Rectangle 1">
          <a:extLst>
            <a:ext uri="{FF2B5EF4-FFF2-40B4-BE49-F238E27FC236}"/>
          </a:extLst>
        </xdr:cNvPr>
        <xdr:cNvSpPr/>
      </xdr:nvSpPr>
      <xdr:spPr>
        <a:xfrm>
          <a:off x="485775" y="3324225"/>
          <a:ext cx="1076325" cy="1524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0</xdr:col>
      <xdr:colOff>200025</xdr:colOff>
      <xdr:row>3</xdr:row>
      <xdr:rowOff>95250</xdr:rowOff>
    </xdr:from>
    <xdr:to>
      <xdr:col>11</xdr:col>
      <xdr:colOff>333375</xdr:colOff>
      <xdr:row>38</xdr:row>
      <xdr:rowOff>219075</xdr:rowOff>
    </xdr:to>
    <xdr:pic>
      <xdr:nvPicPr>
        <xdr:cNvPr id="60499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190625"/>
          <a:ext cx="10239375" cy="5324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7</xdr:row>
      <xdr:rowOff>71433</xdr:rowOff>
    </xdr:from>
    <xdr:to>
      <xdr:col>2</xdr:col>
      <xdr:colOff>626269</xdr:colOff>
      <xdr:row>14</xdr:row>
      <xdr:rowOff>42858</xdr:rowOff>
    </xdr:to>
    <xdr:sp macro="" textlink="">
      <xdr:nvSpPr>
        <xdr:cNvPr id="5" name="文字方塊 4"/>
        <xdr:cNvSpPr txBox="1"/>
      </xdr:nvSpPr>
      <xdr:spPr>
        <a:xfrm>
          <a:off x="0" y="1922004"/>
          <a:ext cx="2027805" cy="101917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穿者右側長版內擋風片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壓臨邊單針。門襟車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塑鋼拉鏈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拉片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壓臨邊線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底端兩側各打一直結。</a:t>
          </a:r>
        </a:p>
      </xdr:txBody>
    </xdr:sp>
    <xdr:clientData/>
  </xdr:twoCellAnchor>
  <xdr:twoCellAnchor>
    <xdr:from>
      <xdr:col>0</xdr:col>
      <xdr:colOff>205471</xdr:colOff>
      <xdr:row>15</xdr:row>
      <xdr:rowOff>91845</xdr:rowOff>
    </xdr:from>
    <xdr:to>
      <xdr:col>2</xdr:col>
      <xdr:colOff>72461</xdr:colOff>
      <xdr:row>18</xdr:row>
      <xdr:rowOff>53744</xdr:rowOff>
    </xdr:to>
    <xdr:sp macro="" textlink="">
      <xdr:nvSpPr>
        <xdr:cNvPr id="6" name="文字方塊 5"/>
        <xdr:cNvSpPr txBox="1"/>
      </xdr:nvSpPr>
      <xdr:spPr>
        <a:xfrm>
          <a:off x="205471" y="3139845"/>
          <a:ext cx="1268526" cy="4109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r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7.2cm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583067</xdr:colOff>
      <xdr:row>15</xdr:row>
      <xdr:rowOff>83340</xdr:rowOff>
    </xdr:from>
    <xdr:to>
      <xdr:col>6</xdr:col>
      <xdr:colOff>705092</xdr:colOff>
      <xdr:row>18</xdr:row>
      <xdr:rowOff>45240</xdr:rowOff>
    </xdr:to>
    <xdr:sp macro="" textlink="">
      <xdr:nvSpPr>
        <xdr:cNvPr id="7" name="文字方塊 6"/>
        <xdr:cNvSpPr txBox="1"/>
      </xdr:nvSpPr>
      <xdr:spPr>
        <a:xfrm>
          <a:off x="5059817" y="3131340"/>
          <a:ext cx="1156168" cy="41093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648040</xdr:colOff>
      <xdr:row>18</xdr:row>
      <xdr:rowOff>78239</xdr:rowOff>
    </xdr:from>
    <xdr:to>
      <xdr:col>7</xdr:col>
      <xdr:colOff>18708</xdr:colOff>
      <xdr:row>26</xdr:row>
      <xdr:rowOff>102051</xdr:rowOff>
    </xdr:to>
    <xdr:sp macro="" textlink="">
      <xdr:nvSpPr>
        <xdr:cNvPr id="8" name="文字方塊 7"/>
        <xdr:cNvSpPr txBox="1"/>
      </xdr:nvSpPr>
      <xdr:spPr>
        <a:xfrm>
          <a:off x="5124790" y="3575275"/>
          <a:ext cx="1438954" cy="122124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表布胸袋蓋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1/4"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雙針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17mm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 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Logo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彈簧壓釦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表布袋裏手心面，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MESH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布手背面。</a:t>
          </a:r>
        </a:p>
      </xdr:txBody>
    </xdr:sp>
    <xdr:clientData/>
  </xdr:twoCellAnchor>
  <xdr:twoCellAnchor>
    <xdr:from>
      <xdr:col>4</xdr:col>
      <xdr:colOff>623888</xdr:colOff>
      <xdr:row>7</xdr:row>
      <xdr:rowOff>35716</xdr:rowOff>
    </xdr:from>
    <xdr:to>
      <xdr:col>6</xdr:col>
      <xdr:colOff>428625</xdr:colOff>
      <xdr:row>12</xdr:row>
      <xdr:rowOff>35716</xdr:rowOff>
    </xdr:to>
    <xdr:sp macro="" textlink="">
      <xdr:nvSpPr>
        <xdr:cNvPr id="9" name="文字方塊 8"/>
        <xdr:cNvSpPr txBox="1"/>
      </xdr:nvSpPr>
      <xdr:spPr>
        <a:xfrm>
          <a:off x="3903209" y="1886287"/>
          <a:ext cx="2036309" cy="748393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200"/>
            </a:lnSpc>
          </a:pP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帽簷內穿彈繩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由左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右外側各兩顆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10mm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雞眼穿出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入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繩釦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CS-A7+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小淚珠。</a:t>
          </a:r>
        </a:p>
      </xdr:txBody>
    </xdr:sp>
    <xdr:clientData/>
  </xdr:twoCellAnchor>
  <xdr:twoCellAnchor>
    <xdr:from>
      <xdr:col>0</xdr:col>
      <xdr:colOff>47625</xdr:colOff>
      <xdr:row>23</xdr:row>
      <xdr:rowOff>59528</xdr:rowOff>
    </xdr:from>
    <xdr:to>
      <xdr:col>1</xdr:col>
      <xdr:colOff>714375</xdr:colOff>
      <xdr:row>35</xdr:row>
      <xdr:rowOff>135388</xdr:rowOff>
    </xdr:to>
    <xdr:sp macro="" textlink="">
      <xdr:nvSpPr>
        <xdr:cNvPr id="10" name="文字方塊 9"/>
        <xdr:cNvSpPr txBox="1"/>
      </xdr:nvSpPr>
      <xdr:spPr>
        <a:xfrm>
          <a:off x="47625" y="4304957"/>
          <a:ext cx="1251857" cy="187200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側袋車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塑鋼拉鍊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向上拉合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壓臨邊線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下打橫結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上端有一表布蓋片可放入拉頭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表布袋裏手心面，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MESH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布手背面。</a:t>
          </a:r>
        </a:p>
      </xdr:txBody>
    </xdr:sp>
    <xdr:clientData/>
  </xdr:twoCellAnchor>
  <xdr:twoCellAnchor>
    <xdr:from>
      <xdr:col>0</xdr:col>
      <xdr:colOff>135732</xdr:colOff>
      <xdr:row>38</xdr:row>
      <xdr:rowOff>83341</xdr:rowOff>
    </xdr:from>
    <xdr:to>
      <xdr:col>5</xdr:col>
      <xdr:colOff>452438</xdr:colOff>
      <xdr:row>38</xdr:row>
      <xdr:rowOff>807242</xdr:rowOff>
    </xdr:to>
    <xdr:sp macro="" textlink="">
      <xdr:nvSpPr>
        <xdr:cNvPr id="11" name="文字方塊 10"/>
        <xdr:cNvSpPr txBox="1"/>
      </xdr:nvSpPr>
      <xdr:spPr>
        <a:xfrm>
          <a:off x="135732" y="6573948"/>
          <a:ext cx="4793456" cy="72390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下襬內貼表布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高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1",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包光做法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內穿彈繩由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穿者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右側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兩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個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10mm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雞眼穿出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入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繩釦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小淚珠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(L:1.5cm),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迴紋帶夾車於內貼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加打結固定。</a:t>
          </a:r>
        </a:p>
        <a:p>
          <a:endParaRPr lang="zh-TW" altLang="en-US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5</xdr:col>
      <xdr:colOff>540540</xdr:colOff>
      <xdr:row>32</xdr:row>
      <xdr:rowOff>83337</xdr:rowOff>
    </xdr:from>
    <xdr:to>
      <xdr:col>6</xdr:col>
      <xdr:colOff>716751</xdr:colOff>
      <xdr:row>35</xdr:row>
      <xdr:rowOff>45237</xdr:rowOff>
    </xdr:to>
    <xdr:sp macro="" textlink="">
      <xdr:nvSpPr>
        <xdr:cNvPr id="12" name="文字方塊 11"/>
        <xdr:cNvSpPr txBox="1"/>
      </xdr:nvSpPr>
      <xdr:spPr>
        <a:xfrm>
          <a:off x="5017290" y="5675873"/>
          <a:ext cx="1210354" cy="4109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織標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LW050-E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397674</xdr:colOff>
      <xdr:row>38</xdr:row>
      <xdr:rowOff>226214</xdr:rowOff>
    </xdr:from>
    <xdr:to>
      <xdr:col>8</xdr:col>
      <xdr:colOff>797724</xdr:colOff>
      <xdr:row>38</xdr:row>
      <xdr:rowOff>821525</xdr:rowOff>
    </xdr:to>
    <xdr:sp macro="" textlink="">
      <xdr:nvSpPr>
        <xdr:cNvPr id="13" name="文字方塊 12"/>
        <xdr:cNvSpPr txBox="1"/>
      </xdr:nvSpPr>
      <xdr:spPr>
        <a:xfrm>
          <a:off x="4874424" y="6716821"/>
          <a:ext cx="3774621" cy="59531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400"/>
            </a:lnSpc>
          </a:pP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袖口高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6cm,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壓臨邊單針袖口釘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17mmLogo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彈簧壓釦上半套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+2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組下半套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間隔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4cm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。可調節袖口寬。</a:t>
          </a:r>
        </a:p>
      </xdr:txBody>
    </xdr:sp>
    <xdr:clientData/>
  </xdr:twoCellAnchor>
  <xdr:twoCellAnchor>
    <xdr:from>
      <xdr:col>5</xdr:col>
      <xdr:colOff>326241</xdr:colOff>
      <xdr:row>3</xdr:row>
      <xdr:rowOff>0</xdr:rowOff>
    </xdr:from>
    <xdr:to>
      <xdr:col>7</xdr:col>
      <xdr:colOff>1021566</xdr:colOff>
      <xdr:row>7</xdr:row>
      <xdr:rowOff>23812</xdr:rowOff>
    </xdr:to>
    <xdr:sp macro="" textlink="">
      <xdr:nvSpPr>
        <xdr:cNvPr id="14" name="文字方塊 13"/>
        <xdr:cNvSpPr txBox="1"/>
      </xdr:nvSpPr>
      <xdr:spPr>
        <a:xfrm>
          <a:off x="4802991" y="1088571"/>
          <a:ext cx="2763611" cy="785812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 b="1" u="sng">
              <a:latin typeface="標楷體" panose="03000509000000000000" pitchFamily="65" charset="-120"/>
              <a:ea typeface="標楷體" panose="03000509000000000000" pitchFamily="65" charset="-120"/>
            </a:rPr>
            <a:t>※</a:t>
          </a:r>
          <a:r>
            <a:rPr lang="zh-TW" altLang="en-US" sz="1600" b="1" u="sng">
              <a:latin typeface="標楷體" panose="03000509000000000000" pitchFamily="65" charset="-120"/>
              <a:ea typeface="標楷體" panose="03000509000000000000" pitchFamily="65" charset="-120"/>
            </a:rPr>
            <a:t>大身</a:t>
          </a:r>
          <a:r>
            <a:rPr lang="en-US" altLang="zh-TW" sz="1600" b="1" u="sng">
              <a:latin typeface="標楷體" panose="03000509000000000000" pitchFamily="65" charset="-120"/>
              <a:ea typeface="標楷體" panose="03000509000000000000" pitchFamily="65" charset="-120"/>
            </a:rPr>
            <a:t>&amp;</a:t>
          </a:r>
          <a:r>
            <a:rPr lang="zh-TW" altLang="en-US" sz="1600" b="1" u="sng">
              <a:latin typeface="標楷體" panose="03000509000000000000" pitchFamily="65" charset="-120"/>
              <a:ea typeface="標楷體" panose="03000509000000000000" pitchFamily="65" charset="-120"/>
            </a:rPr>
            <a:t>袖剪接壓</a:t>
          </a:r>
          <a:r>
            <a:rPr lang="en-US" altLang="zh-TW" sz="1600" b="1" u="sng">
              <a:latin typeface="標楷體" panose="03000509000000000000" pitchFamily="65" charset="-120"/>
              <a:ea typeface="標楷體" panose="03000509000000000000" pitchFamily="65" charset="-120"/>
            </a:rPr>
            <a:t>1/4"</a:t>
          </a:r>
          <a:r>
            <a:rPr lang="zh-TW" altLang="en-US" sz="1600" b="1" u="sng">
              <a:latin typeface="標楷體" panose="03000509000000000000" pitchFamily="65" charset="-120"/>
              <a:ea typeface="標楷體" panose="03000509000000000000" pitchFamily="65" charset="-120"/>
            </a:rPr>
            <a:t>雙針</a:t>
          </a:r>
          <a:r>
            <a:rPr lang="en-US" altLang="zh-TW" sz="1600" b="1" u="sng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 u="sng">
              <a:latin typeface="標楷體" panose="03000509000000000000" pitchFamily="65" charset="-120"/>
              <a:ea typeface="標楷體" panose="03000509000000000000" pitchFamily="65" charset="-120"/>
            </a:rPr>
            <a:t>帽剪接壓臨邊單針。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657225</xdr:colOff>
      <xdr:row>0</xdr:row>
      <xdr:rowOff>466725</xdr:rowOff>
    </xdr:to>
    <xdr:pic>
      <xdr:nvPicPr>
        <xdr:cNvPr id="61641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1057275</xdr:colOff>
      <xdr:row>14</xdr:row>
      <xdr:rowOff>28575</xdr:rowOff>
    </xdr:from>
    <xdr:to>
      <xdr:col>9</xdr:col>
      <xdr:colOff>176236</xdr:colOff>
      <xdr:row>18</xdr:row>
      <xdr:rowOff>133350</xdr:rowOff>
    </xdr:to>
    <xdr:sp macro="" textlink="">
      <xdr:nvSpPr>
        <xdr:cNvPr id="2" name="Rectangle 1">
          <a:extLst>
            <a:ext uri="{FF2B5EF4-FFF2-40B4-BE49-F238E27FC236}"/>
          </a:extLst>
        </xdr:cNvPr>
        <xdr:cNvSpPr/>
      </xdr:nvSpPr>
      <xdr:spPr>
        <a:xfrm>
          <a:off x="8486775" y="2809875"/>
          <a:ext cx="323850" cy="7239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1</xdr:col>
      <xdr:colOff>0</xdr:colOff>
      <xdr:row>3</xdr:row>
      <xdr:rowOff>133350</xdr:rowOff>
    </xdr:from>
    <xdr:to>
      <xdr:col>10</xdr:col>
      <xdr:colOff>285750</xdr:colOff>
      <xdr:row>37</xdr:row>
      <xdr:rowOff>838200</xdr:rowOff>
    </xdr:to>
    <xdr:pic>
      <xdr:nvPicPr>
        <xdr:cNvPr id="61643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1057275"/>
          <a:ext cx="8867775" cy="5800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603252</xdr:colOff>
      <xdr:row>37</xdr:row>
      <xdr:rowOff>617008</xdr:rowOff>
    </xdr:from>
    <xdr:to>
      <xdr:col>8</xdr:col>
      <xdr:colOff>95250</xdr:colOff>
      <xdr:row>37</xdr:row>
      <xdr:rowOff>924981</xdr:rowOff>
    </xdr:to>
    <xdr:sp macro="" textlink="">
      <xdr:nvSpPr>
        <xdr:cNvPr id="5" name="文字方塊 4"/>
        <xdr:cNvSpPr txBox="1"/>
      </xdr:nvSpPr>
      <xdr:spPr>
        <a:xfrm>
          <a:off x="2686846" y="6653477"/>
          <a:ext cx="4837904" cy="3079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表布內門襟拉鍊蓋片寬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3cm,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內車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塑鋼拉鍊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可與內夾克拉合。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3</xdr:col>
      <xdr:colOff>1095375</xdr:colOff>
      <xdr:row>5</xdr:row>
      <xdr:rowOff>152400</xdr:rowOff>
    </xdr:from>
    <xdr:to>
      <xdr:col>5</xdr:col>
      <xdr:colOff>609600</xdr:colOff>
      <xdr:row>10</xdr:row>
      <xdr:rowOff>85725</xdr:rowOff>
    </xdr:to>
    <xdr:grpSp>
      <xdr:nvGrpSpPr>
        <xdr:cNvPr id="61645" name="群組 22"/>
        <xdr:cNvGrpSpPr>
          <a:grpSpLocks/>
        </xdr:cNvGrpSpPr>
      </xdr:nvGrpSpPr>
      <xdr:grpSpPr bwMode="auto">
        <a:xfrm>
          <a:off x="3171825" y="1495425"/>
          <a:ext cx="1914525" cy="752475"/>
          <a:chOff x="8782051" y="3028950"/>
          <a:chExt cx="2560109" cy="760942"/>
        </a:xfrm>
      </xdr:grpSpPr>
      <xdr:grpSp>
        <xdr:nvGrpSpPr>
          <xdr:cNvPr id="48" name="群組 2"/>
          <xdr:cNvGrpSpPr>
            <a:grpSpLocks/>
          </xdr:cNvGrpSpPr>
        </xdr:nvGrpSpPr>
        <xdr:grpSpPr bwMode="auto">
          <a:xfrm>
            <a:off x="8782051" y="3028950"/>
            <a:ext cx="2560109" cy="760942"/>
            <a:chOff x="114301" y="676276"/>
            <a:chExt cx="2743201" cy="866775"/>
          </a:xfrm>
          <a:solidFill>
            <a:schemeClr val="lt1"/>
          </a:solidFill>
        </xdr:grpSpPr>
        <xdr:grpSp>
          <xdr:nvGrpSpPr>
            <xdr:cNvPr id="47" name="群組 59"/>
            <xdr:cNvGrpSpPr>
              <a:grpSpLocks/>
            </xdr:cNvGrpSpPr>
          </xdr:nvGrpSpPr>
          <xdr:grpSpPr bwMode="auto">
            <a:xfrm>
              <a:off x="469143" y="917656"/>
              <a:ext cx="2129052" cy="625395"/>
              <a:chOff x="1066800" y="666750"/>
              <a:chExt cx="2581275" cy="809625"/>
            </a:xfrm>
            <a:grpFill/>
          </xdr:grpSpPr>
          <xdr:sp macro="" textlink="">
            <xdr:nvSpPr>
              <xdr:cNvPr id="12" name="Line 82"/>
              <xdr:cNvSpPr>
                <a:spLocks noChangeShapeType="1"/>
              </xdr:cNvSpPr>
            </xdr:nvSpPr>
            <xdr:spPr bwMode="auto">
              <a:xfrm>
                <a:off x="1066800" y="1064461"/>
                <a:ext cx="2382715" cy="0"/>
              </a:xfrm>
              <a:prstGeom prst="line">
                <a:avLst/>
              </a:prstGeom>
              <a:grpFill/>
              <a:ln w="19050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13" name="Line 84"/>
              <xdr:cNvSpPr>
                <a:spLocks noChangeShapeType="1"/>
              </xdr:cNvSpPr>
            </xdr:nvSpPr>
            <xdr:spPr bwMode="auto">
              <a:xfrm>
                <a:off x="1530106" y="993441"/>
                <a:ext cx="1340277" cy="0"/>
              </a:xfrm>
              <a:prstGeom prst="line">
                <a:avLst/>
              </a:prstGeom>
              <a:grpFill/>
              <a:ln w="19050">
                <a:solidFill>
                  <a:srgbClr val="C00000"/>
                </a:solidFill>
                <a:round/>
                <a:headEnd type="triangle" w="med" len="med"/>
                <a:tailEnd type="triangle" w="med" len="med"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14" name="Line 85"/>
              <xdr:cNvSpPr>
                <a:spLocks noChangeShapeType="1"/>
              </xdr:cNvSpPr>
            </xdr:nvSpPr>
            <xdr:spPr bwMode="auto">
              <a:xfrm flipH="1">
                <a:off x="2969663" y="1064461"/>
                <a:ext cx="0" cy="241467"/>
              </a:xfrm>
              <a:prstGeom prst="line">
                <a:avLst/>
              </a:prstGeom>
              <a:grpFill/>
              <a:ln w="19050">
                <a:solidFill>
                  <a:srgbClr val="C00000"/>
                </a:solidFill>
                <a:round/>
                <a:headEnd type="triangle" w="med" len="med"/>
                <a:tailEnd type="triangle" w="med" len="med"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15" name="Text Box 86"/>
              <xdr:cNvSpPr txBox="1">
                <a:spLocks noChangeArrowheads="1"/>
              </xdr:cNvSpPr>
            </xdr:nvSpPr>
            <xdr:spPr bwMode="auto">
              <a:xfrm>
                <a:off x="3019303" y="1064461"/>
                <a:ext cx="628772" cy="397711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vertOverflow="clip" wrap="square" lIns="36576" tIns="27432" rIns="0" bIns="0" anchor="t"/>
              <a:lstStyle/>
              <a:p>
                <a:pPr algn="l" rtl="0">
                  <a:defRPr sz="1000"/>
                </a:pPr>
                <a:r>
                  <a:rPr lang="zh-TW" altLang="en-US" sz="1200" b="1" i="0" u="none" strike="noStrike" baseline="0">
                    <a:solidFill>
                      <a:srgbClr val="C00000"/>
                    </a:solidFill>
                    <a:latin typeface="新細明體"/>
                    <a:ea typeface="新細明體"/>
                  </a:rPr>
                  <a:t>1cm</a:t>
                </a:r>
                <a:endParaRPr lang="zh-TW" altLang="en-US">
                  <a:solidFill>
                    <a:srgbClr val="C00000"/>
                  </a:solidFill>
                </a:endParaRPr>
              </a:p>
            </xdr:txBody>
          </xdr:sp>
          <xdr:sp macro="" textlink="">
            <xdr:nvSpPr>
              <xdr:cNvPr id="16" name="Line 87"/>
              <xdr:cNvSpPr>
                <a:spLocks noChangeShapeType="1"/>
              </xdr:cNvSpPr>
            </xdr:nvSpPr>
            <xdr:spPr bwMode="auto">
              <a:xfrm>
                <a:off x="1546652" y="1263316"/>
                <a:ext cx="1323731" cy="0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17" name="Line 88"/>
              <xdr:cNvSpPr>
                <a:spLocks noChangeShapeType="1"/>
              </xdr:cNvSpPr>
            </xdr:nvSpPr>
            <xdr:spPr bwMode="auto">
              <a:xfrm flipH="1" flipV="1">
                <a:off x="1530106" y="1064461"/>
                <a:ext cx="16547" cy="213059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18" name="Line 89"/>
              <xdr:cNvSpPr>
                <a:spLocks noChangeShapeType="1"/>
              </xdr:cNvSpPr>
            </xdr:nvSpPr>
            <xdr:spPr bwMode="auto">
              <a:xfrm flipV="1">
                <a:off x="2870383" y="1050257"/>
                <a:ext cx="0" cy="19885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19" name="Line 90"/>
              <xdr:cNvSpPr>
                <a:spLocks noChangeShapeType="1"/>
              </xdr:cNvSpPr>
            </xdr:nvSpPr>
            <xdr:spPr bwMode="auto">
              <a:xfrm>
                <a:off x="1794852" y="1064461"/>
                <a:ext cx="0" cy="184651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20" name="Line 91"/>
              <xdr:cNvSpPr>
                <a:spLocks noChangeShapeType="1"/>
              </xdr:cNvSpPr>
            </xdr:nvSpPr>
            <xdr:spPr bwMode="auto">
              <a:xfrm>
                <a:off x="2638730" y="1064461"/>
                <a:ext cx="0" cy="19885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21" name="Line 92"/>
              <xdr:cNvSpPr>
                <a:spLocks noChangeShapeType="1"/>
              </xdr:cNvSpPr>
            </xdr:nvSpPr>
            <xdr:spPr bwMode="auto">
              <a:xfrm>
                <a:off x="1712119" y="1462171"/>
                <a:ext cx="976251" cy="0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22" name="Line 93"/>
              <xdr:cNvSpPr>
                <a:spLocks noChangeShapeType="1"/>
              </xdr:cNvSpPr>
            </xdr:nvSpPr>
            <xdr:spPr bwMode="auto">
              <a:xfrm flipV="1">
                <a:off x="2688370" y="1263316"/>
                <a:ext cx="182013" cy="19885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23" name="Line 94"/>
              <xdr:cNvSpPr>
                <a:spLocks noChangeShapeType="1"/>
              </xdr:cNvSpPr>
            </xdr:nvSpPr>
            <xdr:spPr bwMode="auto">
              <a:xfrm>
                <a:off x="1530106" y="1263316"/>
                <a:ext cx="182013" cy="213059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24" name="Text Box 86"/>
              <xdr:cNvSpPr txBox="1">
                <a:spLocks noChangeArrowheads="1"/>
              </xdr:cNvSpPr>
            </xdr:nvSpPr>
            <xdr:spPr bwMode="auto">
              <a:xfrm>
                <a:off x="2059598" y="666750"/>
                <a:ext cx="628772" cy="255671"/>
              </a:xfrm>
              <a:prstGeom prst="rect">
                <a:avLst/>
              </a:pr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vertOverflow="clip" wrap="square" lIns="36576" tIns="27432" rIns="0" bIns="0" anchor="t"/>
              <a:lstStyle/>
              <a:p>
                <a:pPr algn="l" rtl="0">
                  <a:defRPr sz="1000"/>
                </a:pPr>
                <a:r>
                  <a:rPr lang="en-US" altLang="zh-TW" sz="1200" b="1" i="0" u="none" strike="noStrike" baseline="0">
                    <a:solidFill>
                      <a:srgbClr val="C00000"/>
                    </a:solidFill>
                    <a:latin typeface="新細明體"/>
                    <a:ea typeface="新細明體"/>
                  </a:rPr>
                  <a:t>6</a:t>
                </a:r>
                <a:r>
                  <a:rPr lang="zh-TW" altLang="en-US" sz="1200" b="1" i="0" u="none" strike="noStrike" baseline="0">
                    <a:solidFill>
                      <a:srgbClr val="C00000"/>
                    </a:solidFill>
                    <a:latin typeface="新細明體"/>
                    <a:ea typeface="新細明體"/>
                  </a:rPr>
                  <a:t>cm</a:t>
                </a:r>
                <a:endParaRPr lang="zh-TW" altLang="en-US">
                  <a:solidFill>
                    <a:srgbClr val="C00000"/>
                  </a:solidFill>
                </a:endParaRPr>
              </a:p>
            </xdr:txBody>
          </xdr:sp>
        </xdr:grpSp>
        <xdr:sp macro="" textlink="">
          <xdr:nvSpPr>
            <xdr:cNvPr id="11" name="文字方塊 67"/>
            <xdr:cNvSpPr txBox="1">
              <a:spLocks noChangeArrowheads="1"/>
            </xdr:cNvSpPr>
          </xdr:nvSpPr>
          <xdr:spPr bwMode="auto">
            <a:xfrm>
              <a:off x="114301" y="676276"/>
              <a:ext cx="2743201" cy="515676"/>
            </a:xfrm>
            <a:prstGeom prst="rect">
              <a:avLst/>
            </a:pr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91440" tIns="45720" rIns="91440" bIns="45720" anchor="t"/>
            <a:lstStyle/>
            <a:p>
              <a:pPr algn="l" rtl="0">
                <a:lnSpc>
                  <a:spcPts val="1300"/>
                </a:lnSpc>
                <a:defRPr sz="1000"/>
              </a:pPr>
              <a:r>
                <a:rPr lang="zh-TW" altLang="en-US" sz="1200" b="1" i="0" u="none" strike="noStrike" baseline="0">
                  <a:solidFill>
                    <a:srgbClr val="000000"/>
                  </a:solidFill>
                  <a:latin typeface="標楷體"/>
                  <a:ea typeface="標楷體"/>
                </a:rPr>
                <a:t>☆後領中有一本布掛耳</a:t>
              </a:r>
              <a:r>
                <a:rPr lang="en-US" altLang="zh-TW" sz="1200" b="1" i="0" u="none" strike="noStrike" baseline="0">
                  <a:solidFill>
                    <a:srgbClr val="000000"/>
                  </a:solidFill>
                  <a:latin typeface="標楷體"/>
                  <a:ea typeface="標楷體"/>
                </a:rPr>
                <a:t>,</a:t>
              </a:r>
            </a:p>
            <a:p>
              <a:pPr algn="l" rtl="0">
                <a:lnSpc>
                  <a:spcPts val="1200"/>
                </a:lnSpc>
                <a:defRPr sz="1000"/>
              </a:pPr>
              <a:r>
                <a:rPr lang="zh-TW" altLang="en-US" sz="1200" b="1" i="0" u="none" strike="noStrike" baseline="0">
                  <a:solidFill>
                    <a:srgbClr val="000000"/>
                  </a:solidFill>
                  <a:latin typeface="標楷體"/>
                  <a:ea typeface="標楷體"/>
                </a:rPr>
                <a:t>完成尺寸</a:t>
              </a:r>
              <a:r>
                <a:rPr lang="en-US" altLang="zh-TW" sz="1200" b="1" i="0" u="none" strike="noStrike" baseline="0">
                  <a:solidFill>
                    <a:srgbClr val="000000"/>
                  </a:solidFill>
                  <a:latin typeface="標楷體"/>
                  <a:ea typeface="標楷體"/>
                </a:rPr>
                <a:t>: </a:t>
              </a:r>
              <a:endParaRPr lang="zh-TW" altLang="en-US" sz="1200"/>
            </a:p>
          </xdr:txBody>
        </xdr:sp>
      </xdr:grpSp>
      <xdr:sp macro="" textlink="">
        <xdr:nvSpPr>
          <xdr:cNvPr id="61657" name="Line 84"/>
          <xdr:cNvSpPr>
            <a:spLocks noChangeShapeType="1"/>
          </xdr:cNvSpPr>
        </xdr:nvSpPr>
        <xdr:spPr bwMode="auto">
          <a:xfrm>
            <a:off x="9410700" y="3444464"/>
            <a:ext cx="1110102" cy="0"/>
          </a:xfrm>
          <a:prstGeom prst="line">
            <a:avLst/>
          </a:prstGeom>
          <a:noFill/>
          <a:ln w="19050">
            <a:solidFill>
              <a:srgbClr val="C0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" name="Text Box 86"/>
          <xdr:cNvSpPr txBox="1">
            <a:spLocks noChangeArrowheads="1"/>
          </xdr:cNvSpPr>
        </xdr:nvSpPr>
        <xdr:spPr bwMode="auto">
          <a:xfrm>
            <a:off x="9851947" y="3202329"/>
            <a:ext cx="509474" cy="2022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36576" tIns="27432" rIns="0" bIns="0" anchor="t"/>
          <a:lstStyle/>
          <a:p>
            <a:pPr algn="l" rtl="0">
              <a:defRPr sz="1000"/>
            </a:pPr>
            <a:r>
              <a:rPr lang="en-US" altLang="zh-TW" sz="1200" b="1" i="0" u="none" strike="noStrike" baseline="0">
                <a:solidFill>
                  <a:srgbClr val="C00000"/>
                </a:solidFill>
                <a:latin typeface="新細明體"/>
                <a:ea typeface="新細明體"/>
              </a:rPr>
              <a:t>6</a:t>
            </a:r>
            <a:r>
              <a:rPr lang="zh-TW" altLang="en-US" sz="1200" b="1" i="0" u="none" strike="noStrike" baseline="0">
                <a:solidFill>
                  <a:srgbClr val="C00000"/>
                </a:solidFill>
                <a:latin typeface="新細明體"/>
                <a:ea typeface="新細明體"/>
              </a:rPr>
              <a:t>cm</a:t>
            </a:r>
            <a:endParaRPr lang="zh-TW" altLang="en-US">
              <a:solidFill>
                <a:srgbClr val="C00000"/>
              </a:solidFill>
            </a:endParaRPr>
          </a:p>
        </xdr:txBody>
      </xdr:sp>
    </xdr:grpSp>
    <xdr:clientData/>
  </xdr:twoCellAnchor>
  <xdr:twoCellAnchor>
    <xdr:from>
      <xdr:col>0</xdr:col>
      <xdr:colOff>452438</xdr:colOff>
      <xdr:row>37</xdr:row>
      <xdr:rowOff>613834</xdr:rowOff>
    </xdr:from>
    <xdr:to>
      <xdr:col>3</xdr:col>
      <xdr:colOff>998762</xdr:colOff>
      <xdr:row>37</xdr:row>
      <xdr:rowOff>925135</xdr:rowOff>
    </xdr:to>
    <xdr:sp macro="" textlink="">
      <xdr:nvSpPr>
        <xdr:cNvPr id="25" name="文字方塊 24"/>
        <xdr:cNvSpPr txBox="1"/>
      </xdr:nvSpPr>
      <xdr:spPr>
        <a:xfrm>
          <a:off x="452438" y="6650303"/>
          <a:ext cx="2629918" cy="31130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表布下襬內貼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H:1",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包光做法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</xdr:col>
      <xdr:colOff>412749</xdr:colOff>
      <xdr:row>7</xdr:row>
      <xdr:rowOff>109012</xdr:rowOff>
    </xdr:from>
    <xdr:to>
      <xdr:col>3</xdr:col>
      <xdr:colOff>1107280</xdr:colOff>
      <xdr:row>11</xdr:row>
      <xdr:rowOff>77263</xdr:rowOff>
    </xdr:to>
    <xdr:sp macro="" textlink="">
      <xdr:nvSpPr>
        <xdr:cNvPr id="26" name="文字方塊 25"/>
        <xdr:cNvSpPr txBox="1"/>
      </xdr:nvSpPr>
      <xdr:spPr>
        <a:xfrm>
          <a:off x="996155" y="1859231"/>
          <a:ext cx="2194719" cy="53975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穿者右側長版內擋風片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</a:t>
          </a:r>
        </a:p>
      </xdr:txBody>
    </xdr:sp>
    <xdr:clientData/>
  </xdr:twoCellAnchor>
  <xdr:twoCellAnchor>
    <xdr:from>
      <xdr:col>3</xdr:col>
      <xdr:colOff>262464</xdr:colOff>
      <xdr:row>4</xdr:row>
      <xdr:rowOff>52918</xdr:rowOff>
    </xdr:from>
    <xdr:to>
      <xdr:col>3</xdr:col>
      <xdr:colOff>1056215</xdr:colOff>
      <xdr:row>5</xdr:row>
      <xdr:rowOff>140760</xdr:rowOff>
    </xdr:to>
    <xdr:sp macro="" textlink="">
      <xdr:nvSpPr>
        <xdr:cNvPr id="27" name="文字方塊 26"/>
        <xdr:cNvSpPr txBox="1"/>
      </xdr:nvSpPr>
      <xdr:spPr>
        <a:xfrm>
          <a:off x="2342089" y="1180043"/>
          <a:ext cx="793751" cy="2942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3</xdr:col>
      <xdr:colOff>263519</xdr:colOff>
      <xdr:row>5</xdr:row>
      <xdr:rowOff>105834</xdr:rowOff>
    </xdr:from>
    <xdr:to>
      <xdr:col>3</xdr:col>
      <xdr:colOff>1190624</xdr:colOff>
      <xdr:row>7</xdr:row>
      <xdr:rowOff>129816</xdr:rowOff>
    </xdr:to>
    <xdr:sp macro="" textlink="">
      <xdr:nvSpPr>
        <xdr:cNvPr id="28" name="文字方塊 27"/>
        <xdr:cNvSpPr txBox="1"/>
      </xdr:nvSpPr>
      <xdr:spPr>
        <a:xfrm>
          <a:off x="2347113" y="1463147"/>
          <a:ext cx="927105" cy="416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表布背面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3</xdr:col>
      <xdr:colOff>909370</xdr:colOff>
      <xdr:row>3</xdr:row>
      <xdr:rowOff>23812</xdr:rowOff>
    </xdr:from>
    <xdr:to>
      <xdr:col>5</xdr:col>
      <xdr:colOff>311410</xdr:colOff>
      <xdr:row>5</xdr:row>
      <xdr:rowOff>55562</xdr:rowOff>
    </xdr:to>
    <xdr:sp macro="" textlink="">
      <xdr:nvSpPr>
        <xdr:cNvPr id="29" name="文字方塊 28"/>
        <xdr:cNvSpPr txBox="1"/>
      </xdr:nvSpPr>
      <xdr:spPr>
        <a:xfrm>
          <a:off x="2992964" y="952500"/>
          <a:ext cx="1807102" cy="460375"/>
        </a:xfrm>
        <a:prstGeom prst="rect">
          <a:avLst/>
        </a:prstGeom>
        <a:solidFill>
          <a:srgbClr val="FFFF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TW" sz="2000" b="1" u="sng">
              <a:latin typeface="+mn-ea"/>
              <a:ea typeface="+mn-ea"/>
            </a:rPr>
            <a:t>※</a:t>
          </a:r>
          <a:r>
            <a:rPr lang="zh-TW" altLang="en-US" sz="2000" b="1" u="sng">
              <a:latin typeface="+mn-ea"/>
              <a:ea typeface="+mn-ea"/>
            </a:rPr>
            <a:t>全封條</a:t>
          </a:r>
          <a:endParaRPr lang="en-US" altLang="zh-TW" sz="2000" b="1" u="sng"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516469</xdr:colOff>
      <xdr:row>5</xdr:row>
      <xdr:rowOff>169333</xdr:rowOff>
    </xdr:from>
    <xdr:to>
      <xdr:col>7</xdr:col>
      <xdr:colOff>444503</xdr:colOff>
      <xdr:row>9</xdr:row>
      <xdr:rowOff>17991</xdr:rowOff>
    </xdr:to>
    <xdr:sp macro="" textlink="">
      <xdr:nvSpPr>
        <xdr:cNvPr id="30" name="文字方塊 29"/>
        <xdr:cNvSpPr txBox="1"/>
      </xdr:nvSpPr>
      <xdr:spPr>
        <a:xfrm>
          <a:off x="5009094" y="1502833"/>
          <a:ext cx="1991784" cy="531283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側袋手心面表布          側袋手背面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MESH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布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 DW187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10</xdr:col>
      <xdr:colOff>71965</xdr:colOff>
      <xdr:row>29</xdr:row>
      <xdr:rowOff>15876</xdr:rowOff>
    </xdr:from>
    <xdr:to>
      <xdr:col>11</xdr:col>
      <xdr:colOff>1270000</xdr:colOff>
      <xdr:row>37</xdr:row>
      <xdr:rowOff>923926</xdr:rowOff>
    </xdr:to>
    <xdr:sp macro="" textlink="">
      <xdr:nvSpPr>
        <xdr:cNvPr id="31" name="文字方塊 30"/>
        <xdr:cNvSpPr txBox="1"/>
      </xdr:nvSpPr>
      <xdr:spPr bwMode="auto">
        <a:xfrm>
          <a:off x="9263590" y="4889501"/>
          <a:ext cx="1737785" cy="2051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>
            <a:lnSpc>
              <a:spcPts val="1400"/>
            </a:lnSpc>
          </a:pP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☆內後領圍中心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x1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和袖口內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x2,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需夾車迴紋帶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(W:1/2" 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內後領中心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L:6cm /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L:5cm)+1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10mm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四合釦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可與內夾克扣合用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迴紋帶要對折壓臨邊線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.</a:t>
          </a:r>
          <a:r>
            <a:rPr lang="zh-TW" altLang="en-US" sz="1200">
              <a:latin typeface="標楷體" panose="03000509000000000000" pitchFamily="65" charset="-120"/>
              <a:ea typeface="標楷體" panose="03000509000000000000" pitchFamily="65" charset="-120"/>
            </a:rPr>
            <a:t> 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10</xdr:col>
      <xdr:colOff>26460</xdr:colOff>
      <xdr:row>23</xdr:row>
      <xdr:rowOff>109009</xdr:rowOff>
    </xdr:from>
    <xdr:to>
      <xdr:col>12</xdr:col>
      <xdr:colOff>111126</xdr:colOff>
      <xdr:row>29</xdr:row>
      <xdr:rowOff>132293</xdr:rowOff>
    </xdr:to>
    <xdr:sp macro="" textlink="">
      <xdr:nvSpPr>
        <xdr:cNvPr id="32" name="文字方塊 63"/>
        <xdr:cNvSpPr txBox="1"/>
      </xdr:nvSpPr>
      <xdr:spPr bwMode="auto">
        <a:xfrm>
          <a:off x="9218085" y="4125384"/>
          <a:ext cx="1164166" cy="8805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袖口內貼表布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H:6CM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7cm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車迴紋帶釦絆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10</xdr:col>
      <xdr:colOff>216958</xdr:colOff>
      <xdr:row>3</xdr:row>
      <xdr:rowOff>87842</xdr:rowOff>
    </xdr:from>
    <xdr:to>
      <xdr:col>11</xdr:col>
      <xdr:colOff>1222376</xdr:colOff>
      <xdr:row>15</xdr:row>
      <xdr:rowOff>47624</xdr:rowOff>
    </xdr:to>
    <xdr:sp macro="" textlink="">
      <xdr:nvSpPr>
        <xdr:cNvPr id="33" name="文字方塊 32"/>
        <xdr:cNvSpPr txBox="1"/>
      </xdr:nvSpPr>
      <xdr:spPr>
        <a:xfrm>
          <a:off x="9408583" y="1008592"/>
          <a:ext cx="1545168" cy="191240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eaLnBrk="1" fontAlgn="auto" latinLnBrk="0" hangingPunct="1">
            <a:lnSpc>
              <a:spcPts val="15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帽簷內貼表布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。帽簷內貼前中釘一組塑鋼四合釦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BS053-E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母釦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可與內夾扣合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內穿彈繩</a:t>
          </a:r>
          <a:r>
            <a:rPr lang="en-US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由穿者左</a:t>
          </a:r>
          <a:r>
            <a:rPr lang="en-US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右側各兩顆雞眼穿出</a:t>
          </a:r>
          <a:r>
            <a:rPr lang="en-US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入</a:t>
          </a:r>
          <a:r>
            <a:rPr lang="en-US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繩釦</a:t>
          </a:r>
          <a:r>
            <a:rPr lang="en-US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小淚珠。</a:t>
          </a:r>
          <a:endParaRPr lang="zh-TW" altLang="zh-TW" sz="1200">
            <a:effectLst/>
            <a:latin typeface="標楷體" panose="03000509000000000000" pitchFamily="65" charset="-120"/>
            <a:ea typeface="標楷體" panose="03000509000000000000" pitchFamily="65" charset="-120"/>
          </a:endParaRPr>
        </a:p>
        <a:p>
          <a:pPr algn="l">
            <a:lnSpc>
              <a:spcPts val="1300"/>
            </a:lnSpc>
          </a:pP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5</xdr:col>
      <xdr:colOff>904875</xdr:colOff>
      <xdr:row>24</xdr:row>
      <xdr:rowOff>56092</xdr:rowOff>
    </xdr:from>
    <xdr:to>
      <xdr:col>7</xdr:col>
      <xdr:colOff>518581</xdr:colOff>
      <xdr:row>28</xdr:row>
      <xdr:rowOff>49439</xdr:rowOff>
    </xdr:to>
    <xdr:sp macro="" textlink="">
      <xdr:nvSpPr>
        <xdr:cNvPr id="34" name="文字方塊 33"/>
        <xdr:cNvSpPr txBox="1"/>
      </xdr:nvSpPr>
      <xdr:spPr>
        <a:xfrm>
          <a:off x="5393531" y="4235186"/>
          <a:ext cx="1661581" cy="5648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主標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尺寸標車於穿者左側袋裏背面。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1</xdr:col>
      <xdr:colOff>57150</xdr:colOff>
      <xdr:row>0</xdr:row>
      <xdr:rowOff>466725</xdr:rowOff>
    </xdr:to>
    <xdr:pic>
      <xdr:nvPicPr>
        <xdr:cNvPr id="62576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485775</xdr:colOff>
      <xdr:row>16</xdr:row>
      <xdr:rowOff>85725</xdr:rowOff>
    </xdr:from>
    <xdr:to>
      <xdr:col>2</xdr:col>
      <xdr:colOff>156187</xdr:colOff>
      <xdr:row>17</xdr:row>
      <xdr:rowOff>85725</xdr:rowOff>
    </xdr:to>
    <xdr:sp macro="" textlink="">
      <xdr:nvSpPr>
        <xdr:cNvPr id="3" name="Rectangle 2">
          <a:extLst>
            <a:ext uri="{FF2B5EF4-FFF2-40B4-BE49-F238E27FC236}"/>
          </a:extLst>
        </xdr:cNvPr>
        <xdr:cNvSpPr/>
      </xdr:nvSpPr>
      <xdr:spPr>
        <a:xfrm>
          <a:off x="485775" y="3324225"/>
          <a:ext cx="1076325" cy="1524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0</xdr:col>
      <xdr:colOff>685800</xdr:colOff>
      <xdr:row>3</xdr:row>
      <xdr:rowOff>161925</xdr:rowOff>
    </xdr:from>
    <xdr:to>
      <xdr:col>11</xdr:col>
      <xdr:colOff>428625</xdr:colOff>
      <xdr:row>34</xdr:row>
      <xdr:rowOff>114300</xdr:rowOff>
    </xdr:to>
    <xdr:pic>
      <xdr:nvPicPr>
        <xdr:cNvPr id="62578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57300"/>
          <a:ext cx="10467975" cy="458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714375</xdr:colOff>
      <xdr:row>3</xdr:row>
      <xdr:rowOff>19050</xdr:rowOff>
    </xdr:from>
    <xdr:to>
      <xdr:col>3</xdr:col>
      <xdr:colOff>276225</xdr:colOff>
      <xdr:row>6</xdr:row>
      <xdr:rowOff>57150</xdr:rowOff>
    </xdr:to>
    <xdr:grpSp>
      <xdr:nvGrpSpPr>
        <xdr:cNvPr id="62579" name="群組 3"/>
        <xdr:cNvGrpSpPr>
          <a:grpSpLocks/>
        </xdr:cNvGrpSpPr>
      </xdr:nvGrpSpPr>
      <xdr:grpSpPr bwMode="auto">
        <a:xfrm>
          <a:off x="1916906" y="1114425"/>
          <a:ext cx="1062038" cy="681038"/>
          <a:chOff x="1222724" y="1507332"/>
          <a:chExt cx="1167157" cy="617857"/>
        </a:xfrm>
      </xdr:grpSpPr>
      <xdr:sp macro="" textlink="">
        <xdr:nvSpPr>
          <xdr:cNvPr id="6" name="文字方塊 5"/>
          <xdr:cNvSpPr txBox="1"/>
        </xdr:nvSpPr>
        <xdr:spPr>
          <a:xfrm>
            <a:off x="1222724" y="1595597"/>
            <a:ext cx="1167157" cy="52959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zh-TW" altLang="en-US" sz="1200" b="1">
                <a:latin typeface="標楷體" panose="03000509000000000000" pitchFamily="65" charset="-120"/>
                <a:ea typeface="標楷體" panose="03000509000000000000" pitchFamily="65" charset="-120"/>
              </a:rPr>
              <a:t>刷毛表布</a:t>
            </a:r>
            <a:endParaRPr lang="en-US" altLang="zh-TW" sz="1200" b="1">
              <a:latin typeface="標楷體" panose="03000509000000000000" pitchFamily="65" charset="-120"/>
              <a:ea typeface="標楷體" panose="03000509000000000000" pitchFamily="65" charset="-120"/>
            </a:endParaRPr>
          </a:p>
        </xdr:txBody>
      </xdr:sp>
      <xdr:sp macro="" textlink="">
        <xdr:nvSpPr>
          <xdr:cNvPr id="7" name="文字方塊 6"/>
          <xdr:cNvSpPr txBox="1"/>
        </xdr:nvSpPr>
        <xdr:spPr>
          <a:xfrm>
            <a:off x="1233239" y="1507332"/>
            <a:ext cx="1009433" cy="3177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r>
              <a:rPr lang="zh-TW" altLang="en-US" sz="1200" b="1">
                <a:latin typeface="標楷體" panose="03000509000000000000" pitchFamily="65" charset="-120"/>
                <a:ea typeface="標楷體" panose="03000509000000000000" pitchFamily="65" charset="-120"/>
              </a:rPr>
              <a:t>平織配布</a:t>
            </a:r>
            <a:endParaRPr lang="en-US" altLang="zh-TW" sz="1200" b="1">
              <a:latin typeface="標楷體" panose="03000509000000000000" pitchFamily="65" charset="-120"/>
              <a:ea typeface="標楷體" panose="03000509000000000000" pitchFamily="65" charset="-120"/>
            </a:endParaRPr>
          </a:p>
        </xdr:txBody>
      </xdr:sp>
    </xdr:grpSp>
    <xdr:clientData/>
  </xdr:twoCellAnchor>
  <xdr:twoCellAnchor>
    <xdr:from>
      <xdr:col>0</xdr:col>
      <xdr:colOff>677862</xdr:colOff>
      <xdr:row>10</xdr:row>
      <xdr:rowOff>121445</xdr:rowOff>
    </xdr:from>
    <xdr:to>
      <xdr:col>2</xdr:col>
      <xdr:colOff>261938</xdr:colOff>
      <xdr:row>15</xdr:row>
      <xdr:rowOff>38102</xdr:rowOff>
    </xdr:to>
    <xdr:sp macro="" textlink="">
      <xdr:nvSpPr>
        <xdr:cNvPr id="8" name="文字方塊 7"/>
        <xdr:cNvSpPr txBox="1"/>
      </xdr:nvSpPr>
      <xdr:spPr>
        <a:xfrm>
          <a:off x="677862" y="2431258"/>
          <a:ext cx="1596232" cy="63103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門襟車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塑鋼拉鍊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440531</xdr:colOff>
      <xdr:row>22</xdr:row>
      <xdr:rowOff>9288</xdr:rowOff>
    </xdr:from>
    <xdr:to>
      <xdr:col>1</xdr:col>
      <xdr:colOff>569912</xdr:colOff>
      <xdr:row>28</xdr:row>
      <xdr:rowOff>39688</xdr:rowOff>
    </xdr:to>
    <xdr:sp macro="" textlink="">
      <xdr:nvSpPr>
        <xdr:cNvPr id="9" name="文字方塊 8"/>
        <xdr:cNvSpPr txBox="1"/>
      </xdr:nvSpPr>
      <xdr:spPr>
        <a:xfrm>
          <a:off x="440531" y="4033601"/>
          <a:ext cx="1331912" cy="88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表布側袋唇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單層配布袋裏。</a:t>
          </a:r>
        </a:p>
      </xdr:txBody>
    </xdr:sp>
    <xdr:clientData/>
  </xdr:twoCellAnchor>
  <xdr:twoCellAnchor>
    <xdr:from>
      <xdr:col>0</xdr:col>
      <xdr:colOff>392906</xdr:colOff>
      <xdr:row>31</xdr:row>
      <xdr:rowOff>25956</xdr:rowOff>
    </xdr:from>
    <xdr:to>
      <xdr:col>1</xdr:col>
      <xdr:colOff>702468</xdr:colOff>
      <xdr:row>35</xdr:row>
      <xdr:rowOff>119062</xdr:rowOff>
    </xdr:to>
    <xdr:sp macro="" textlink="">
      <xdr:nvSpPr>
        <xdr:cNvPr id="10" name="文字方塊 9"/>
        <xdr:cNvSpPr txBox="1"/>
      </xdr:nvSpPr>
      <xdr:spPr>
        <a:xfrm>
          <a:off x="392906" y="5336144"/>
          <a:ext cx="1512093" cy="66460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袖口用對折帶包邊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完成高度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</a:p>
      </xdr:txBody>
    </xdr:sp>
    <xdr:clientData/>
  </xdr:twoCellAnchor>
  <xdr:twoCellAnchor>
    <xdr:from>
      <xdr:col>5</xdr:col>
      <xdr:colOff>471488</xdr:colOff>
      <xdr:row>26</xdr:row>
      <xdr:rowOff>130174</xdr:rowOff>
    </xdr:from>
    <xdr:to>
      <xdr:col>6</xdr:col>
      <xdr:colOff>265113</xdr:colOff>
      <xdr:row>35</xdr:row>
      <xdr:rowOff>138907</xdr:rowOff>
    </xdr:to>
    <xdr:sp macro="" textlink="">
      <xdr:nvSpPr>
        <xdr:cNvPr id="11" name="文字方塊 10"/>
        <xdr:cNvSpPr txBox="1"/>
      </xdr:nvSpPr>
      <xdr:spPr>
        <a:xfrm>
          <a:off x="5579269" y="4725987"/>
          <a:ext cx="817563" cy="129460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袖下剪接距離袖口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4cm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處夾車織帶掛耳。</a:t>
          </a:r>
        </a:p>
      </xdr:txBody>
    </xdr:sp>
    <xdr:clientData/>
  </xdr:twoCellAnchor>
  <xdr:twoCellAnchor>
    <xdr:from>
      <xdr:col>5</xdr:col>
      <xdr:colOff>794544</xdr:colOff>
      <xdr:row>6</xdr:row>
      <xdr:rowOff>114301</xdr:rowOff>
    </xdr:from>
    <xdr:to>
      <xdr:col>6</xdr:col>
      <xdr:colOff>988219</xdr:colOff>
      <xdr:row>13</xdr:row>
      <xdr:rowOff>7146</xdr:rowOff>
    </xdr:to>
    <xdr:sp macro="" textlink="">
      <xdr:nvSpPr>
        <xdr:cNvPr id="12" name="文字方塊 11"/>
        <xdr:cNvSpPr txBox="1"/>
      </xdr:nvSpPr>
      <xdr:spPr>
        <a:xfrm>
          <a:off x="5902325" y="1852614"/>
          <a:ext cx="1217613" cy="8929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外後領中心夾車織帶掛耳。</a:t>
          </a:r>
        </a:p>
      </xdr:txBody>
    </xdr:sp>
    <xdr:clientData/>
  </xdr:twoCellAnchor>
  <xdr:twoCellAnchor>
    <xdr:from>
      <xdr:col>8</xdr:col>
      <xdr:colOff>838993</xdr:colOff>
      <xdr:row>6</xdr:row>
      <xdr:rowOff>92869</xdr:rowOff>
    </xdr:from>
    <xdr:to>
      <xdr:col>11</xdr:col>
      <xdr:colOff>226218</xdr:colOff>
      <xdr:row>13</xdr:row>
      <xdr:rowOff>19844</xdr:rowOff>
    </xdr:to>
    <xdr:sp macro="" textlink="">
      <xdr:nvSpPr>
        <xdr:cNvPr id="13" name="文字方塊 12"/>
        <xdr:cNvSpPr txBox="1"/>
      </xdr:nvSpPr>
      <xdr:spPr>
        <a:xfrm>
          <a:off x="9304337" y="1831182"/>
          <a:ext cx="1661319" cy="927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上胸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&amp;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後背剪接三層車棉直條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寬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5cm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配布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棉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80g+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配布。</a:t>
          </a:r>
        </a:p>
      </xdr:txBody>
    </xdr:sp>
    <xdr:clientData/>
  </xdr:twoCellAnchor>
  <xdr:twoCellAnchor>
    <xdr:from>
      <xdr:col>0</xdr:col>
      <xdr:colOff>831055</xdr:colOff>
      <xdr:row>6</xdr:row>
      <xdr:rowOff>7144</xdr:rowOff>
    </xdr:from>
    <xdr:to>
      <xdr:col>3</xdr:col>
      <xdr:colOff>370680</xdr:colOff>
      <xdr:row>10</xdr:row>
      <xdr:rowOff>16669</xdr:rowOff>
    </xdr:to>
    <xdr:sp macro="" textlink="">
      <xdr:nvSpPr>
        <xdr:cNvPr id="14" name="文字方塊 13"/>
        <xdr:cNvSpPr txBox="1"/>
      </xdr:nvSpPr>
      <xdr:spPr>
        <a:xfrm>
          <a:off x="831055" y="1745457"/>
          <a:ext cx="2242344" cy="581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帽子三層車棉橫條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寬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5cm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配布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棉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80g+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配布。</a:t>
          </a:r>
        </a:p>
      </xdr:txBody>
    </xdr:sp>
    <xdr:clientData/>
  </xdr:twoCellAnchor>
  <xdr:twoCellAnchor>
    <xdr:from>
      <xdr:col>4</xdr:col>
      <xdr:colOff>584198</xdr:colOff>
      <xdr:row>4</xdr:row>
      <xdr:rowOff>35720</xdr:rowOff>
    </xdr:from>
    <xdr:to>
      <xdr:col>7</xdr:col>
      <xdr:colOff>11906</xdr:colOff>
      <xdr:row>7</xdr:row>
      <xdr:rowOff>83345</xdr:rowOff>
    </xdr:to>
    <xdr:sp macro="" textlink="">
      <xdr:nvSpPr>
        <xdr:cNvPr id="15" name="文字方塊 14"/>
        <xdr:cNvSpPr txBox="1"/>
      </xdr:nvSpPr>
      <xdr:spPr>
        <a:xfrm>
          <a:off x="4489448" y="1345408"/>
          <a:ext cx="2678114" cy="619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帽簷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釘一組塑鋼四合釦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BS063-E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公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外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夾扣合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</a:p>
      </xdr:txBody>
    </xdr:sp>
    <xdr:clientData/>
  </xdr:twoCellAnchor>
  <xdr:twoCellAnchor>
    <xdr:from>
      <xdr:col>2</xdr:col>
      <xdr:colOff>346076</xdr:colOff>
      <xdr:row>35</xdr:row>
      <xdr:rowOff>69614</xdr:rowOff>
    </xdr:from>
    <xdr:to>
      <xdr:col>5</xdr:col>
      <xdr:colOff>219869</xdr:colOff>
      <xdr:row>37</xdr:row>
      <xdr:rowOff>130968</xdr:rowOff>
    </xdr:to>
    <xdr:sp macro="" textlink="">
      <xdr:nvSpPr>
        <xdr:cNvPr id="16" name="文字方塊 15"/>
        <xdr:cNvSpPr txBox="1"/>
      </xdr:nvSpPr>
      <xdr:spPr>
        <a:xfrm>
          <a:off x="2358232" y="5951302"/>
          <a:ext cx="2969418" cy="3471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下襬表布反折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1"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</a:t>
          </a:r>
        </a:p>
      </xdr:txBody>
    </xdr:sp>
    <xdr:clientData/>
  </xdr:twoCellAnchor>
  <xdr:twoCellAnchor>
    <xdr:from>
      <xdr:col>5</xdr:col>
      <xdr:colOff>52380</xdr:colOff>
      <xdr:row>13</xdr:row>
      <xdr:rowOff>83346</xdr:rowOff>
    </xdr:from>
    <xdr:to>
      <xdr:col>6</xdr:col>
      <xdr:colOff>678661</xdr:colOff>
      <xdr:row>17</xdr:row>
      <xdr:rowOff>114301</xdr:rowOff>
    </xdr:to>
    <xdr:sp macro="" textlink="">
      <xdr:nvSpPr>
        <xdr:cNvPr id="17" name="文字方塊 16"/>
        <xdr:cNvSpPr txBox="1"/>
      </xdr:nvSpPr>
      <xdr:spPr>
        <a:xfrm>
          <a:off x="5160161" y="2821784"/>
          <a:ext cx="1650219" cy="6024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內後領中心夾車尺寸標和主標。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1</xdr:col>
      <xdr:colOff>676275</xdr:colOff>
      <xdr:row>0</xdr:row>
      <xdr:rowOff>466725</xdr:rowOff>
    </xdr:to>
    <xdr:pic>
      <xdr:nvPicPr>
        <xdr:cNvPr id="30421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485775</xdr:colOff>
      <xdr:row>16</xdr:row>
      <xdr:rowOff>85725</xdr:rowOff>
    </xdr:from>
    <xdr:to>
      <xdr:col>2</xdr:col>
      <xdr:colOff>156187</xdr:colOff>
      <xdr:row>17</xdr:row>
      <xdr:rowOff>85725</xdr:rowOff>
    </xdr:to>
    <xdr:sp macro="" textlink="">
      <xdr:nvSpPr>
        <xdr:cNvPr id="3" name="Rectangle 2">
          <a:extLst>
            <a:ext uri="{FF2B5EF4-FFF2-40B4-BE49-F238E27FC236}"/>
          </a:extLst>
        </xdr:cNvPr>
        <xdr:cNvSpPr/>
      </xdr:nvSpPr>
      <xdr:spPr>
        <a:xfrm>
          <a:off x="485775" y="3324225"/>
          <a:ext cx="1076325" cy="1524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1</xdr:col>
      <xdr:colOff>676275</xdr:colOff>
      <xdr:row>0</xdr:row>
      <xdr:rowOff>466725</xdr:rowOff>
    </xdr:to>
    <xdr:pic>
      <xdr:nvPicPr>
        <xdr:cNvPr id="63551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485775</xdr:colOff>
      <xdr:row>16</xdr:row>
      <xdr:rowOff>85725</xdr:rowOff>
    </xdr:from>
    <xdr:to>
      <xdr:col>2</xdr:col>
      <xdr:colOff>156187</xdr:colOff>
      <xdr:row>17</xdr:row>
      <xdr:rowOff>85725</xdr:rowOff>
    </xdr:to>
    <xdr:sp macro="" textlink="">
      <xdr:nvSpPr>
        <xdr:cNvPr id="3" name="Rectangle 2">
          <a:extLst>
            <a:ext uri="{FF2B5EF4-FFF2-40B4-BE49-F238E27FC236}"/>
          </a:extLst>
        </xdr:cNvPr>
        <xdr:cNvSpPr/>
      </xdr:nvSpPr>
      <xdr:spPr>
        <a:xfrm>
          <a:off x="485775" y="3324225"/>
          <a:ext cx="1076325" cy="1524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0</xdr:col>
      <xdr:colOff>57150</xdr:colOff>
      <xdr:row>3</xdr:row>
      <xdr:rowOff>38100</xdr:rowOff>
    </xdr:from>
    <xdr:to>
      <xdr:col>11</xdr:col>
      <xdr:colOff>523875</xdr:colOff>
      <xdr:row>38</xdr:row>
      <xdr:rowOff>904875</xdr:rowOff>
    </xdr:to>
    <xdr:pic>
      <xdr:nvPicPr>
        <xdr:cNvPr id="63553" name="Imag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133475"/>
          <a:ext cx="10572750" cy="6067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137160</xdr:colOff>
      <xdr:row>31</xdr:row>
      <xdr:rowOff>133350</xdr:rowOff>
    </xdr:from>
    <xdr:to>
      <xdr:col>4</xdr:col>
      <xdr:colOff>300990</xdr:colOff>
      <xdr:row>35</xdr:row>
      <xdr:rowOff>38100</xdr:rowOff>
    </xdr:to>
    <xdr:sp macro="" textlink="">
      <xdr:nvSpPr>
        <xdr:cNvPr id="6" name="Rectangle 5">
          <a:extLst>
            <a:ext uri="{FF2B5EF4-FFF2-40B4-BE49-F238E27FC236}"/>
          </a:extLst>
        </xdr:cNvPr>
        <xdr:cNvSpPr/>
      </xdr:nvSpPr>
      <xdr:spPr>
        <a:xfrm>
          <a:off x="142875" y="5657850"/>
          <a:ext cx="3476625" cy="5048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7</xdr:col>
      <xdr:colOff>514350</xdr:colOff>
      <xdr:row>32</xdr:row>
      <xdr:rowOff>76200</xdr:rowOff>
    </xdr:from>
    <xdr:to>
      <xdr:col>11</xdr:col>
      <xdr:colOff>379109</xdr:colOff>
      <xdr:row>35</xdr:row>
      <xdr:rowOff>123825</xdr:rowOff>
    </xdr:to>
    <xdr:sp macro="" textlink="">
      <xdr:nvSpPr>
        <xdr:cNvPr id="7" name="Rectangle 6">
          <a:extLst>
            <a:ext uri="{FF2B5EF4-FFF2-40B4-BE49-F238E27FC236}"/>
          </a:extLst>
        </xdr:cNvPr>
        <xdr:cNvSpPr/>
      </xdr:nvSpPr>
      <xdr:spPr>
        <a:xfrm>
          <a:off x="7115175" y="5753100"/>
          <a:ext cx="3476625" cy="5048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140499</xdr:colOff>
      <xdr:row>31</xdr:row>
      <xdr:rowOff>100013</xdr:rowOff>
    </xdr:from>
    <xdr:to>
      <xdr:col>4</xdr:col>
      <xdr:colOff>190500</xdr:colOff>
      <xdr:row>37</xdr:row>
      <xdr:rowOff>83343</xdr:rowOff>
    </xdr:to>
    <xdr:sp macro="" textlink="">
      <xdr:nvSpPr>
        <xdr:cNvPr id="8" name="文字方塊 63"/>
        <xdr:cNvSpPr txBox="1"/>
      </xdr:nvSpPr>
      <xdr:spPr bwMode="auto">
        <a:xfrm>
          <a:off x="140499" y="5410201"/>
          <a:ext cx="3336126" cy="8405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6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男款內門襟拉鍊</a:t>
          </a:r>
          <a:r>
            <a:rPr lang="en-US" altLang="zh-TW" sz="16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:#5</a:t>
          </a:r>
          <a:r>
            <a:rPr lang="zh-TW" altLang="en-US" sz="16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en-US" altLang="zh-TW" sz="16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6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左插右拉</a:t>
          </a:r>
          <a:endParaRPr lang="en-US" altLang="zh-TW" sz="16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0</xdr:col>
      <xdr:colOff>107156</xdr:colOff>
      <xdr:row>19</xdr:row>
      <xdr:rowOff>0</xdr:rowOff>
    </xdr:from>
    <xdr:to>
      <xdr:col>3</xdr:col>
      <xdr:colOff>892974</xdr:colOff>
      <xdr:row>25</xdr:row>
      <xdr:rowOff>100013</xdr:rowOff>
    </xdr:to>
    <xdr:sp macro="" textlink="">
      <xdr:nvSpPr>
        <xdr:cNvPr id="9" name="文字方塊 63"/>
        <xdr:cNvSpPr txBox="1"/>
      </xdr:nvSpPr>
      <xdr:spPr bwMode="auto">
        <a:xfrm>
          <a:off x="107156" y="3595688"/>
          <a:ext cx="2869412" cy="9572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>
            <a:lnSpc>
              <a:spcPts val="2000"/>
            </a:lnSpc>
          </a:pPr>
          <a:r>
            <a:rPr lang="zh-TW" altLang="zh-TW" sz="16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6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7cm</a:t>
          </a:r>
          <a:r>
            <a:rPr lang="zh-TW" altLang="zh-TW" sz="16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車迴紋帶釦絆</a:t>
          </a:r>
          <a:r>
            <a:rPr lang="en-US" altLang="zh-TW" sz="16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(L:5cm)</a:t>
          </a:r>
          <a:r>
            <a:rPr lang="zh-TW" altLang="en-US" sz="16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6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7</xdr:col>
      <xdr:colOff>857250</xdr:colOff>
      <xdr:row>21</xdr:row>
      <xdr:rowOff>26193</xdr:rowOff>
    </xdr:from>
    <xdr:to>
      <xdr:col>11</xdr:col>
      <xdr:colOff>273843</xdr:colOff>
      <xdr:row>24</xdr:row>
      <xdr:rowOff>64293</xdr:rowOff>
    </xdr:to>
    <xdr:sp macro="" textlink="">
      <xdr:nvSpPr>
        <xdr:cNvPr id="10" name="文字方塊 63"/>
        <xdr:cNvSpPr txBox="1"/>
      </xdr:nvSpPr>
      <xdr:spPr bwMode="auto">
        <a:xfrm>
          <a:off x="7393781" y="3907631"/>
          <a:ext cx="3000375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zh-TW" sz="16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6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4cm</a:t>
          </a:r>
          <a:r>
            <a:rPr lang="zh-TW" altLang="zh-TW" sz="16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</a:t>
          </a:r>
          <a:r>
            <a:rPr lang="zh-TW" altLang="en-US" sz="16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織帶掛耳。</a:t>
          </a:r>
          <a:endParaRPr lang="en-US" altLang="zh-TW" sz="16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7</xdr:col>
      <xdr:colOff>759619</xdr:colOff>
      <xdr:row>32</xdr:row>
      <xdr:rowOff>142872</xdr:rowOff>
    </xdr:from>
    <xdr:to>
      <xdr:col>11</xdr:col>
      <xdr:colOff>357187</xdr:colOff>
      <xdr:row>38</xdr:row>
      <xdr:rowOff>452437</xdr:rowOff>
    </xdr:to>
    <xdr:sp macro="" textlink="">
      <xdr:nvSpPr>
        <xdr:cNvPr id="11" name="文字方塊 63"/>
        <xdr:cNvSpPr txBox="1"/>
      </xdr:nvSpPr>
      <xdr:spPr bwMode="auto">
        <a:xfrm>
          <a:off x="7296150" y="5595935"/>
          <a:ext cx="3181350" cy="11668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6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男款內夾門襟拉鍊</a:t>
          </a:r>
          <a:r>
            <a:rPr lang="en-US" altLang="zh-TW" sz="16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:#5</a:t>
          </a:r>
          <a:r>
            <a:rPr lang="zh-TW" altLang="en-US" sz="16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en-US" altLang="zh-TW" sz="16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6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右插左拉</a:t>
          </a:r>
          <a:endParaRPr lang="en-US" altLang="zh-TW" sz="16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1</xdr:col>
      <xdr:colOff>676275</xdr:colOff>
      <xdr:row>0</xdr:row>
      <xdr:rowOff>466725</xdr:rowOff>
    </xdr:to>
    <xdr:pic>
      <xdr:nvPicPr>
        <xdr:cNvPr id="27493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485775</xdr:colOff>
      <xdr:row>16</xdr:row>
      <xdr:rowOff>85725</xdr:rowOff>
    </xdr:from>
    <xdr:to>
      <xdr:col>2</xdr:col>
      <xdr:colOff>156187</xdr:colOff>
      <xdr:row>17</xdr:row>
      <xdr:rowOff>85725</xdr:rowOff>
    </xdr:to>
    <xdr:sp macro="" textlink="">
      <xdr:nvSpPr>
        <xdr:cNvPr id="3" name="Rectangle 2">
          <a:extLst>
            <a:ext uri="{FF2B5EF4-FFF2-40B4-BE49-F238E27FC236}"/>
          </a:extLst>
        </xdr:cNvPr>
        <xdr:cNvSpPr/>
      </xdr:nvSpPr>
      <xdr:spPr>
        <a:xfrm>
          <a:off x="485775" y="3324225"/>
          <a:ext cx="1076325" cy="1524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0</xdr:col>
      <xdr:colOff>257175</xdr:colOff>
      <xdr:row>7</xdr:row>
      <xdr:rowOff>85725</xdr:rowOff>
    </xdr:from>
    <xdr:to>
      <xdr:col>11</xdr:col>
      <xdr:colOff>381000</xdr:colOff>
      <xdr:row>33</xdr:row>
      <xdr:rowOff>66675</xdr:rowOff>
    </xdr:to>
    <xdr:pic>
      <xdr:nvPicPr>
        <xdr:cNvPr id="27495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952625"/>
          <a:ext cx="10229850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53</xdr:row>
      <xdr:rowOff>104775</xdr:rowOff>
    </xdr:from>
    <xdr:to>
      <xdr:col>2</xdr:col>
      <xdr:colOff>742950</xdr:colOff>
      <xdr:row>53</xdr:row>
      <xdr:rowOff>847725</xdr:rowOff>
    </xdr:to>
    <xdr:pic>
      <xdr:nvPicPr>
        <xdr:cNvPr id="64813" name="Image 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0377725"/>
          <a:ext cx="22574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85725</xdr:rowOff>
    </xdr:from>
    <xdr:to>
      <xdr:col>1</xdr:col>
      <xdr:colOff>581025</xdr:colOff>
      <xdr:row>0</xdr:row>
      <xdr:rowOff>495300</xdr:rowOff>
    </xdr:to>
    <xdr:pic>
      <xdr:nvPicPr>
        <xdr:cNvPr id="64814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5725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39</xdr:row>
      <xdr:rowOff>85725</xdr:rowOff>
    </xdr:from>
    <xdr:to>
      <xdr:col>2</xdr:col>
      <xdr:colOff>1400175</xdr:colOff>
      <xdr:row>39</xdr:row>
      <xdr:rowOff>981075</xdr:rowOff>
    </xdr:to>
    <xdr:pic>
      <xdr:nvPicPr>
        <xdr:cNvPr id="64815" name="Imag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5" y="30365700"/>
          <a:ext cx="10858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50</xdr:row>
      <xdr:rowOff>57150</xdr:rowOff>
    </xdr:from>
    <xdr:to>
      <xdr:col>2</xdr:col>
      <xdr:colOff>1181100</xdr:colOff>
      <xdr:row>50</xdr:row>
      <xdr:rowOff>1114425</xdr:rowOff>
    </xdr:to>
    <xdr:pic>
      <xdr:nvPicPr>
        <xdr:cNvPr id="64816" name="Imag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46701075"/>
          <a:ext cx="1162050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52</xdr:row>
      <xdr:rowOff>104775</xdr:rowOff>
    </xdr:from>
    <xdr:to>
      <xdr:col>2</xdr:col>
      <xdr:colOff>1323975</xdr:colOff>
      <xdr:row>52</xdr:row>
      <xdr:rowOff>1181100</xdr:rowOff>
    </xdr:to>
    <xdr:pic>
      <xdr:nvPicPr>
        <xdr:cNvPr id="64817" name="Imag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49110900"/>
          <a:ext cx="1181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85725</xdr:rowOff>
    </xdr:from>
    <xdr:to>
      <xdr:col>1</xdr:col>
      <xdr:colOff>581025</xdr:colOff>
      <xdr:row>0</xdr:row>
      <xdr:rowOff>495300</xdr:rowOff>
    </xdr:to>
    <xdr:pic>
      <xdr:nvPicPr>
        <xdr:cNvPr id="64818" name="Image 1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5725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17</xdr:row>
      <xdr:rowOff>76200</xdr:rowOff>
    </xdr:from>
    <xdr:to>
      <xdr:col>2</xdr:col>
      <xdr:colOff>1343025</xdr:colOff>
      <xdr:row>17</xdr:row>
      <xdr:rowOff>1066800</xdr:rowOff>
    </xdr:to>
    <xdr:pic>
      <xdr:nvPicPr>
        <xdr:cNvPr id="64819" name="Imag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6950" y="11344275"/>
          <a:ext cx="7905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33</xdr:row>
      <xdr:rowOff>542925</xdr:rowOff>
    </xdr:from>
    <xdr:to>
      <xdr:col>2</xdr:col>
      <xdr:colOff>1228725</xdr:colOff>
      <xdr:row>33</xdr:row>
      <xdr:rowOff>1257300</xdr:rowOff>
    </xdr:to>
    <xdr:pic>
      <xdr:nvPicPr>
        <xdr:cNvPr id="64820" name="Image 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23650575"/>
          <a:ext cx="23526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34</xdr:row>
      <xdr:rowOff>285750</xdr:rowOff>
    </xdr:from>
    <xdr:to>
      <xdr:col>2</xdr:col>
      <xdr:colOff>1333500</xdr:colOff>
      <xdr:row>34</xdr:row>
      <xdr:rowOff>1276350</xdr:rowOff>
    </xdr:to>
    <xdr:pic>
      <xdr:nvPicPr>
        <xdr:cNvPr id="64821" name="Image 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4736425"/>
          <a:ext cx="16383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638175</xdr:colOff>
      <xdr:row>36</xdr:row>
      <xdr:rowOff>266700</xdr:rowOff>
    </xdr:from>
    <xdr:to>
      <xdr:col>2</xdr:col>
      <xdr:colOff>1123950</xdr:colOff>
      <xdr:row>36</xdr:row>
      <xdr:rowOff>1285875</xdr:rowOff>
    </xdr:to>
    <xdr:pic>
      <xdr:nvPicPr>
        <xdr:cNvPr id="64822" name="Image 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26308050"/>
          <a:ext cx="22002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18</xdr:row>
      <xdr:rowOff>76200</xdr:rowOff>
    </xdr:from>
    <xdr:to>
      <xdr:col>2</xdr:col>
      <xdr:colOff>1362075</xdr:colOff>
      <xdr:row>18</xdr:row>
      <xdr:rowOff>742950</xdr:rowOff>
    </xdr:to>
    <xdr:pic>
      <xdr:nvPicPr>
        <xdr:cNvPr id="64823" name="Image 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534900"/>
          <a:ext cx="7905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47</xdr:row>
      <xdr:rowOff>238125</xdr:rowOff>
    </xdr:from>
    <xdr:to>
      <xdr:col>2</xdr:col>
      <xdr:colOff>647700</xdr:colOff>
      <xdr:row>47</xdr:row>
      <xdr:rowOff>238125</xdr:rowOff>
    </xdr:to>
    <xdr:pic>
      <xdr:nvPicPr>
        <xdr:cNvPr id="64824" name="Image 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40005000"/>
          <a:ext cx="1552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47</xdr:row>
      <xdr:rowOff>238125</xdr:rowOff>
    </xdr:from>
    <xdr:to>
      <xdr:col>2</xdr:col>
      <xdr:colOff>495300</xdr:colOff>
      <xdr:row>47</xdr:row>
      <xdr:rowOff>238125</xdr:rowOff>
    </xdr:to>
    <xdr:pic>
      <xdr:nvPicPr>
        <xdr:cNvPr id="64825" name="Image 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0005000"/>
          <a:ext cx="1552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47</xdr:row>
      <xdr:rowOff>257175</xdr:rowOff>
    </xdr:from>
    <xdr:to>
      <xdr:col>2</xdr:col>
      <xdr:colOff>1257300</xdr:colOff>
      <xdr:row>47</xdr:row>
      <xdr:rowOff>2390775</xdr:rowOff>
    </xdr:to>
    <xdr:pic>
      <xdr:nvPicPr>
        <xdr:cNvPr id="64826" name="Image 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" y="40024050"/>
          <a:ext cx="1066800" cy="213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47</xdr:row>
      <xdr:rowOff>238125</xdr:rowOff>
    </xdr:from>
    <xdr:to>
      <xdr:col>2</xdr:col>
      <xdr:colOff>466725</xdr:colOff>
      <xdr:row>47</xdr:row>
      <xdr:rowOff>238125</xdr:rowOff>
    </xdr:to>
    <xdr:pic>
      <xdr:nvPicPr>
        <xdr:cNvPr id="64827" name="Image 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40005000"/>
          <a:ext cx="14573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47</xdr:row>
      <xdr:rowOff>238125</xdr:rowOff>
    </xdr:from>
    <xdr:to>
      <xdr:col>2</xdr:col>
      <xdr:colOff>400050</xdr:colOff>
      <xdr:row>47</xdr:row>
      <xdr:rowOff>238125</xdr:rowOff>
    </xdr:to>
    <xdr:pic>
      <xdr:nvPicPr>
        <xdr:cNvPr id="64828" name="Image 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0005000"/>
          <a:ext cx="14573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47</xdr:row>
      <xdr:rowOff>266700</xdr:rowOff>
    </xdr:from>
    <xdr:to>
      <xdr:col>2</xdr:col>
      <xdr:colOff>533400</xdr:colOff>
      <xdr:row>47</xdr:row>
      <xdr:rowOff>266700</xdr:rowOff>
    </xdr:to>
    <xdr:pic>
      <xdr:nvPicPr>
        <xdr:cNvPr id="64829" name="Image 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40033575"/>
          <a:ext cx="14573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48</xdr:row>
      <xdr:rowOff>66675</xdr:rowOff>
    </xdr:from>
    <xdr:to>
      <xdr:col>2</xdr:col>
      <xdr:colOff>1381125</xdr:colOff>
      <xdr:row>48</xdr:row>
      <xdr:rowOff>2200275</xdr:rowOff>
    </xdr:to>
    <xdr:pic>
      <xdr:nvPicPr>
        <xdr:cNvPr id="64830" name="Image 2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42271950"/>
          <a:ext cx="1371600" cy="213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41</xdr:row>
      <xdr:rowOff>95250</xdr:rowOff>
    </xdr:from>
    <xdr:to>
      <xdr:col>2</xdr:col>
      <xdr:colOff>1343025</xdr:colOff>
      <xdr:row>41</xdr:row>
      <xdr:rowOff>1085850</xdr:rowOff>
    </xdr:to>
    <xdr:pic>
      <xdr:nvPicPr>
        <xdr:cNvPr id="64831" name="Image 19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31803975"/>
          <a:ext cx="21336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43</xdr:row>
      <xdr:rowOff>76200</xdr:rowOff>
    </xdr:from>
    <xdr:to>
      <xdr:col>2</xdr:col>
      <xdr:colOff>1333500</xdr:colOff>
      <xdr:row>43</xdr:row>
      <xdr:rowOff>971550</xdr:rowOff>
    </xdr:to>
    <xdr:pic>
      <xdr:nvPicPr>
        <xdr:cNvPr id="64832" name="Image 2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" y="34375725"/>
          <a:ext cx="10477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26</xdr:row>
      <xdr:rowOff>76200</xdr:rowOff>
    </xdr:from>
    <xdr:to>
      <xdr:col>2</xdr:col>
      <xdr:colOff>1295400</xdr:colOff>
      <xdr:row>26</xdr:row>
      <xdr:rowOff>771525</xdr:rowOff>
    </xdr:to>
    <xdr:pic>
      <xdr:nvPicPr>
        <xdr:cNvPr id="64833" name="Image 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1225" y="18249900"/>
          <a:ext cx="8286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30</xdr:row>
      <xdr:rowOff>238125</xdr:rowOff>
    </xdr:from>
    <xdr:to>
      <xdr:col>2</xdr:col>
      <xdr:colOff>1266825</xdr:colOff>
      <xdr:row>30</xdr:row>
      <xdr:rowOff>866775</xdr:rowOff>
    </xdr:to>
    <xdr:pic>
      <xdr:nvPicPr>
        <xdr:cNvPr id="6483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1259800"/>
          <a:ext cx="28575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13</xdr:row>
      <xdr:rowOff>57150</xdr:rowOff>
    </xdr:from>
    <xdr:to>
      <xdr:col>3</xdr:col>
      <xdr:colOff>847725</xdr:colOff>
      <xdr:row>13</xdr:row>
      <xdr:rowOff>895350</xdr:rowOff>
    </xdr:to>
    <xdr:pic>
      <xdr:nvPicPr>
        <xdr:cNvPr id="64835" name="Image 4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7581900"/>
          <a:ext cx="6858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29</xdr:row>
      <xdr:rowOff>9525</xdr:rowOff>
    </xdr:from>
    <xdr:to>
      <xdr:col>3</xdr:col>
      <xdr:colOff>895350</xdr:colOff>
      <xdr:row>29</xdr:row>
      <xdr:rowOff>923925</xdr:rowOff>
    </xdr:to>
    <xdr:pic>
      <xdr:nvPicPr>
        <xdr:cNvPr id="64836" name="Image 51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19850100"/>
          <a:ext cx="7905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219075</xdr:colOff>
      <xdr:row>45</xdr:row>
      <xdr:rowOff>352425</xdr:rowOff>
    </xdr:from>
    <xdr:to>
      <xdr:col>2</xdr:col>
      <xdr:colOff>1219200</xdr:colOff>
      <xdr:row>45</xdr:row>
      <xdr:rowOff>1619250</xdr:rowOff>
    </xdr:to>
    <xdr:grpSp>
      <xdr:nvGrpSpPr>
        <xdr:cNvPr id="64837" name="Groupe 47"/>
        <xdr:cNvGrpSpPr>
          <a:grpSpLocks/>
        </xdr:cNvGrpSpPr>
      </xdr:nvGrpSpPr>
      <xdr:grpSpPr bwMode="auto">
        <a:xfrm>
          <a:off x="219075" y="35966400"/>
          <a:ext cx="2714625" cy="1266825"/>
          <a:chOff x="6147955" y="7273636"/>
          <a:chExt cx="2914840" cy="1442796"/>
        </a:xfrm>
      </xdr:grpSpPr>
      <xdr:pic>
        <xdr:nvPicPr>
          <xdr:cNvPr id="64854" name="Image 48"/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47955" y="7273636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4855" name="Image 49"/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2795" y="7276432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2</xdr:col>
      <xdr:colOff>790575</xdr:colOff>
      <xdr:row>38</xdr:row>
      <xdr:rowOff>66675</xdr:rowOff>
    </xdr:from>
    <xdr:to>
      <xdr:col>2</xdr:col>
      <xdr:colOff>1333500</xdr:colOff>
      <xdr:row>38</xdr:row>
      <xdr:rowOff>1476375</xdr:rowOff>
    </xdr:to>
    <xdr:pic>
      <xdr:nvPicPr>
        <xdr:cNvPr id="64838" name="Image 42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75025"/>
          <a:ext cx="542925" cy="140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42</xdr:row>
      <xdr:rowOff>85725</xdr:rowOff>
    </xdr:from>
    <xdr:to>
      <xdr:col>2</xdr:col>
      <xdr:colOff>1057275</xdr:colOff>
      <xdr:row>42</xdr:row>
      <xdr:rowOff>1333500</xdr:rowOff>
    </xdr:to>
    <xdr:pic>
      <xdr:nvPicPr>
        <xdr:cNvPr id="64839" name="Image 42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32956500"/>
          <a:ext cx="4762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14</xdr:row>
      <xdr:rowOff>209550</xdr:rowOff>
    </xdr:from>
    <xdr:to>
      <xdr:col>3</xdr:col>
      <xdr:colOff>847725</xdr:colOff>
      <xdr:row>14</xdr:row>
      <xdr:rowOff>809625</xdr:rowOff>
    </xdr:to>
    <xdr:pic>
      <xdr:nvPicPr>
        <xdr:cNvPr id="64840" name="Image 17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8648700"/>
          <a:ext cx="7048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31</xdr:row>
      <xdr:rowOff>428625</xdr:rowOff>
    </xdr:from>
    <xdr:to>
      <xdr:col>2</xdr:col>
      <xdr:colOff>1314450</xdr:colOff>
      <xdr:row>31</xdr:row>
      <xdr:rowOff>657225</xdr:rowOff>
    </xdr:to>
    <xdr:pic>
      <xdr:nvPicPr>
        <xdr:cNvPr id="64841" name="Image 5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22374225"/>
          <a:ext cx="21907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742950</xdr:colOff>
      <xdr:row>21</xdr:row>
      <xdr:rowOff>66675</xdr:rowOff>
    </xdr:from>
    <xdr:to>
      <xdr:col>2</xdr:col>
      <xdr:colOff>1162050</xdr:colOff>
      <xdr:row>21</xdr:row>
      <xdr:rowOff>647700</xdr:rowOff>
    </xdr:to>
    <xdr:pic>
      <xdr:nvPicPr>
        <xdr:cNvPr id="64842" name="Image 4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" y="14725650"/>
          <a:ext cx="4191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46</xdr:row>
      <xdr:rowOff>476250</xdr:rowOff>
    </xdr:from>
    <xdr:to>
      <xdr:col>2</xdr:col>
      <xdr:colOff>1257300</xdr:colOff>
      <xdr:row>46</xdr:row>
      <xdr:rowOff>476250</xdr:rowOff>
    </xdr:to>
    <xdr:pic>
      <xdr:nvPicPr>
        <xdr:cNvPr id="64843" name="Image 29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38042850"/>
          <a:ext cx="2695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46</xdr:row>
      <xdr:rowOff>190500</xdr:rowOff>
    </xdr:from>
    <xdr:to>
      <xdr:col>2</xdr:col>
      <xdr:colOff>1333500</xdr:colOff>
      <xdr:row>46</xdr:row>
      <xdr:rowOff>190500</xdr:rowOff>
    </xdr:to>
    <xdr:pic>
      <xdr:nvPicPr>
        <xdr:cNvPr id="64844" name="Image 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37757100"/>
          <a:ext cx="990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46</xdr:row>
      <xdr:rowOff>95250</xdr:rowOff>
    </xdr:from>
    <xdr:to>
      <xdr:col>2</xdr:col>
      <xdr:colOff>1133475</xdr:colOff>
      <xdr:row>46</xdr:row>
      <xdr:rowOff>2143125</xdr:rowOff>
    </xdr:to>
    <xdr:pic>
      <xdr:nvPicPr>
        <xdr:cNvPr id="64845" name="Image 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37661850"/>
          <a:ext cx="1038225" cy="2047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49</xdr:row>
      <xdr:rowOff>76200</xdr:rowOff>
    </xdr:from>
    <xdr:to>
      <xdr:col>2</xdr:col>
      <xdr:colOff>1343025</xdr:colOff>
      <xdr:row>49</xdr:row>
      <xdr:rowOff>2085975</xdr:rowOff>
    </xdr:to>
    <xdr:pic>
      <xdr:nvPicPr>
        <xdr:cNvPr id="64846" name="Image 8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925" y="44548425"/>
          <a:ext cx="990600" cy="2009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51</xdr:row>
      <xdr:rowOff>66675</xdr:rowOff>
    </xdr:from>
    <xdr:to>
      <xdr:col>2</xdr:col>
      <xdr:colOff>1257300</xdr:colOff>
      <xdr:row>51</xdr:row>
      <xdr:rowOff>1019175</xdr:rowOff>
    </xdr:to>
    <xdr:pic>
      <xdr:nvPicPr>
        <xdr:cNvPr id="64847" name="Image 23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" y="47891700"/>
          <a:ext cx="9715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37</xdr:row>
      <xdr:rowOff>95250</xdr:rowOff>
    </xdr:from>
    <xdr:to>
      <xdr:col>2</xdr:col>
      <xdr:colOff>1114425</xdr:colOff>
      <xdr:row>37</xdr:row>
      <xdr:rowOff>1181100</xdr:rowOff>
    </xdr:to>
    <xdr:pic>
      <xdr:nvPicPr>
        <xdr:cNvPr id="64848" name="Image 1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7536775"/>
          <a:ext cx="15621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114300</xdr:colOff>
      <xdr:row>15</xdr:row>
      <xdr:rowOff>123825</xdr:rowOff>
    </xdr:from>
    <xdr:to>
      <xdr:col>3</xdr:col>
      <xdr:colOff>885825</xdr:colOff>
      <xdr:row>15</xdr:row>
      <xdr:rowOff>866775</xdr:rowOff>
    </xdr:to>
    <xdr:pic>
      <xdr:nvPicPr>
        <xdr:cNvPr id="64849" name="Image 45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9467850"/>
          <a:ext cx="7715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85725</xdr:colOff>
      <xdr:row>16</xdr:row>
      <xdr:rowOff>314325</xdr:rowOff>
    </xdr:from>
    <xdr:to>
      <xdr:col>2</xdr:col>
      <xdr:colOff>1295400</xdr:colOff>
      <xdr:row>16</xdr:row>
      <xdr:rowOff>819150</xdr:rowOff>
    </xdr:to>
    <xdr:pic>
      <xdr:nvPicPr>
        <xdr:cNvPr id="64850" name="Image 49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10591800"/>
          <a:ext cx="22193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23</xdr:row>
      <xdr:rowOff>247650</xdr:rowOff>
    </xdr:from>
    <xdr:to>
      <xdr:col>2</xdr:col>
      <xdr:colOff>1238250</xdr:colOff>
      <xdr:row>23</xdr:row>
      <xdr:rowOff>657225</xdr:rowOff>
    </xdr:to>
    <xdr:pic>
      <xdr:nvPicPr>
        <xdr:cNvPr id="64851" name="Image 36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16430625"/>
          <a:ext cx="7239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790575</xdr:colOff>
      <xdr:row>22</xdr:row>
      <xdr:rowOff>38100</xdr:rowOff>
    </xdr:from>
    <xdr:to>
      <xdr:col>2</xdr:col>
      <xdr:colOff>1209675</xdr:colOff>
      <xdr:row>22</xdr:row>
      <xdr:rowOff>676275</xdr:rowOff>
    </xdr:to>
    <xdr:pic>
      <xdr:nvPicPr>
        <xdr:cNvPr id="64852" name="Image 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59075"/>
          <a:ext cx="4191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666750</xdr:colOff>
      <xdr:row>19</xdr:row>
      <xdr:rowOff>257175</xdr:rowOff>
    </xdr:from>
    <xdr:to>
      <xdr:col>2</xdr:col>
      <xdr:colOff>1085850</xdr:colOff>
      <xdr:row>19</xdr:row>
      <xdr:rowOff>609600</xdr:rowOff>
    </xdr:to>
    <xdr:pic>
      <xdr:nvPicPr>
        <xdr:cNvPr id="64853" name="Image 38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" y="13515975"/>
          <a:ext cx="41910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5</xdr:row>
      <xdr:rowOff>276225</xdr:rowOff>
    </xdr:from>
    <xdr:to>
      <xdr:col>2</xdr:col>
      <xdr:colOff>647700</xdr:colOff>
      <xdr:row>5</xdr:row>
      <xdr:rowOff>276225</xdr:rowOff>
    </xdr:to>
    <xdr:pic>
      <xdr:nvPicPr>
        <xdr:cNvPr id="65620" name="Image 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1838325"/>
          <a:ext cx="1809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76200</xdr:rowOff>
    </xdr:from>
    <xdr:to>
      <xdr:col>1</xdr:col>
      <xdr:colOff>571500</xdr:colOff>
      <xdr:row>0</xdr:row>
      <xdr:rowOff>476250</xdr:rowOff>
    </xdr:to>
    <xdr:pic>
      <xdr:nvPicPr>
        <xdr:cNvPr id="65621" name="Image 2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76200"/>
          <a:ext cx="11620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5</xdr:row>
      <xdr:rowOff>581025</xdr:rowOff>
    </xdr:from>
    <xdr:to>
      <xdr:col>5</xdr:col>
      <xdr:colOff>304800</xdr:colOff>
      <xdr:row>5</xdr:row>
      <xdr:rowOff>1790700</xdr:rowOff>
    </xdr:to>
    <xdr:pic>
      <xdr:nvPicPr>
        <xdr:cNvPr id="65622" name="Imag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2143125"/>
          <a:ext cx="396240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600075</xdr:colOff>
      <xdr:row>6</xdr:row>
      <xdr:rowOff>38100</xdr:rowOff>
    </xdr:from>
    <xdr:to>
      <xdr:col>11</xdr:col>
      <xdr:colOff>1419225</xdr:colOff>
      <xdr:row>6</xdr:row>
      <xdr:rowOff>2162175</xdr:rowOff>
    </xdr:to>
    <xdr:pic>
      <xdr:nvPicPr>
        <xdr:cNvPr id="65623" name="Image 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4248150"/>
          <a:ext cx="3000375" cy="2124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1104900</xdr:colOff>
      <xdr:row>6</xdr:row>
      <xdr:rowOff>561975</xdr:rowOff>
    </xdr:from>
    <xdr:to>
      <xdr:col>4</xdr:col>
      <xdr:colOff>628650</xdr:colOff>
      <xdr:row>6</xdr:row>
      <xdr:rowOff>2047875</xdr:rowOff>
    </xdr:to>
    <xdr:pic>
      <xdr:nvPicPr>
        <xdr:cNvPr id="65624" name="Image 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4772025"/>
          <a:ext cx="2476500" cy="148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819150</xdr:colOff>
      <xdr:row>7</xdr:row>
      <xdr:rowOff>304800</xdr:rowOff>
    </xdr:from>
    <xdr:to>
      <xdr:col>4</xdr:col>
      <xdr:colOff>171450</xdr:colOff>
      <xdr:row>7</xdr:row>
      <xdr:rowOff>1381125</xdr:rowOff>
    </xdr:to>
    <xdr:pic>
      <xdr:nvPicPr>
        <xdr:cNvPr id="65625" name="Image 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6696075"/>
          <a:ext cx="2305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1028700</xdr:colOff>
      <xdr:row>8</xdr:row>
      <xdr:rowOff>0</xdr:rowOff>
    </xdr:from>
    <xdr:to>
      <xdr:col>11</xdr:col>
      <xdr:colOff>1438275</xdr:colOff>
      <xdr:row>8</xdr:row>
      <xdr:rowOff>0</xdr:rowOff>
    </xdr:to>
    <xdr:pic>
      <xdr:nvPicPr>
        <xdr:cNvPr id="65626" name="Image 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0900" y="7934325"/>
          <a:ext cx="1666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112838</xdr:colOff>
      <xdr:row>7</xdr:row>
      <xdr:rowOff>793507</xdr:rowOff>
    </xdr:from>
    <xdr:to>
      <xdr:col>11</xdr:col>
      <xdr:colOff>89392</xdr:colOff>
      <xdr:row>7</xdr:row>
      <xdr:rowOff>1482236</xdr:rowOff>
    </xdr:to>
    <xdr:sp macro="" textlink="">
      <xdr:nvSpPr>
        <xdr:cNvPr id="9" name="文字方塊 8"/>
        <xdr:cNvSpPr txBox="1"/>
      </xdr:nvSpPr>
      <xdr:spPr>
        <a:xfrm>
          <a:off x="6282107" y="6596430"/>
          <a:ext cx="5032131" cy="688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穿者左後脇邊下襬上</a:t>
          </a:r>
          <a:r>
            <a:rPr lang="en-US" altLang="zh-TW" sz="2800" b="1">
              <a:solidFill>
                <a:schemeClr val="dk1"/>
              </a:solidFill>
              <a:latin typeface="+mn-lt"/>
              <a:ea typeface="+mn-ea"/>
              <a:cs typeface="+mn-cs"/>
            </a:rPr>
            <a:t>7cm</a:t>
          </a:r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en-US" altLang="zh-TW" sz="28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54222</xdr:colOff>
      <xdr:row>6</xdr:row>
      <xdr:rowOff>1350353</xdr:rowOff>
    </xdr:from>
    <xdr:to>
      <xdr:col>9</xdr:col>
      <xdr:colOff>782518</xdr:colOff>
      <xdr:row>6</xdr:row>
      <xdr:rowOff>2112353</xdr:rowOff>
    </xdr:to>
    <xdr:sp macro="" textlink="">
      <xdr:nvSpPr>
        <xdr:cNvPr id="10" name="文字方塊 9"/>
        <xdr:cNvSpPr txBox="1"/>
      </xdr:nvSpPr>
      <xdr:spPr>
        <a:xfrm>
          <a:off x="6223491" y="4969853"/>
          <a:ext cx="3600450" cy="76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穿者左袖肩點下</a:t>
          </a:r>
          <a:r>
            <a:rPr lang="en-US" altLang="zh-TW" sz="2800" b="1"/>
            <a:t>8cm</a:t>
          </a:r>
        </a:p>
      </xdr:txBody>
    </xdr:sp>
    <xdr:clientData/>
  </xdr:twoCellAnchor>
  <xdr:twoCellAnchor>
    <xdr:from>
      <xdr:col>3</xdr:col>
      <xdr:colOff>508491</xdr:colOff>
      <xdr:row>6</xdr:row>
      <xdr:rowOff>1350351</xdr:rowOff>
    </xdr:from>
    <xdr:to>
      <xdr:col>6</xdr:col>
      <xdr:colOff>482111</xdr:colOff>
      <xdr:row>6</xdr:row>
      <xdr:rowOff>1979001</xdr:rowOff>
    </xdr:to>
    <xdr:sp macro="" textlink="">
      <xdr:nvSpPr>
        <xdr:cNvPr id="11" name="文字方塊 10"/>
        <xdr:cNvSpPr txBox="1"/>
      </xdr:nvSpPr>
      <xdr:spPr>
        <a:xfrm>
          <a:off x="3175491" y="4969851"/>
          <a:ext cx="2787158" cy="628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楓葉繡花</a:t>
          </a:r>
          <a:r>
            <a:rPr lang="en-US" altLang="zh-TW" sz="2800" b="1"/>
            <a:t>2cm</a:t>
          </a:r>
          <a:endParaRPr lang="zh-TW" altLang="en-US" sz="2800" b="1"/>
        </a:p>
      </xdr:txBody>
    </xdr:sp>
    <xdr:clientData/>
  </xdr:twoCellAnchor>
  <xdr:twoCellAnchor>
    <xdr:from>
      <xdr:col>1</xdr:col>
      <xdr:colOff>523145</xdr:colOff>
      <xdr:row>5</xdr:row>
      <xdr:rowOff>1992922</xdr:rowOff>
    </xdr:from>
    <xdr:to>
      <xdr:col>6</xdr:col>
      <xdr:colOff>665288</xdr:colOff>
      <xdr:row>6</xdr:row>
      <xdr:rowOff>35169</xdr:rowOff>
    </xdr:to>
    <xdr:sp macro="" textlink="">
      <xdr:nvSpPr>
        <xdr:cNvPr id="12" name="文字方塊 11"/>
        <xdr:cNvSpPr txBox="1"/>
      </xdr:nvSpPr>
      <xdr:spPr>
        <a:xfrm>
          <a:off x="1211876" y="3560884"/>
          <a:ext cx="4933950" cy="6945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2800" b="1"/>
            <a:t>LAFUMA+</a:t>
          </a:r>
          <a:r>
            <a:rPr lang="zh-TW" altLang="en-US" sz="2800" b="1"/>
            <a:t>楓葉繡花</a:t>
          </a:r>
          <a:r>
            <a:rPr lang="en-US" altLang="zh-TW" sz="2800" b="1"/>
            <a:t>7.2cm</a:t>
          </a:r>
          <a:endParaRPr lang="zh-TW" altLang="en-US" sz="2800" b="1"/>
        </a:p>
      </xdr:txBody>
    </xdr:sp>
    <xdr:clientData/>
  </xdr:twoCellAnchor>
  <xdr:twoCellAnchor>
    <xdr:from>
      <xdr:col>7</xdr:col>
      <xdr:colOff>142146</xdr:colOff>
      <xdr:row>5</xdr:row>
      <xdr:rowOff>1042623</xdr:rowOff>
    </xdr:from>
    <xdr:to>
      <xdr:col>10</xdr:col>
      <xdr:colOff>926127</xdr:colOff>
      <xdr:row>6</xdr:row>
      <xdr:rowOff>27096</xdr:rowOff>
    </xdr:to>
    <xdr:sp macro="" textlink="">
      <xdr:nvSpPr>
        <xdr:cNvPr id="13" name="文字方塊 12"/>
        <xdr:cNvSpPr txBox="1"/>
      </xdr:nvSpPr>
      <xdr:spPr>
        <a:xfrm>
          <a:off x="6311415" y="2610585"/>
          <a:ext cx="4579327" cy="10360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穿者前胸剪接下</a:t>
          </a:r>
          <a:r>
            <a:rPr lang="en-US" altLang="zh-TW" sz="2800" b="1"/>
            <a:t>1.5cm</a:t>
          </a:r>
        </a:p>
        <a:p>
          <a:r>
            <a:rPr lang="zh-TW" altLang="en-US" sz="2800" b="1"/>
            <a:t>距門襟拉鍊</a:t>
          </a:r>
          <a:r>
            <a:rPr lang="en-US" altLang="zh-TW" sz="2800" b="1"/>
            <a:t>1.5cm</a:t>
          </a:r>
          <a:endParaRPr lang="zh-TW" altLang="en-US" sz="2800" b="1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2</xdr:col>
      <xdr:colOff>28575</xdr:colOff>
      <xdr:row>0</xdr:row>
      <xdr:rowOff>495300</xdr:rowOff>
    </xdr:to>
    <xdr:pic>
      <xdr:nvPicPr>
        <xdr:cNvPr id="16818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2573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123825</xdr:rowOff>
    </xdr:from>
    <xdr:to>
      <xdr:col>9</xdr:col>
      <xdr:colOff>676275</xdr:colOff>
      <xdr:row>43</xdr:row>
      <xdr:rowOff>657225</xdr:rowOff>
    </xdr:to>
    <xdr:pic>
      <xdr:nvPicPr>
        <xdr:cNvPr id="66581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675"/>
          <a:ext cx="9144000" cy="594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0</xdr:row>
      <xdr:rowOff>76200</xdr:rowOff>
    </xdr:from>
    <xdr:to>
      <xdr:col>1</xdr:col>
      <xdr:colOff>657225</xdr:colOff>
      <xdr:row>0</xdr:row>
      <xdr:rowOff>485775</xdr:rowOff>
    </xdr:to>
    <xdr:pic>
      <xdr:nvPicPr>
        <xdr:cNvPr id="66582" name="Imag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1238250</xdr:colOff>
      <xdr:row>3</xdr:row>
      <xdr:rowOff>57150</xdr:rowOff>
    </xdr:from>
    <xdr:to>
      <xdr:col>12</xdr:col>
      <xdr:colOff>1514475</xdr:colOff>
      <xdr:row>16</xdr:row>
      <xdr:rowOff>123825</xdr:rowOff>
    </xdr:to>
    <xdr:pic>
      <xdr:nvPicPr>
        <xdr:cNvPr id="66583" name="Imag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7975" y="1066800"/>
          <a:ext cx="5553075" cy="2324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1</xdr:col>
      <xdr:colOff>657225</xdr:colOff>
      <xdr:row>0</xdr:row>
      <xdr:rowOff>485775</xdr:rowOff>
    </xdr:to>
    <xdr:pic>
      <xdr:nvPicPr>
        <xdr:cNvPr id="67598" name="Imag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</xdr:row>
      <xdr:rowOff>123825</xdr:rowOff>
    </xdr:from>
    <xdr:to>
      <xdr:col>7</xdr:col>
      <xdr:colOff>533400</xdr:colOff>
      <xdr:row>37</xdr:row>
      <xdr:rowOff>123825</xdr:rowOff>
    </xdr:to>
    <xdr:pic>
      <xdr:nvPicPr>
        <xdr:cNvPr id="67599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133475"/>
          <a:ext cx="7572375" cy="539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7"/>
  <sheetViews>
    <sheetView showGridLines="0" view="pageBreakPreview" zoomScale="60" zoomScaleNormal="100" workbookViewId="0">
      <selection activeCell="H12" sqref="H12"/>
    </sheetView>
  </sheetViews>
  <sheetFormatPr defaultColWidth="12" defaultRowHeight="11.25"/>
  <cols>
    <col min="1" max="1" width="10.1640625" customWidth="1"/>
    <col min="2" max="2" width="13.83203125" customWidth="1"/>
    <col min="3" max="3" width="12" customWidth="1"/>
    <col min="4" max="4" width="20.83203125" customWidth="1"/>
    <col min="5" max="5" width="21.33203125" customWidth="1"/>
    <col min="6" max="6" width="16.1640625" customWidth="1"/>
    <col min="7" max="8" width="12" customWidth="1"/>
    <col min="9" max="9" width="13.83203125" customWidth="1"/>
    <col min="10" max="10" width="12" customWidth="1"/>
    <col min="11" max="11" width="13" customWidth="1"/>
    <col min="12" max="12" width="15.83203125" customWidth="1"/>
  </cols>
  <sheetData>
    <row r="1" spans="1:12" s="1" customFormat="1" ht="45" customHeight="1" thickBot="1">
      <c r="A1" s="32"/>
      <c r="B1" s="33"/>
      <c r="C1" s="33"/>
      <c r="D1" s="33"/>
      <c r="E1" s="42" t="s">
        <v>0</v>
      </c>
      <c r="F1" s="33"/>
      <c r="G1" s="33"/>
      <c r="H1" s="33"/>
      <c r="I1" s="33"/>
      <c r="J1" s="625" t="s">
        <v>188</v>
      </c>
      <c r="K1" s="625"/>
      <c r="L1" s="626"/>
    </row>
    <row r="2" spans="1:12" s="3" customFormat="1" ht="18.75" customHeight="1">
      <c r="A2" s="140" t="s">
        <v>169</v>
      </c>
      <c r="B2" s="141"/>
      <c r="C2" s="627" t="s">
        <v>189</v>
      </c>
      <c r="D2" s="627"/>
      <c r="E2" s="627"/>
      <c r="F2" s="627"/>
      <c r="G2" s="627"/>
      <c r="H2" s="627"/>
      <c r="I2" s="627"/>
      <c r="J2" s="52" t="s">
        <v>2</v>
      </c>
      <c r="K2" s="53" t="s">
        <v>274</v>
      </c>
      <c r="L2" s="54"/>
    </row>
    <row r="3" spans="1:12" s="2" customFormat="1" ht="16.5">
      <c r="A3" s="208" t="s">
        <v>1</v>
      </c>
      <c r="B3" s="209">
        <f ca="1">+ TODAY()</f>
        <v>43833</v>
      </c>
      <c r="C3" s="205"/>
      <c r="D3" s="205"/>
      <c r="E3" s="632" t="s">
        <v>67</v>
      </c>
      <c r="F3" s="632"/>
      <c r="G3" s="211" t="s">
        <v>59</v>
      </c>
      <c r="H3" s="176"/>
      <c r="I3" s="205"/>
      <c r="J3" s="206" t="s">
        <v>66</v>
      </c>
      <c r="K3" s="207" t="s">
        <v>154</v>
      </c>
      <c r="L3" s="207"/>
    </row>
    <row r="4" spans="1:12" s="1" customFormat="1" ht="16.5" customHeight="1">
      <c r="A4" s="212" t="s">
        <v>170</v>
      </c>
      <c r="B4" s="213"/>
      <c r="C4" s="213"/>
      <c r="D4" s="213"/>
      <c r="E4" s="213"/>
      <c r="F4" s="214"/>
      <c r="G4" s="214"/>
      <c r="H4" s="213"/>
      <c r="I4" s="633"/>
      <c r="J4" s="633"/>
      <c r="K4" s="633"/>
      <c r="L4" s="634"/>
    </row>
    <row r="5" spans="1:12" s="1" customFormat="1" ht="17.25" customHeight="1">
      <c r="A5" s="628"/>
      <c r="B5" s="629"/>
      <c r="C5" s="629"/>
      <c r="D5" s="629"/>
      <c r="E5" s="629"/>
      <c r="F5" s="170"/>
      <c r="G5" s="170"/>
      <c r="H5" s="171"/>
      <c r="I5" s="630"/>
      <c r="J5" s="630"/>
      <c r="K5" s="630"/>
      <c r="L5" s="631"/>
    </row>
    <row r="6" spans="1:12" s="1" customFormat="1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45"/>
    </row>
    <row r="7" spans="1:12" s="1" customFormat="1">
      <c r="A7" s="38"/>
      <c r="B7" s="39"/>
      <c r="C7" s="39"/>
      <c r="D7" s="39"/>
      <c r="E7" s="39"/>
      <c r="F7" s="39"/>
      <c r="G7" s="39"/>
      <c r="H7" s="39"/>
      <c r="I7" s="39"/>
      <c r="J7" s="39"/>
      <c r="K7" s="39"/>
      <c r="L7" s="45"/>
    </row>
    <row r="8" spans="1:12" s="1" customFormat="1">
      <c r="A8" s="38"/>
      <c r="B8" s="39"/>
      <c r="C8" s="39"/>
      <c r="D8" s="39"/>
      <c r="E8" s="39"/>
      <c r="F8" s="39"/>
      <c r="G8" s="39"/>
      <c r="H8" s="39"/>
      <c r="I8" s="39"/>
      <c r="J8" s="39"/>
      <c r="K8" s="39"/>
      <c r="L8" s="45"/>
    </row>
    <row r="9" spans="1:12" s="1" customFormat="1">
      <c r="A9" s="38"/>
      <c r="B9" s="39"/>
      <c r="C9" s="39"/>
      <c r="D9" s="39"/>
      <c r="E9" s="39"/>
      <c r="F9" s="39"/>
      <c r="G9" s="39"/>
      <c r="H9" s="39"/>
      <c r="I9" s="39"/>
      <c r="J9" s="39"/>
      <c r="K9" s="39"/>
      <c r="L9" s="45"/>
    </row>
    <row r="10" spans="1:12" s="1" customFormat="1">
      <c r="A10" s="38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45"/>
    </row>
    <row r="11" spans="1:12" s="1" customFormat="1">
      <c r="A11" s="38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45"/>
    </row>
    <row r="12" spans="1:12" s="1" customFormat="1">
      <c r="A12" s="38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45"/>
    </row>
    <row r="13" spans="1:12" s="1" customFormat="1">
      <c r="A13" s="38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45"/>
    </row>
    <row r="14" spans="1:12" s="1" customFormat="1">
      <c r="A14" s="38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45"/>
    </row>
    <row r="15" spans="1:12" s="1" customFormat="1">
      <c r="A15" s="38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45"/>
    </row>
    <row r="16" spans="1:12" s="1" customFormat="1">
      <c r="A16" s="38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45"/>
    </row>
    <row r="17" spans="1:12" s="1" customFormat="1">
      <c r="A17" s="38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45"/>
    </row>
    <row r="18" spans="1:12" s="1" customFormat="1">
      <c r="A18" s="38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45"/>
    </row>
    <row r="19" spans="1:12" s="1" customFormat="1">
      <c r="A19" s="38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45"/>
    </row>
    <row r="20" spans="1:12" s="1" customFormat="1">
      <c r="A20" s="38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45"/>
    </row>
    <row r="21" spans="1:12" s="1" customFormat="1">
      <c r="A21" s="38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45"/>
    </row>
    <row r="22" spans="1:12" s="1" customFormat="1">
      <c r="A22" s="38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45"/>
    </row>
    <row r="23" spans="1:12" s="1" customFormat="1">
      <c r="A23" s="38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45"/>
    </row>
    <row r="24" spans="1:12" s="1" customFormat="1">
      <c r="A24" s="38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45"/>
    </row>
    <row r="25" spans="1:12" s="1" customFormat="1">
      <c r="A25" s="38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45"/>
    </row>
    <row r="26" spans="1:12" s="1" customFormat="1">
      <c r="A26" s="38"/>
      <c r="B26" s="39"/>
      <c r="C26" s="39"/>
      <c r="D26" s="39"/>
      <c r="E26" s="39"/>
      <c r="F26" s="39"/>
      <c r="G26" s="39"/>
      <c r="H26" s="39"/>
      <c r="I26" s="39"/>
      <c r="J26" s="39" t="s">
        <v>42</v>
      </c>
      <c r="K26" s="39"/>
      <c r="L26" s="45"/>
    </row>
    <row r="27" spans="1:12" s="1" customFormat="1">
      <c r="A27" s="38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45"/>
    </row>
    <row r="28" spans="1:12" s="1" customFormat="1">
      <c r="A28" s="38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45"/>
    </row>
    <row r="29" spans="1:12" s="1" customFormat="1">
      <c r="A29" s="38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45"/>
    </row>
    <row r="30" spans="1:12" s="1" customFormat="1">
      <c r="A30" s="38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45"/>
    </row>
    <row r="31" spans="1:12" s="1" customFormat="1">
      <c r="A31" s="38"/>
      <c r="B31" s="39"/>
      <c r="C31" s="39"/>
      <c r="D31" s="39" t="s">
        <v>42</v>
      </c>
      <c r="E31" s="39"/>
      <c r="F31" s="39"/>
      <c r="G31" s="39"/>
      <c r="H31" s="39"/>
      <c r="I31" s="39"/>
      <c r="J31" s="39"/>
      <c r="K31" s="39"/>
      <c r="L31" s="45"/>
    </row>
    <row r="32" spans="1:12" s="1" customFormat="1">
      <c r="A32" s="38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45"/>
    </row>
    <row r="33" spans="1:12" s="1" customFormat="1" hidden="1">
      <c r="A33" s="38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45"/>
    </row>
    <row r="34" spans="1:12" s="1" customFormat="1" hidden="1">
      <c r="A34" s="38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45"/>
    </row>
    <row r="35" spans="1:12" s="1" customFormat="1" hidden="1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6"/>
    </row>
    <row r="36" spans="1:12" hidden="1">
      <c r="A36" s="98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99"/>
    </row>
    <row r="37" spans="1:12" hidden="1">
      <c r="A37" s="98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99"/>
    </row>
    <row r="38" spans="1:12" hidden="1">
      <c r="A38" s="98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99"/>
    </row>
    <row r="39" spans="1:12" ht="48.75" hidden="1" customHeight="1" thickBot="1">
      <c r="A39" s="100"/>
      <c r="B39" s="101"/>
      <c r="C39" s="101"/>
      <c r="D39" s="101"/>
      <c r="E39" s="101"/>
      <c r="F39" s="101"/>
      <c r="G39" s="101"/>
      <c r="H39" s="101"/>
      <c r="I39" s="101"/>
      <c r="J39" s="101"/>
      <c r="K39" s="101"/>
      <c r="L39" s="102"/>
    </row>
    <row r="40" spans="1:12">
      <c r="A40" s="9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99"/>
    </row>
    <row r="41" spans="1:12">
      <c r="A41" s="98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99"/>
    </row>
    <row r="42" spans="1:12">
      <c r="A42" s="98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99"/>
    </row>
    <row r="43" spans="1:12">
      <c r="A43" s="98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99"/>
    </row>
    <row r="44" spans="1:12">
      <c r="A44" s="98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99"/>
    </row>
    <row r="45" spans="1:12">
      <c r="A45" s="98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99"/>
    </row>
    <row r="46" spans="1:12" ht="15.75" customHeight="1">
      <c r="A46" s="98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99"/>
    </row>
    <row r="47" spans="1:12" ht="17.25" customHeight="1" thickBot="1">
      <c r="A47" s="100"/>
      <c r="B47" s="101"/>
      <c r="C47" s="101"/>
      <c r="D47" s="101"/>
      <c r="E47" s="101"/>
      <c r="F47" s="101"/>
      <c r="G47" s="101"/>
      <c r="H47" s="101"/>
      <c r="I47" s="101"/>
      <c r="J47" s="101"/>
      <c r="K47" s="101"/>
      <c r="L47" s="102"/>
    </row>
  </sheetData>
  <mergeCells count="6">
    <mergeCell ref="J1:L1"/>
    <mergeCell ref="C2:I2"/>
    <mergeCell ref="A5:E5"/>
    <mergeCell ref="I5:L5"/>
    <mergeCell ref="E3:F3"/>
    <mergeCell ref="I4:L4"/>
  </mergeCells>
  <phoneticPr fontId="26" type="noConversion"/>
  <printOptions horizontalCentered="1"/>
  <pageMargins left="0.39370078740157483" right="0.39370078740157483" top="0.39370078740157483" bottom="0.86895833333333339" header="0.39370078740157483" footer="0.39370078740157483"/>
  <pageSetup paperSize="9" scale="93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F190"/>
  <sheetViews>
    <sheetView showGridLines="0" view="pageBreakPreview" topLeftCell="B31" zoomScale="70" zoomScaleNormal="60" zoomScaleSheetLayoutView="70" zoomScalePageLayoutView="50" workbookViewId="0">
      <selection activeCell="B42" sqref="B42:F42"/>
    </sheetView>
  </sheetViews>
  <sheetFormatPr defaultColWidth="12" defaultRowHeight="11.25"/>
  <cols>
    <col min="1" max="1" width="9" customWidth="1"/>
    <col min="2" max="2" width="14.6640625" customWidth="1"/>
    <col min="3" max="3" width="16.83203125" customWidth="1"/>
    <col min="4" max="4" width="14.33203125" customWidth="1"/>
    <col min="5" max="5" width="19.83203125" customWidth="1"/>
    <col min="6" max="6" width="68.6640625" bestFit="1" customWidth="1"/>
    <col min="7" max="7" width="18.83203125" customWidth="1"/>
    <col min="8" max="8" width="15.33203125" hidden="1" customWidth="1"/>
    <col min="9" max="9" width="17.6640625" hidden="1" customWidth="1"/>
    <col min="10" max="11" width="15.33203125" hidden="1" customWidth="1"/>
    <col min="12" max="12" width="17" customWidth="1"/>
    <col min="13" max="13" width="16.83203125" customWidth="1"/>
    <col min="14" max="14" width="17.6640625" customWidth="1"/>
    <col min="15" max="16" width="15.33203125" customWidth="1"/>
    <col min="17" max="17" width="8.83203125" customWidth="1"/>
    <col min="18" max="18" width="12.6640625" customWidth="1"/>
  </cols>
  <sheetData>
    <row r="1" spans="1:32" s="1" customFormat="1" ht="42" customHeight="1">
      <c r="A1" s="55"/>
      <c r="B1" s="56"/>
      <c r="C1" s="56"/>
      <c r="D1" s="635" t="s">
        <v>13</v>
      </c>
      <c r="E1" s="635"/>
      <c r="F1" s="635"/>
      <c r="G1" s="635"/>
      <c r="H1" s="635"/>
      <c r="I1" s="635"/>
      <c r="J1" s="635"/>
      <c r="K1" s="635"/>
      <c r="L1" s="635"/>
      <c r="M1" s="635"/>
      <c r="N1" s="57" t="str">
        <f>'TECHNICAL SHEET GARMENT'!J1</f>
        <v>WINTER 2018/19</v>
      </c>
      <c r="O1" s="56"/>
      <c r="P1" s="56"/>
      <c r="Q1" s="58"/>
      <c r="R1" s="5"/>
    </row>
    <row r="2" spans="1:32" s="3" customFormat="1" ht="19.5">
      <c r="A2" s="64"/>
      <c r="B2" s="60" t="str">
        <f>'TECHNICAL SHEET GARMENT'!A2</f>
        <v>LFV11443</v>
      </c>
      <c r="C2" s="59"/>
      <c r="D2" s="59"/>
      <c r="E2" s="103" t="str">
        <f>'TECHNICAL SHEET GARMENT'!C2</f>
        <v>ULSTER 3in1 FLEECE JKT</v>
      </c>
      <c r="F2" s="59"/>
      <c r="G2" s="59"/>
      <c r="H2" s="59"/>
      <c r="I2" s="59"/>
      <c r="J2" s="59"/>
      <c r="K2" s="59"/>
      <c r="L2" s="59"/>
      <c r="M2" s="59"/>
      <c r="N2" s="59" t="s">
        <v>2</v>
      </c>
      <c r="O2" s="60" t="str">
        <f>'TECHNICAL SHEET GARMENT'!K2</f>
        <v>V1BULK</v>
      </c>
      <c r="P2" s="59"/>
      <c r="Q2" s="61"/>
      <c r="R2" s="7"/>
    </row>
    <row r="3" spans="1:32" s="2" customFormat="1" ht="17.25" thickBot="1">
      <c r="A3" s="66"/>
      <c r="B3" s="135" t="s">
        <v>1</v>
      </c>
      <c r="C3" s="62">
        <f ca="1">'TECHNICAL SHEET GARMENT'!B3</f>
        <v>43833</v>
      </c>
      <c r="D3" s="63"/>
      <c r="E3" s="63"/>
      <c r="F3" s="277" t="s">
        <v>67</v>
      </c>
      <c r="G3" s="197" t="str">
        <f>('TECHNICAL SHEET GARMENT'!G3)</f>
        <v>Marjorie</v>
      </c>
      <c r="H3" s="63"/>
      <c r="I3" s="63"/>
      <c r="J3" s="63"/>
      <c r="K3" s="67"/>
      <c r="L3" s="63"/>
      <c r="M3" s="63"/>
      <c r="N3" s="76" t="str">
        <f>'TECHNICAL SHEET GARMENT'!J3</f>
        <v xml:space="preserve">SUPPLIER : </v>
      </c>
      <c r="O3" s="169" t="str">
        <f>'TECHNICAL SHEET GARMENT'!K3</f>
        <v>PRIMA CHANNEL</v>
      </c>
      <c r="P3" s="169"/>
      <c r="Q3" s="68"/>
      <c r="R3" s="21"/>
    </row>
    <row r="4" spans="1:32" s="1" customFormat="1" ht="12" customHeight="1">
      <c r="A4" s="26"/>
      <c r="B4" s="96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40"/>
      <c r="O4" s="40"/>
      <c r="P4" s="40"/>
      <c r="Q4" s="41"/>
      <c r="R4" s="5"/>
    </row>
    <row r="5" spans="1:32" ht="26.25" thickBot="1">
      <c r="A5" s="98"/>
      <c r="B5" s="20"/>
      <c r="C5" s="25" t="s">
        <v>14</v>
      </c>
      <c r="D5" s="20"/>
      <c r="E5" s="20"/>
      <c r="F5" s="20"/>
      <c r="G5" s="20"/>
      <c r="H5" s="20"/>
      <c r="I5" s="20"/>
      <c r="J5" s="20"/>
      <c r="K5" s="20"/>
      <c r="L5" s="599" t="s">
        <v>347</v>
      </c>
      <c r="M5" s="599"/>
      <c r="N5" s="599" t="s">
        <v>348</v>
      </c>
      <c r="O5" s="20"/>
      <c r="P5" s="20"/>
      <c r="Q5" s="99"/>
      <c r="R5" s="20"/>
    </row>
    <row r="6" spans="1:32" s="90" customFormat="1" ht="58.5" customHeight="1">
      <c r="A6" s="114"/>
      <c r="B6" s="636" t="s">
        <v>331</v>
      </c>
      <c r="C6" s="637"/>
      <c r="D6" s="637"/>
      <c r="E6" s="637"/>
      <c r="F6" s="638"/>
      <c r="G6" s="355" t="s">
        <v>15</v>
      </c>
      <c r="H6" s="164" t="s">
        <v>168</v>
      </c>
      <c r="I6" s="165" t="s">
        <v>190</v>
      </c>
      <c r="J6" s="327" t="s">
        <v>209</v>
      </c>
      <c r="K6" s="165" t="s">
        <v>264</v>
      </c>
      <c r="L6" s="327" t="s">
        <v>269</v>
      </c>
      <c r="M6" s="397" t="s">
        <v>273</v>
      </c>
      <c r="N6" s="327" t="s">
        <v>276</v>
      </c>
      <c r="O6" s="616"/>
      <c r="P6" s="166"/>
      <c r="Q6" s="115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</row>
    <row r="7" spans="1:32" ht="21.75" customHeight="1">
      <c r="A7" s="98"/>
      <c r="B7" s="356" t="s">
        <v>21</v>
      </c>
      <c r="C7" s="357"/>
      <c r="D7" s="357"/>
      <c r="E7" s="357"/>
      <c r="F7" s="357"/>
      <c r="G7" s="298"/>
      <c r="H7" s="358" t="s">
        <v>8</v>
      </c>
      <c r="I7" s="359" t="s">
        <v>8</v>
      </c>
      <c r="J7" s="358" t="s">
        <v>8</v>
      </c>
      <c r="K7" s="395" t="s">
        <v>8</v>
      </c>
      <c r="L7" s="606" t="s">
        <v>8</v>
      </c>
      <c r="M7" s="607" t="s">
        <v>8</v>
      </c>
      <c r="N7" s="606" t="s">
        <v>8</v>
      </c>
      <c r="O7" s="606"/>
      <c r="P7" s="358"/>
      <c r="Q7" s="99"/>
      <c r="R7" s="20"/>
    </row>
    <row r="8" spans="1:32" s="90" customFormat="1" ht="31.5">
      <c r="A8" s="114"/>
      <c r="B8" s="237" t="s">
        <v>28</v>
      </c>
      <c r="C8" s="238" t="s">
        <v>160</v>
      </c>
      <c r="D8" s="239"/>
      <c r="E8" s="240"/>
      <c r="F8" s="583" t="s">
        <v>301</v>
      </c>
      <c r="G8" s="241" t="s">
        <v>18</v>
      </c>
      <c r="H8" s="308">
        <v>44</v>
      </c>
      <c r="I8" s="360">
        <v>44</v>
      </c>
      <c r="J8" s="308">
        <v>42</v>
      </c>
      <c r="K8" s="392">
        <v>42</v>
      </c>
      <c r="L8" s="540">
        <v>42</v>
      </c>
      <c r="M8" s="608">
        <v>42.5</v>
      </c>
      <c r="N8" s="540">
        <v>42</v>
      </c>
      <c r="O8" s="540">
        <f>M8-N8</f>
        <v>0.5</v>
      </c>
      <c r="P8" s="308"/>
      <c r="Q8" s="115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</row>
    <row r="9" spans="1:32" s="90" customFormat="1" ht="31.5">
      <c r="A9" s="114"/>
      <c r="B9" s="242" t="s">
        <v>29</v>
      </c>
      <c r="C9" s="243" t="s">
        <v>16</v>
      </c>
      <c r="D9" s="244"/>
      <c r="E9" s="245"/>
      <c r="F9" s="583" t="s">
        <v>302</v>
      </c>
      <c r="G9" s="246" t="s">
        <v>17</v>
      </c>
      <c r="H9" s="308">
        <v>59</v>
      </c>
      <c r="I9" s="360">
        <v>59</v>
      </c>
      <c r="J9" s="308"/>
      <c r="K9" s="392">
        <v>58.5</v>
      </c>
      <c r="L9" s="540">
        <v>59</v>
      </c>
      <c r="M9" s="608">
        <v>58.5</v>
      </c>
      <c r="N9" s="540">
        <v>59</v>
      </c>
      <c r="O9" s="540">
        <f t="shared" ref="O9:O17" si="0">M9-N9</f>
        <v>-0.5</v>
      </c>
      <c r="P9" s="308"/>
      <c r="Q9" s="115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</row>
    <row r="10" spans="1:32" s="90" customFormat="1" ht="31.5">
      <c r="A10" s="114"/>
      <c r="B10" s="242" t="s">
        <v>30</v>
      </c>
      <c r="C10" s="243" t="s">
        <v>161</v>
      </c>
      <c r="D10" s="244"/>
      <c r="E10" s="245"/>
      <c r="F10" s="583" t="s">
        <v>303</v>
      </c>
      <c r="G10" s="246" t="s">
        <v>17</v>
      </c>
      <c r="H10" s="308">
        <v>57</v>
      </c>
      <c r="I10" s="360">
        <v>56.5</v>
      </c>
      <c r="J10" s="308"/>
      <c r="K10" s="392">
        <v>56.5</v>
      </c>
      <c r="L10" s="540">
        <v>57</v>
      </c>
      <c r="M10" s="608">
        <v>57</v>
      </c>
      <c r="N10" s="540">
        <v>57</v>
      </c>
      <c r="O10" s="540"/>
      <c r="P10" s="308"/>
      <c r="Q10" s="115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</row>
    <row r="11" spans="1:32" s="90" customFormat="1" ht="31.5">
      <c r="A11" s="114"/>
      <c r="B11" s="242" t="s">
        <v>162</v>
      </c>
      <c r="C11" s="243" t="s">
        <v>163</v>
      </c>
      <c r="D11" s="244"/>
      <c r="E11" s="245"/>
      <c r="F11" s="583" t="s">
        <v>304</v>
      </c>
      <c r="G11" s="246" t="s">
        <v>17</v>
      </c>
      <c r="H11" s="308">
        <v>57</v>
      </c>
      <c r="I11" s="360">
        <v>56.3</v>
      </c>
      <c r="J11" s="308"/>
      <c r="K11" s="392">
        <v>57</v>
      </c>
      <c r="L11" s="540">
        <v>57</v>
      </c>
      <c r="M11" s="608">
        <v>56.5</v>
      </c>
      <c r="N11" s="540">
        <v>57</v>
      </c>
      <c r="O11" s="540">
        <f t="shared" si="0"/>
        <v>-0.5</v>
      </c>
      <c r="P11" s="308"/>
      <c r="Q11" s="115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</row>
    <row r="12" spans="1:32" s="90" customFormat="1" ht="31.5">
      <c r="A12" s="114"/>
      <c r="B12" s="248" t="s">
        <v>64</v>
      </c>
      <c r="C12" s="328" t="s">
        <v>88</v>
      </c>
      <c r="D12" s="299"/>
      <c r="E12" s="300"/>
      <c r="F12" s="583" t="s">
        <v>305</v>
      </c>
      <c r="G12" s="241" t="s">
        <v>17</v>
      </c>
      <c r="H12" s="308">
        <v>74</v>
      </c>
      <c r="I12" s="360">
        <v>74</v>
      </c>
      <c r="J12" s="308"/>
      <c r="K12" s="392">
        <v>73</v>
      </c>
      <c r="L12" s="540">
        <v>74</v>
      </c>
      <c r="M12" s="608">
        <v>74.5</v>
      </c>
      <c r="N12" s="540">
        <v>74</v>
      </c>
      <c r="O12" s="540">
        <f t="shared" si="0"/>
        <v>0.5</v>
      </c>
      <c r="P12" s="308"/>
      <c r="Q12" s="115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</row>
    <row r="13" spans="1:32" s="24" customFormat="1" ht="31.5">
      <c r="A13" s="114"/>
      <c r="B13" s="248" t="s">
        <v>74</v>
      </c>
      <c r="C13" s="329" t="s">
        <v>89</v>
      </c>
      <c r="D13" s="299"/>
      <c r="E13" s="300"/>
      <c r="F13" s="583" t="s">
        <v>349</v>
      </c>
      <c r="G13" s="241" t="s">
        <v>18</v>
      </c>
      <c r="H13" s="308"/>
      <c r="I13" s="360">
        <v>20</v>
      </c>
      <c r="J13" s="308"/>
      <c r="K13" s="392">
        <v>19</v>
      </c>
      <c r="L13" s="540">
        <v>19</v>
      </c>
      <c r="M13" s="608">
        <v>19</v>
      </c>
      <c r="N13" s="540">
        <v>19</v>
      </c>
      <c r="O13" s="540"/>
      <c r="P13" s="308"/>
      <c r="Q13" s="115"/>
    </row>
    <row r="14" spans="1:32" s="90" customFormat="1" ht="31.5">
      <c r="A14" s="114"/>
      <c r="B14" s="302" t="s">
        <v>27</v>
      </c>
      <c r="C14" s="303" t="s">
        <v>31</v>
      </c>
      <c r="D14" s="300"/>
      <c r="E14" s="300"/>
      <c r="F14" s="583" t="s">
        <v>306</v>
      </c>
      <c r="G14" s="241" t="s">
        <v>90</v>
      </c>
      <c r="H14" s="308">
        <v>13.5</v>
      </c>
      <c r="I14" s="360">
        <v>13.5</v>
      </c>
      <c r="J14" s="308"/>
      <c r="K14" s="392">
        <v>13.5</v>
      </c>
      <c r="L14" s="540">
        <v>13.5</v>
      </c>
      <c r="M14" s="608">
        <v>14</v>
      </c>
      <c r="N14" s="540">
        <v>13.5</v>
      </c>
      <c r="O14" s="540">
        <f t="shared" si="0"/>
        <v>0.5</v>
      </c>
      <c r="P14" s="308"/>
      <c r="Q14" s="115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</row>
    <row r="15" spans="1:32" s="90" customFormat="1" ht="31.5">
      <c r="A15" s="114"/>
      <c r="B15" s="249" t="s">
        <v>65</v>
      </c>
      <c r="C15" s="278" t="s">
        <v>164</v>
      </c>
      <c r="D15" s="279"/>
      <c r="E15" s="279"/>
      <c r="F15" s="583" t="s">
        <v>307</v>
      </c>
      <c r="G15" s="250" t="s">
        <v>90</v>
      </c>
      <c r="H15" s="308">
        <v>24.5</v>
      </c>
      <c r="I15" s="360">
        <v>25</v>
      </c>
      <c r="J15" s="308"/>
      <c r="K15" s="392">
        <v>24</v>
      </c>
      <c r="L15" s="540">
        <v>24.5</v>
      </c>
      <c r="M15" s="608">
        <v>24.5</v>
      </c>
      <c r="N15" s="540">
        <v>24.5</v>
      </c>
      <c r="O15" s="540"/>
      <c r="P15" s="308"/>
      <c r="Q15" s="115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</row>
    <row r="16" spans="1:32" s="90" customFormat="1" ht="31.5">
      <c r="A16" s="114"/>
      <c r="B16" s="242" t="s">
        <v>32</v>
      </c>
      <c r="C16" s="243" t="s">
        <v>91</v>
      </c>
      <c r="D16" s="244"/>
      <c r="E16" s="245"/>
      <c r="F16" s="583" t="s">
        <v>308</v>
      </c>
      <c r="G16" s="246" t="s">
        <v>18</v>
      </c>
      <c r="H16" s="308">
        <v>23.5</v>
      </c>
      <c r="I16" s="360">
        <v>23</v>
      </c>
      <c r="J16" s="308"/>
      <c r="K16" s="392">
        <v>23.5</v>
      </c>
      <c r="L16" s="540">
        <v>23.5</v>
      </c>
      <c r="M16" s="608">
        <v>23.5</v>
      </c>
      <c r="N16" s="540">
        <v>23.5</v>
      </c>
      <c r="O16" s="540"/>
      <c r="P16" s="308"/>
      <c r="Q16" s="115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</row>
    <row r="17" spans="1:32" s="90" customFormat="1" ht="31.5">
      <c r="A17" s="114"/>
      <c r="B17" s="242" t="s">
        <v>33</v>
      </c>
      <c r="C17" s="243" t="s">
        <v>92</v>
      </c>
      <c r="D17" s="244"/>
      <c r="E17" s="245"/>
      <c r="F17" s="583" t="s">
        <v>309</v>
      </c>
      <c r="G17" s="246" t="s">
        <v>18</v>
      </c>
      <c r="H17" s="308">
        <v>18.5</v>
      </c>
      <c r="I17" s="360">
        <v>18.5</v>
      </c>
      <c r="J17" s="308"/>
      <c r="K17" s="392">
        <v>18.5</v>
      </c>
      <c r="L17" s="540">
        <v>18.5</v>
      </c>
      <c r="M17" s="608">
        <v>19</v>
      </c>
      <c r="N17" s="540">
        <v>18.5</v>
      </c>
      <c r="O17" s="540">
        <f t="shared" si="0"/>
        <v>0.5</v>
      </c>
      <c r="P17" s="308"/>
      <c r="Q17" s="115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</row>
    <row r="18" spans="1:32" s="90" customFormat="1" ht="31.5">
      <c r="A18" s="114"/>
      <c r="B18" s="242" t="s">
        <v>34</v>
      </c>
      <c r="C18" s="243" t="s">
        <v>93</v>
      </c>
      <c r="D18" s="244"/>
      <c r="E18" s="245"/>
      <c r="F18" s="583" t="s">
        <v>310</v>
      </c>
      <c r="G18" s="246" t="s">
        <v>18</v>
      </c>
      <c r="H18" s="308">
        <v>14.5</v>
      </c>
      <c r="I18" s="360">
        <v>14</v>
      </c>
      <c r="J18" s="308"/>
      <c r="K18" s="392">
        <v>14</v>
      </c>
      <c r="L18" s="540">
        <v>14.5</v>
      </c>
      <c r="M18" s="608">
        <v>14.5</v>
      </c>
      <c r="N18" s="540">
        <v>14.5</v>
      </c>
      <c r="O18" s="540"/>
      <c r="P18" s="308"/>
      <c r="Q18" s="115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</row>
    <row r="19" spans="1:32" ht="31.5">
      <c r="B19" s="351" t="s">
        <v>182</v>
      </c>
      <c r="C19" s="352" t="s">
        <v>183</v>
      </c>
      <c r="D19" s="251"/>
      <c r="E19" s="252"/>
      <c r="F19" s="583" t="s">
        <v>311</v>
      </c>
      <c r="G19" s="246" t="s">
        <v>18</v>
      </c>
      <c r="H19" s="353">
        <v>6</v>
      </c>
      <c r="I19" s="330">
        <v>6.3</v>
      </c>
      <c r="J19" s="330"/>
      <c r="K19" s="392">
        <v>6</v>
      </c>
      <c r="L19" s="612">
        <v>6</v>
      </c>
      <c r="M19" s="613">
        <v>6</v>
      </c>
      <c r="N19" s="612">
        <v>6</v>
      </c>
      <c r="O19" s="540"/>
      <c r="P19" s="330"/>
    </row>
    <row r="20" spans="1:32" s="90" customFormat="1" ht="31.5">
      <c r="A20" s="114"/>
      <c r="B20" s="302" t="s">
        <v>35</v>
      </c>
      <c r="C20" s="331" t="s">
        <v>94</v>
      </c>
      <c r="D20" s="332"/>
      <c r="E20" s="333"/>
      <c r="F20" s="583" t="s">
        <v>312</v>
      </c>
      <c r="G20" s="241" t="s">
        <v>17</v>
      </c>
      <c r="H20" s="308">
        <v>67</v>
      </c>
      <c r="I20" s="360">
        <v>67</v>
      </c>
      <c r="J20" s="308"/>
      <c r="K20" s="392">
        <v>67.3</v>
      </c>
      <c r="L20" s="540">
        <v>67</v>
      </c>
      <c r="M20" s="608">
        <v>67.3</v>
      </c>
      <c r="N20" s="540">
        <v>67</v>
      </c>
      <c r="O20" s="540"/>
      <c r="P20" s="308"/>
      <c r="Q20" s="115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</row>
    <row r="21" spans="1:32" s="90" customFormat="1" ht="31.5">
      <c r="A21" s="114"/>
      <c r="B21" s="306" t="s">
        <v>22</v>
      </c>
      <c r="C21" s="304"/>
      <c r="D21" s="304"/>
      <c r="E21" s="304"/>
      <c r="F21" s="584"/>
      <c r="G21" s="305"/>
      <c r="H21" s="309"/>
      <c r="I21" s="361"/>
      <c r="J21" s="309"/>
      <c r="K21" s="394"/>
      <c r="L21" s="541"/>
      <c r="M21" s="611"/>
      <c r="N21" s="541"/>
      <c r="O21" s="541"/>
      <c r="P21" s="309"/>
      <c r="Q21" s="115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</row>
    <row r="22" spans="1:32" s="90" customFormat="1" ht="31.5">
      <c r="A22" s="114"/>
      <c r="B22" s="237" t="s">
        <v>36</v>
      </c>
      <c r="C22" s="253" t="s">
        <v>165</v>
      </c>
      <c r="D22" s="239"/>
      <c r="E22" s="240"/>
      <c r="F22" s="583" t="s">
        <v>313</v>
      </c>
      <c r="G22" s="241" t="s">
        <v>18</v>
      </c>
      <c r="H22" s="308">
        <v>46</v>
      </c>
      <c r="I22" s="360">
        <v>45.5</v>
      </c>
      <c r="J22" s="308"/>
      <c r="K22" s="392">
        <v>46</v>
      </c>
      <c r="L22" s="540">
        <v>46</v>
      </c>
      <c r="M22" s="608">
        <v>46</v>
      </c>
      <c r="N22" s="540">
        <v>46</v>
      </c>
      <c r="O22" s="540"/>
      <c r="P22" s="308"/>
      <c r="Q22" s="115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</row>
    <row r="23" spans="1:32" s="90" customFormat="1" ht="31.5">
      <c r="A23" s="114"/>
      <c r="B23" s="334" t="s">
        <v>7</v>
      </c>
      <c r="C23" s="335" t="s">
        <v>19</v>
      </c>
      <c r="D23" s="332"/>
      <c r="E23" s="333"/>
      <c r="F23" s="585" t="s">
        <v>314</v>
      </c>
      <c r="G23" s="241" t="s">
        <v>17</v>
      </c>
      <c r="H23" s="308">
        <v>74</v>
      </c>
      <c r="I23" s="360">
        <v>74</v>
      </c>
      <c r="J23" s="308"/>
      <c r="K23" s="392">
        <v>74</v>
      </c>
      <c r="L23" s="540">
        <v>74</v>
      </c>
      <c r="M23" s="608">
        <v>74</v>
      </c>
      <c r="N23" s="540">
        <v>74</v>
      </c>
      <c r="O23" s="540"/>
      <c r="P23" s="308"/>
      <c r="Q23" s="115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</row>
    <row r="24" spans="1:32" s="90" customFormat="1" ht="32.25">
      <c r="A24" s="114"/>
      <c r="B24" s="248" t="s">
        <v>76</v>
      </c>
      <c r="C24" s="538" t="s">
        <v>95</v>
      </c>
      <c r="D24" s="539"/>
      <c r="E24" s="539"/>
      <c r="F24" s="586" t="s">
        <v>315</v>
      </c>
      <c r="G24" s="241" t="s">
        <v>18</v>
      </c>
      <c r="H24" s="308">
        <v>0</v>
      </c>
      <c r="I24" s="360">
        <v>19.5</v>
      </c>
      <c r="J24" s="308"/>
      <c r="K24" s="392">
        <v>20</v>
      </c>
      <c r="L24" s="540">
        <v>20</v>
      </c>
      <c r="M24" s="608">
        <v>20</v>
      </c>
      <c r="N24" s="540">
        <v>20</v>
      </c>
      <c r="O24" s="540"/>
      <c r="P24" s="308"/>
      <c r="Q24" s="115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</row>
    <row r="25" spans="1:32" s="90" customFormat="1" ht="31.5">
      <c r="A25" s="114"/>
      <c r="B25" s="306" t="s">
        <v>23</v>
      </c>
      <c r="C25" s="304"/>
      <c r="D25" s="304"/>
      <c r="E25" s="304"/>
      <c r="F25" s="584"/>
      <c r="G25" s="305"/>
      <c r="H25" s="309"/>
      <c r="I25" s="361"/>
      <c r="J25" s="309"/>
      <c r="K25" s="394"/>
      <c r="L25" s="541"/>
      <c r="M25" s="611"/>
      <c r="N25" s="541"/>
      <c r="O25" s="541"/>
      <c r="P25" s="309"/>
      <c r="Q25" s="115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</row>
    <row r="26" spans="1:32" s="90" customFormat="1" ht="31.5">
      <c r="A26" s="114"/>
      <c r="B26" s="256" t="s">
        <v>116</v>
      </c>
      <c r="C26" s="257" t="s">
        <v>117</v>
      </c>
      <c r="D26" s="258"/>
      <c r="E26" s="259"/>
      <c r="F26" s="587" t="s">
        <v>316</v>
      </c>
      <c r="G26" s="246" t="s">
        <v>17</v>
      </c>
      <c r="H26" s="247">
        <v>22</v>
      </c>
      <c r="I26" s="362">
        <v>21</v>
      </c>
      <c r="J26" s="247"/>
      <c r="K26" s="393">
        <v>22.5</v>
      </c>
      <c r="L26" s="542">
        <v>22</v>
      </c>
      <c r="M26" s="609">
        <v>22</v>
      </c>
      <c r="N26" s="542">
        <v>22</v>
      </c>
      <c r="O26" s="540"/>
      <c r="P26" s="247"/>
      <c r="Q26" s="115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</row>
    <row r="27" spans="1:32" s="90" customFormat="1" ht="31.5">
      <c r="A27" s="114"/>
      <c r="B27" s="256" t="s">
        <v>118</v>
      </c>
      <c r="C27" s="257" t="s">
        <v>119</v>
      </c>
      <c r="D27" s="258"/>
      <c r="E27" s="259"/>
      <c r="F27" s="587" t="s">
        <v>317</v>
      </c>
      <c r="G27" s="246" t="s">
        <v>17</v>
      </c>
      <c r="H27" s="247">
        <v>9.5</v>
      </c>
      <c r="I27" s="362">
        <v>8.5</v>
      </c>
      <c r="J27" s="247">
        <v>9.5</v>
      </c>
      <c r="K27" s="393">
        <v>9</v>
      </c>
      <c r="L27" s="542">
        <v>9.5</v>
      </c>
      <c r="M27" s="609">
        <v>9</v>
      </c>
      <c r="N27" s="610">
        <v>10</v>
      </c>
      <c r="O27" s="540">
        <f>M27-N27</f>
        <v>-1</v>
      </c>
      <c r="P27" s="247"/>
      <c r="Q27" s="115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</row>
    <row r="28" spans="1:32" s="90" customFormat="1" ht="31.5">
      <c r="A28" s="114"/>
      <c r="B28" s="256" t="s">
        <v>37</v>
      </c>
      <c r="C28" s="257" t="s">
        <v>96</v>
      </c>
      <c r="D28" s="258"/>
      <c r="E28" s="259"/>
      <c r="F28" s="587" t="s">
        <v>318</v>
      </c>
      <c r="G28" s="246" t="s">
        <v>17</v>
      </c>
      <c r="H28" s="247">
        <v>56</v>
      </c>
      <c r="I28" s="362">
        <v>58</v>
      </c>
      <c r="J28" s="247"/>
      <c r="K28" s="393">
        <v>58</v>
      </c>
      <c r="L28" s="542">
        <v>58</v>
      </c>
      <c r="M28" s="609">
        <v>58</v>
      </c>
      <c r="N28" s="624">
        <v>59</v>
      </c>
      <c r="O28" s="540">
        <f>M28-N28</f>
        <v>-1</v>
      </c>
      <c r="P28" s="247"/>
      <c r="Q28" s="115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</row>
    <row r="29" spans="1:32" s="90" customFormat="1" ht="31.5">
      <c r="A29" s="114"/>
      <c r="B29" s="306" t="s">
        <v>25</v>
      </c>
      <c r="C29" s="304"/>
      <c r="D29" s="304"/>
      <c r="E29" s="304"/>
      <c r="F29" s="584"/>
      <c r="G29" s="305"/>
      <c r="H29" s="309"/>
      <c r="I29" s="361"/>
      <c r="J29" s="309"/>
      <c r="K29" s="394"/>
      <c r="L29" s="541"/>
      <c r="M29" s="611"/>
      <c r="N29" s="541"/>
      <c r="O29" s="541"/>
      <c r="P29" s="309"/>
      <c r="Q29" s="115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</row>
    <row r="30" spans="1:32" s="90" customFormat="1" ht="31.5">
      <c r="A30" s="114"/>
      <c r="B30" s="256" t="s">
        <v>38</v>
      </c>
      <c r="C30" s="257" t="s">
        <v>24</v>
      </c>
      <c r="D30" s="258"/>
      <c r="E30" s="259"/>
      <c r="F30" s="587" t="s">
        <v>319</v>
      </c>
      <c r="G30" s="246" t="s">
        <v>17</v>
      </c>
      <c r="H30" s="247">
        <v>50</v>
      </c>
      <c r="I30" s="362">
        <v>49.5</v>
      </c>
      <c r="J30" s="247"/>
      <c r="K30" s="393">
        <v>50</v>
      </c>
      <c r="L30" s="542">
        <v>50</v>
      </c>
      <c r="M30" s="609">
        <v>51</v>
      </c>
      <c r="N30" s="542">
        <v>50</v>
      </c>
      <c r="O30" s="540">
        <f>M30-N30</f>
        <v>1</v>
      </c>
      <c r="P30" s="247"/>
      <c r="Q30" s="115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</row>
    <row r="31" spans="1:32" s="90" customFormat="1" ht="31.5">
      <c r="A31" s="114"/>
      <c r="B31" s="256" t="s">
        <v>39</v>
      </c>
      <c r="C31" s="260" t="s">
        <v>120</v>
      </c>
      <c r="D31" s="244"/>
      <c r="E31" s="245"/>
      <c r="F31" s="588" t="s">
        <v>320</v>
      </c>
      <c r="G31" s="246" t="s">
        <v>18</v>
      </c>
      <c r="H31" s="247">
        <v>26</v>
      </c>
      <c r="I31" s="362">
        <v>26</v>
      </c>
      <c r="J31" s="247"/>
      <c r="K31" s="393">
        <v>27</v>
      </c>
      <c r="L31" s="542">
        <v>26</v>
      </c>
      <c r="M31" s="609">
        <v>26</v>
      </c>
      <c r="N31" s="542">
        <v>26</v>
      </c>
      <c r="O31" s="540"/>
      <c r="P31" s="247"/>
      <c r="Q31" s="115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</row>
    <row r="32" spans="1:32" ht="31.5">
      <c r="A32" s="98"/>
      <c r="B32" s="254" t="s">
        <v>40</v>
      </c>
      <c r="C32" s="255" t="s">
        <v>121</v>
      </c>
      <c r="D32" s="251"/>
      <c r="E32" s="252"/>
      <c r="F32" s="589" t="s">
        <v>321</v>
      </c>
      <c r="G32" s="261" t="s">
        <v>18</v>
      </c>
      <c r="H32" s="247">
        <v>34.5</v>
      </c>
      <c r="I32" s="362">
        <v>35</v>
      </c>
      <c r="J32" s="247"/>
      <c r="K32" s="393">
        <v>35</v>
      </c>
      <c r="L32" s="542">
        <v>35</v>
      </c>
      <c r="M32" s="609">
        <v>34.5</v>
      </c>
      <c r="N32" s="624">
        <v>34.5</v>
      </c>
      <c r="O32" s="540"/>
      <c r="P32" s="247"/>
      <c r="Q32" s="99"/>
      <c r="R32" s="20"/>
    </row>
    <row r="33" spans="1:32" s="90" customFormat="1" ht="31.5">
      <c r="A33" s="114"/>
      <c r="B33" s="256" t="s">
        <v>84</v>
      </c>
      <c r="C33" s="243" t="s">
        <v>122</v>
      </c>
      <c r="D33" s="244"/>
      <c r="E33" s="245"/>
      <c r="F33" s="590" t="s">
        <v>322</v>
      </c>
      <c r="G33" s="246" t="s">
        <v>18</v>
      </c>
      <c r="H33" s="247">
        <v>35.5</v>
      </c>
      <c r="I33" s="362">
        <v>35.5</v>
      </c>
      <c r="J33" s="247"/>
      <c r="K33" s="393">
        <v>35.5</v>
      </c>
      <c r="L33" s="542">
        <v>35.5</v>
      </c>
      <c r="M33" s="609">
        <v>36</v>
      </c>
      <c r="N33" s="542">
        <v>35.5</v>
      </c>
      <c r="O33" s="540">
        <f>M33-N33</f>
        <v>0.5</v>
      </c>
      <c r="P33" s="247"/>
      <c r="Q33" s="115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</row>
    <row r="34" spans="1:32" s="90" customFormat="1" ht="32.25">
      <c r="A34" s="114"/>
      <c r="B34" s="336" t="s">
        <v>123</v>
      </c>
      <c r="C34" s="337" t="s">
        <v>124</v>
      </c>
      <c r="D34" s="338"/>
      <c r="E34" s="339"/>
      <c r="F34" s="591" t="s">
        <v>323</v>
      </c>
      <c r="G34" s="136" t="s">
        <v>18</v>
      </c>
      <c r="H34" s="247">
        <v>9</v>
      </c>
      <c r="I34" s="362">
        <v>9.5</v>
      </c>
      <c r="J34" s="247"/>
      <c r="K34" s="393">
        <v>9</v>
      </c>
      <c r="L34" s="542">
        <v>9</v>
      </c>
      <c r="M34" s="609">
        <v>9</v>
      </c>
      <c r="N34" s="542">
        <v>9</v>
      </c>
      <c r="O34" s="540"/>
      <c r="P34" s="247"/>
      <c r="Q34" s="115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</row>
    <row r="35" spans="1:32" s="90" customFormat="1" ht="31.5">
      <c r="A35" s="114"/>
      <c r="B35" s="340" t="s">
        <v>127</v>
      </c>
      <c r="C35" s="341"/>
      <c r="D35" s="341"/>
      <c r="E35" s="341"/>
      <c r="F35" s="592"/>
      <c r="G35" s="310"/>
      <c r="H35" s="309"/>
      <c r="I35" s="361"/>
      <c r="J35" s="309"/>
      <c r="K35" s="394"/>
      <c r="L35" s="541"/>
      <c r="M35" s="611"/>
      <c r="N35" s="541"/>
      <c r="O35" s="541"/>
      <c r="P35" s="309"/>
      <c r="Q35" s="115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</row>
    <row r="36" spans="1:32" s="24" customFormat="1" ht="31.5">
      <c r="A36" s="114"/>
      <c r="B36" s="237" t="s">
        <v>73</v>
      </c>
      <c r="C36" s="253" t="s">
        <v>126</v>
      </c>
      <c r="D36" s="239"/>
      <c r="E36" s="240"/>
      <c r="F36" s="583" t="s">
        <v>324</v>
      </c>
      <c r="G36" s="241" t="s">
        <v>18</v>
      </c>
      <c r="H36" s="308">
        <v>74</v>
      </c>
      <c r="I36" s="360">
        <v>73</v>
      </c>
      <c r="J36" s="308">
        <v>74</v>
      </c>
      <c r="K36" s="392">
        <v>73</v>
      </c>
      <c r="L36" s="610">
        <v>74</v>
      </c>
      <c r="M36" s="608">
        <v>74</v>
      </c>
      <c r="N36" s="540">
        <v>74</v>
      </c>
      <c r="O36" s="540"/>
      <c r="P36" s="308"/>
      <c r="Q36" s="115"/>
    </row>
    <row r="37" spans="1:32" s="24" customFormat="1" ht="31.5">
      <c r="A37" s="114"/>
      <c r="B37" s="256" t="s">
        <v>115</v>
      </c>
      <c r="C37" s="257" t="s">
        <v>128</v>
      </c>
      <c r="D37" s="258"/>
      <c r="E37" s="259"/>
      <c r="F37" s="587" t="s">
        <v>325</v>
      </c>
      <c r="G37" s="246" t="s">
        <v>18</v>
      </c>
      <c r="H37" s="308">
        <v>18</v>
      </c>
      <c r="I37" s="360">
        <v>18</v>
      </c>
      <c r="J37" s="308"/>
      <c r="K37" s="392">
        <v>18</v>
      </c>
      <c r="L37" s="540">
        <v>17</v>
      </c>
      <c r="M37" s="608">
        <v>18</v>
      </c>
      <c r="N37" s="540">
        <v>17</v>
      </c>
      <c r="O37" s="540">
        <f>M37-N37</f>
        <v>1</v>
      </c>
      <c r="P37" s="308"/>
      <c r="Q37" s="115"/>
    </row>
    <row r="38" spans="1:32" s="437" customFormat="1" ht="32.25">
      <c r="A38" s="461"/>
      <c r="B38" s="254"/>
      <c r="C38" s="316"/>
      <c r="D38" s="317"/>
      <c r="E38" s="318"/>
      <c r="F38" s="623" t="s">
        <v>350</v>
      </c>
      <c r="G38" s="261"/>
      <c r="H38" s="618"/>
      <c r="I38" s="619"/>
      <c r="J38" s="618"/>
      <c r="K38" s="620"/>
      <c r="L38" s="621"/>
      <c r="M38" s="622"/>
      <c r="N38" s="621">
        <v>16</v>
      </c>
      <c r="O38" s="540"/>
      <c r="P38" s="618"/>
      <c r="Q38" s="462"/>
    </row>
    <row r="39" spans="1:32" s="24" customFormat="1" ht="32.25" thickBot="1">
      <c r="A39" s="114"/>
      <c r="B39" s="343" t="s">
        <v>166</v>
      </c>
      <c r="C39" s="344" t="s">
        <v>167</v>
      </c>
      <c r="D39" s="345"/>
      <c r="E39" s="346"/>
      <c r="F39" s="593" t="s">
        <v>326</v>
      </c>
      <c r="G39" s="347" t="s">
        <v>18</v>
      </c>
      <c r="H39" s="348">
        <v>17</v>
      </c>
      <c r="I39" s="363">
        <v>17</v>
      </c>
      <c r="J39" s="348">
        <v>16</v>
      </c>
      <c r="K39" s="396">
        <v>15.5</v>
      </c>
      <c r="L39" s="543">
        <v>16</v>
      </c>
      <c r="M39" s="614">
        <v>16</v>
      </c>
      <c r="N39" s="543">
        <v>16</v>
      </c>
      <c r="O39" s="348"/>
      <c r="P39" s="348"/>
      <c r="Q39" s="115"/>
    </row>
    <row r="40" spans="1:32" s="24" customFormat="1" ht="21" customHeight="1">
      <c r="A40" s="114"/>
      <c r="B40" s="315"/>
      <c r="C40" s="316"/>
      <c r="D40" s="317"/>
      <c r="E40" s="318"/>
      <c r="F40" s="318"/>
      <c r="G40" s="319"/>
      <c r="H40" s="324"/>
      <c r="I40" s="325"/>
      <c r="J40" s="324"/>
      <c r="K40" s="320"/>
      <c r="L40" s="321"/>
      <c r="M40" s="321"/>
      <c r="N40" s="321"/>
      <c r="O40" s="615"/>
      <c r="P40" s="321"/>
      <c r="Q40" s="115"/>
    </row>
    <row r="41" spans="1:32" s="24" customFormat="1" ht="21" customHeight="1" thickBot="1">
      <c r="A41" s="114"/>
      <c r="B41" s="123"/>
      <c r="C41" s="118"/>
      <c r="D41" s="9"/>
      <c r="E41" s="128"/>
      <c r="F41" s="128"/>
      <c r="G41" s="124"/>
      <c r="H41" s="201"/>
      <c r="I41" s="128"/>
      <c r="J41" s="126"/>
      <c r="K41" s="116"/>
      <c r="L41" s="599" t="s">
        <v>347</v>
      </c>
      <c r="M41" s="599"/>
      <c r="N41" s="599" t="s">
        <v>348</v>
      </c>
      <c r="O41" s="617"/>
      <c r="P41" s="201"/>
      <c r="Q41" s="115"/>
    </row>
    <row r="42" spans="1:32" s="268" customFormat="1" ht="58.5" customHeight="1">
      <c r="A42" s="265"/>
      <c r="B42" s="636" t="s">
        <v>351</v>
      </c>
      <c r="C42" s="639"/>
      <c r="D42" s="639"/>
      <c r="E42" s="639"/>
      <c r="F42" s="640"/>
      <c r="G42" s="355" t="s">
        <v>15</v>
      </c>
      <c r="H42" s="164" t="s">
        <v>168</v>
      </c>
      <c r="I42" s="165" t="s">
        <v>190</v>
      </c>
      <c r="J42" s="327" t="s">
        <v>209</v>
      </c>
      <c r="K42" s="165" t="s">
        <v>264</v>
      </c>
      <c r="L42" s="327" t="s">
        <v>269</v>
      </c>
      <c r="M42" s="397" t="s">
        <v>273</v>
      </c>
      <c r="N42" s="327" t="s">
        <v>276</v>
      </c>
      <c r="O42" s="616"/>
      <c r="P42" s="307"/>
      <c r="Q42" s="266"/>
      <c r="R42" s="267"/>
    </row>
    <row r="43" spans="1:32" s="271" customFormat="1" ht="26.25">
      <c r="A43" s="269"/>
      <c r="B43" s="356" t="s">
        <v>21</v>
      </c>
      <c r="C43" s="357"/>
      <c r="D43" s="357"/>
      <c r="E43" s="357"/>
      <c r="F43" s="357"/>
      <c r="G43" s="298"/>
      <c r="H43" s="358" t="s">
        <v>8</v>
      </c>
      <c r="I43" s="359" t="s">
        <v>8</v>
      </c>
      <c r="J43" s="358" t="s">
        <v>8</v>
      </c>
      <c r="K43" s="358"/>
      <c r="L43" s="606" t="s">
        <v>8</v>
      </c>
      <c r="M43" s="607" t="s">
        <v>8</v>
      </c>
      <c r="N43" s="606" t="s">
        <v>8</v>
      </c>
      <c r="O43" s="606"/>
      <c r="P43" s="358"/>
      <c r="Q43" s="270"/>
    </row>
    <row r="44" spans="1:32" s="271" customFormat="1" ht="31.5">
      <c r="A44" s="269"/>
      <c r="B44" s="237" t="s">
        <v>28</v>
      </c>
      <c r="C44" s="238" t="s">
        <v>160</v>
      </c>
      <c r="D44" s="239"/>
      <c r="E44" s="240"/>
      <c r="F44" s="583" t="s">
        <v>301</v>
      </c>
      <c r="G44" s="241" t="s">
        <v>18</v>
      </c>
      <c r="H44" s="308">
        <v>44</v>
      </c>
      <c r="I44" s="360">
        <v>44</v>
      </c>
      <c r="J44" s="308"/>
      <c r="K44" s="392">
        <v>43</v>
      </c>
      <c r="L44" s="540">
        <v>44</v>
      </c>
      <c r="M44" s="608">
        <v>43</v>
      </c>
      <c r="N44" s="540">
        <v>44</v>
      </c>
      <c r="O44" s="540">
        <f t="shared" ref="O44:O70" si="1">M44-N44</f>
        <v>-1</v>
      </c>
      <c r="P44" s="308"/>
      <c r="Q44" s="270"/>
    </row>
    <row r="45" spans="1:32" s="271" customFormat="1" ht="31.5">
      <c r="A45" s="269"/>
      <c r="B45" s="242" t="s">
        <v>29</v>
      </c>
      <c r="C45" s="243" t="s">
        <v>16</v>
      </c>
      <c r="D45" s="244"/>
      <c r="E45" s="245"/>
      <c r="F45" s="588" t="s">
        <v>302</v>
      </c>
      <c r="G45" s="246" t="s">
        <v>17</v>
      </c>
      <c r="H45" s="247">
        <v>57</v>
      </c>
      <c r="I45" s="362">
        <v>54</v>
      </c>
      <c r="J45" s="247">
        <v>55</v>
      </c>
      <c r="K45" s="393">
        <v>52.5</v>
      </c>
      <c r="L45" s="542">
        <v>55</v>
      </c>
      <c r="M45" s="609">
        <v>53</v>
      </c>
      <c r="N45" s="542">
        <v>55</v>
      </c>
      <c r="O45" s="540">
        <f t="shared" si="1"/>
        <v>-2</v>
      </c>
      <c r="P45" s="247"/>
      <c r="Q45" s="270"/>
    </row>
    <row r="46" spans="1:32" s="271" customFormat="1" ht="31.5">
      <c r="A46" s="269"/>
      <c r="B46" s="242" t="s">
        <v>30</v>
      </c>
      <c r="C46" s="243" t="s">
        <v>161</v>
      </c>
      <c r="D46" s="244"/>
      <c r="E46" s="245"/>
      <c r="F46" s="588" t="s">
        <v>303</v>
      </c>
      <c r="G46" s="246" t="s">
        <v>17</v>
      </c>
      <c r="H46" s="247">
        <v>55</v>
      </c>
      <c r="I46" s="362">
        <v>53.5</v>
      </c>
      <c r="J46" s="247">
        <v>53</v>
      </c>
      <c r="K46" s="393">
        <v>53.5</v>
      </c>
      <c r="L46" s="542">
        <v>53</v>
      </c>
      <c r="M46" s="609">
        <v>53</v>
      </c>
      <c r="N46" s="542">
        <v>53</v>
      </c>
      <c r="O46" s="540"/>
      <c r="P46" s="247"/>
      <c r="Q46" s="270"/>
    </row>
    <row r="47" spans="1:32" s="268" customFormat="1" ht="31.5">
      <c r="A47" s="265"/>
      <c r="B47" s="242" t="s">
        <v>162</v>
      </c>
      <c r="C47" s="243" t="s">
        <v>163</v>
      </c>
      <c r="D47" s="244"/>
      <c r="E47" s="245"/>
      <c r="F47" s="588" t="s">
        <v>304</v>
      </c>
      <c r="G47" s="246" t="s">
        <v>17</v>
      </c>
      <c r="H47" s="247">
        <v>55</v>
      </c>
      <c r="I47" s="362">
        <v>54</v>
      </c>
      <c r="J47" s="247">
        <v>53</v>
      </c>
      <c r="K47" s="393">
        <v>54</v>
      </c>
      <c r="L47" s="542">
        <v>53</v>
      </c>
      <c r="M47" s="609">
        <v>52</v>
      </c>
      <c r="N47" s="542">
        <v>53</v>
      </c>
      <c r="O47" s="540">
        <f t="shared" si="1"/>
        <v>-1</v>
      </c>
      <c r="P47" s="247"/>
      <c r="Q47" s="266"/>
      <c r="R47" s="267"/>
    </row>
    <row r="48" spans="1:32" s="271" customFormat="1" ht="31.5">
      <c r="A48" s="269"/>
      <c r="B48" s="248" t="s">
        <v>64</v>
      </c>
      <c r="C48" s="328" t="s">
        <v>88</v>
      </c>
      <c r="D48" s="299"/>
      <c r="E48" s="300"/>
      <c r="F48" s="594" t="s">
        <v>305</v>
      </c>
      <c r="G48" s="241" t="s">
        <v>17</v>
      </c>
      <c r="H48" s="308">
        <v>71</v>
      </c>
      <c r="I48" s="360">
        <v>69</v>
      </c>
      <c r="J48" s="308"/>
      <c r="K48" s="392">
        <v>71</v>
      </c>
      <c r="L48" s="540">
        <v>71</v>
      </c>
      <c r="M48" s="608">
        <v>70</v>
      </c>
      <c r="N48" s="540">
        <v>71</v>
      </c>
      <c r="O48" s="540">
        <f t="shared" si="1"/>
        <v>-1</v>
      </c>
      <c r="P48" s="308"/>
      <c r="Q48" s="270"/>
    </row>
    <row r="49" spans="1:17" s="24" customFormat="1" ht="31.5">
      <c r="A49" s="114"/>
      <c r="B49" s="248" t="s">
        <v>74</v>
      </c>
      <c r="C49" s="329" t="s">
        <v>89</v>
      </c>
      <c r="D49" s="299"/>
      <c r="E49" s="300"/>
      <c r="F49" s="594" t="s">
        <v>329</v>
      </c>
      <c r="G49" s="241" t="s">
        <v>18</v>
      </c>
      <c r="H49" s="308"/>
      <c r="I49" s="360">
        <v>33</v>
      </c>
      <c r="J49" s="308"/>
      <c r="K49" s="392">
        <v>32</v>
      </c>
      <c r="L49" s="540">
        <v>32</v>
      </c>
      <c r="M49" s="608">
        <v>32</v>
      </c>
      <c r="N49" s="540">
        <v>32</v>
      </c>
      <c r="O49" s="540"/>
      <c r="P49" s="308"/>
      <c r="Q49" s="115"/>
    </row>
    <row r="50" spans="1:17" s="24" customFormat="1" ht="31.5">
      <c r="A50" s="114"/>
      <c r="B50" s="302" t="s">
        <v>27</v>
      </c>
      <c r="C50" s="303" t="s">
        <v>31</v>
      </c>
      <c r="D50" s="300"/>
      <c r="E50" s="300"/>
      <c r="F50" s="594" t="s">
        <v>306</v>
      </c>
      <c r="G50" s="241" t="s">
        <v>90</v>
      </c>
      <c r="H50" s="308">
        <v>14.5</v>
      </c>
      <c r="I50" s="360">
        <v>14.3</v>
      </c>
      <c r="J50" s="308"/>
      <c r="K50" s="392">
        <v>14</v>
      </c>
      <c r="L50" s="540">
        <v>14.5</v>
      </c>
      <c r="M50" s="608">
        <v>14.5</v>
      </c>
      <c r="N50" s="540">
        <v>14.5</v>
      </c>
      <c r="O50" s="540"/>
      <c r="P50" s="308"/>
      <c r="Q50" s="115"/>
    </row>
    <row r="51" spans="1:17" s="24" customFormat="1" ht="31.5">
      <c r="A51" s="114"/>
      <c r="B51" s="249" t="s">
        <v>65</v>
      </c>
      <c r="C51" s="278" t="s">
        <v>164</v>
      </c>
      <c r="D51" s="279"/>
      <c r="E51" s="279"/>
      <c r="F51" s="595" t="s">
        <v>307</v>
      </c>
      <c r="G51" s="250" t="s">
        <v>90</v>
      </c>
      <c r="H51" s="308">
        <v>24.5</v>
      </c>
      <c r="I51" s="360">
        <v>23</v>
      </c>
      <c r="J51" s="308"/>
      <c r="K51" s="392">
        <v>23.5</v>
      </c>
      <c r="L51" s="540">
        <v>24.5</v>
      </c>
      <c r="M51" s="608">
        <v>23.5</v>
      </c>
      <c r="N51" s="540">
        <v>24.5</v>
      </c>
      <c r="O51" s="540">
        <f t="shared" si="1"/>
        <v>-1</v>
      </c>
      <c r="P51" s="308"/>
      <c r="Q51" s="115"/>
    </row>
    <row r="52" spans="1:17" s="24" customFormat="1" ht="31.5">
      <c r="A52" s="114"/>
      <c r="B52" s="242" t="s">
        <v>32</v>
      </c>
      <c r="C52" s="243" t="s">
        <v>91</v>
      </c>
      <c r="D52" s="244"/>
      <c r="E52" s="245"/>
      <c r="F52" s="588" t="s">
        <v>308</v>
      </c>
      <c r="G52" s="246" t="s">
        <v>18</v>
      </c>
      <c r="H52" s="308">
        <v>23.5</v>
      </c>
      <c r="I52" s="360">
        <v>23</v>
      </c>
      <c r="J52" s="308">
        <v>22</v>
      </c>
      <c r="K52" s="392">
        <v>21.5</v>
      </c>
      <c r="L52" s="540">
        <v>22</v>
      </c>
      <c r="M52" s="608">
        <v>21</v>
      </c>
      <c r="N52" s="540">
        <v>22</v>
      </c>
      <c r="O52" s="540">
        <f t="shared" si="1"/>
        <v>-1</v>
      </c>
      <c r="P52" s="308"/>
      <c r="Q52" s="115"/>
    </row>
    <row r="53" spans="1:17" s="24" customFormat="1" ht="31.5">
      <c r="A53" s="114"/>
      <c r="B53" s="242" t="s">
        <v>33</v>
      </c>
      <c r="C53" s="243" t="s">
        <v>92</v>
      </c>
      <c r="D53" s="244"/>
      <c r="E53" s="245"/>
      <c r="F53" s="588" t="s">
        <v>309</v>
      </c>
      <c r="G53" s="246" t="s">
        <v>18</v>
      </c>
      <c r="H53" s="308">
        <v>18.5</v>
      </c>
      <c r="I53" s="360">
        <v>18.5</v>
      </c>
      <c r="J53" s="308">
        <v>16.5</v>
      </c>
      <c r="K53" s="392">
        <v>16.5</v>
      </c>
      <c r="L53" s="540">
        <v>16.5</v>
      </c>
      <c r="M53" s="608">
        <v>15</v>
      </c>
      <c r="N53" s="540">
        <v>16.5</v>
      </c>
      <c r="O53" s="540">
        <f t="shared" si="1"/>
        <v>-1.5</v>
      </c>
      <c r="P53" s="308"/>
      <c r="Q53" s="115"/>
    </row>
    <row r="54" spans="1:17" s="24" customFormat="1" ht="31.5">
      <c r="A54" s="114"/>
      <c r="B54" s="242" t="s">
        <v>34</v>
      </c>
      <c r="C54" s="243" t="s">
        <v>93</v>
      </c>
      <c r="D54" s="244"/>
      <c r="E54" s="245"/>
      <c r="F54" s="588" t="s">
        <v>310</v>
      </c>
      <c r="G54" s="246" t="s">
        <v>18</v>
      </c>
      <c r="H54" s="308">
        <v>11</v>
      </c>
      <c r="I54" s="360">
        <v>11</v>
      </c>
      <c r="J54" s="308">
        <v>10</v>
      </c>
      <c r="K54" s="392">
        <v>10</v>
      </c>
      <c r="L54" s="540">
        <v>10</v>
      </c>
      <c r="M54" s="608">
        <v>10</v>
      </c>
      <c r="N54" s="540">
        <v>10</v>
      </c>
      <c r="O54" s="540"/>
      <c r="P54" s="308"/>
      <c r="Q54" s="115"/>
    </row>
    <row r="55" spans="1:17" s="24" customFormat="1" ht="31.5">
      <c r="A55" s="114"/>
      <c r="B55" s="242" t="s">
        <v>113</v>
      </c>
      <c r="C55" s="243" t="s">
        <v>114</v>
      </c>
      <c r="D55" s="244"/>
      <c r="E55" s="245"/>
      <c r="F55" s="588" t="s">
        <v>330</v>
      </c>
      <c r="G55" s="246" t="s">
        <v>18</v>
      </c>
      <c r="H55" s="308">
        <v>14</v>
      </c>
      <c r="I55" s="360">
        <v>14</v>
      </c>
      <c r="J55" s="308"/>
      <c r="K55" s="392">
        <v>13.5</v>
      </c>
      <c r="L55" s="540">
        <v>14</v>
      </c>
      <c r="M55" s="608">
        <v>13</v>
      </c>
      <c r="N55" s="540">
        <v>14</v>
      </c>
      <c r="O55" s="540">
        <f t="shared" si="1"/>
        <v>-1</v>
      </c>
      <c r="P55" s="308"/>
      <c r="Q55" s="115"/>
    </row>
    <row r="56" spans="1:17" s="24" customFormat="1" ht="31.5">
      <c r="A56" s="114"/>
      <c r="B56" s="302" t="s">
        <v>35</v>
      </c>
      <c r="C56" s="331" t="s">
        <v>94</v>
      </c>
      <c r="D56" s="332"/>
      <c r="E56" s="333"/>
      <c r="F56" s="585" t="s">
        <v>312</v>
      </c>
      <c r="G56" s="241" t="s">
        <v>17</v>
      </c>
      <c r="H56" s="308">
        <v>65</v>
      </c>
      <c r="I56" s="360">
        <v>66</v>
      </c>
      <c r="J56" s="308">
        <v>65</v>
      </c>
      <c r="K56" s="392">
        <v>67</v>
      </c>
      <c r="L56" s="610">
        <v>65</v>
      </c>
      <c r="M56" s="608">
        <v>67</v>
      </c>
      <c r="N56" s="540">
        <v>65</v>
      </c>
      <c r="O56" s="540">
        <f t="shared" si="1"/>
        <v>2</v>
      </c>
      <c r="P56" s="308"/>
      <c r="Q56" s="115"/>
    </row>
    <row r="57" spans="1:17" s="24" customFormat="1" ht="31.5">
      <c r="A57" s="114"/>
      <c r="B57" s="306" t="s">
        <v>22</v>
      </c>
      <c r="C57" s="304"/>
      <c r="D57" s="304"/>
      <c r="E57" s="304"/>
      <c r="F57" s="597"/>
      <c r="G57" s="305"/>
      <c r="H57" s="309"/>
      <c r="I57" s="361"/>
      <c r="J57" s="309"/>
      <c r="K57" s="394"/>
      <c r="L57" s="541"/>
      <c r="M57" s="611"/>
      <c r="N57" s="541"/>
      <c r="O57" s="541"/>
      <c r="P57" s="309"/>
      <c r="Q57" s="115"/>
    </row>
    <row r="58" spans="1:17" s="24" customFormat="1" ht="31.5">
      <c r="A58" s="114"/>
      <c r="B58" s="237" t="s">
        <v>36</v>
      </c>
      <c r="C58" s="253" t="s">
        <v>165</v>
      </c>
      <c r="D58" s="239"/>
      <c r="E58" s="240"/>
      <c r="F58" s="583" t="s">
        <v>313</v>
      </c>
      <c r="G58" s="241" t="s">
        <v>18</v>
      </c>
      <c r="H58" s="308">
        <v>47</v>
      </c>
      <c r="I58" s="360">
        <v>43.5</v>
      </c>
      <c r="J58" s="308"/>
      <c r="K58" s="392">
        <v>46</v>
      </c>
      <c r="L58" s="540">
        <v>46</v>
      </c>
      <c r="M58" s="608">
        <v>44.5</v>
      </c>
      <c r="N58" s="540">
        <v>46</v>
      </c>
      <c r="O58" s="540">
        <f t="shared" si="1"/>
        <v>-1.5</v>
      </c>
      <c r="P58" s="308"/>
      <c r="Q58" s="115"/>
    </row>
    <row r="59" spans="1:17" s="24" customFormat="1" ht="31.5">
      <c r="A59" s="114"/>
      <c r="B59" s="334" t="s">
        <v>7</v>
      </c>
      <c r="C59" s="335" t="s">
        <v>19</v>
      </c>
      <c r="D59" s="332"/>
      <c r="E59" s="333"/>
      <c r="F59" s="585" t="s">
        <v>314</v>
      </c>
      <c r="G59" s="241" t="s">
        <v>17</v>
      </c>
      <c r="H59" s="308">
        <v>71</v>
      </c>
      <c r="I59" s="360">
        <v>70</v>
      </c>
      <c r="J59" s="308"/>
      <c r="K59" s="392">
        <v>71</v>
      </c>
      <c r="L59" s="540">
        <v>71</v>
      </c>
      <c r="M59" s="608">
        <v>72</v>
      </c>
      <c r="N59" s="540">
        <v>71</v>
      </c>
      <c r="O59" s="540">
        <f t="shared" si="1"/>
        <v>1</v>
      </c>
      <c r="P59" s="308"/>
      <c r="Q59" s="115"/>
    </row>
    <row r="60" spans="1:17" s="24" customFormat="1" ht="32.25">
      <c r="A60" s="114"/>
      <c r="B60" s="248" t="s">
        <v>76</v>
      </c>
      <c r="C60" s="538" t="s">
        <v>95</v>
      </c>
      <c r="D60" s="539"/>
      <c r="E60" s="539"/>
      <c r="F60" s="586" t="s">
        <v>315</v>
      </c>
      <c r="G60" s="241" t="s">
        <v>18</v>
      </c>
      <c r="H60" s="308"/>
      <c r="I60" s="360">
        <v>33</v>
      </c>
      <c r="J60" s="308"/>
      <c r="K60" s="392">
        <v>32.5</v>
      </c>
      <c r="L60" s="540">
        <v>32</v>
      </c>
      <c r="M60" s="608">
        <v>32</v>
      </c>
      <c r="N60" s="540">
        <v>32</v>
      </c>
      <c r="O60" s="540"/>
      <c r="P60" s="308"/>
      <c r="Q60" s="115"/>
    </row>
    <row r="61" spans="1:17" s="24" customFormat="1" ht="31.5">
      <c r="A61" s="114"/>
      <c r="B61" s="306" t="s">
        <v>23</v>
      </c>
      <c r="C61" s="304"/>
      <c r="D61" s="304"/>
      <c r="E61" s="304"/>
      <c r="F61" s="597"/>
      <c r="G61" s="305"/>
      <c r="H61" s="309"/>
      <c r="I61" s="361"/>
      <c r="J61" s="309"/>
      <c r="K61" s="394"/>
      <c r="L61" s="541"/>
      <c r="M61" s="611"/>
      <c r="N61" s="541"/>
      <c r="O61" s="541"/>
      <c r="P61" s="309"/>
      <c r="Q61" s="115"/>
    </row>
    <row r="62" spans="1:17" s="24" customFormat="1" ht="31.5">
      <c r="A62" s="114"/>
      <c r="B62" s="256" t="s">
        <v>116</v>
      </c>
      <c r="C62" s="257" t="s">
        <v>117</v>
      </c>
      <c r="D62" s="258"/>
      <c r="E62" s="259"/>
      <c r="F62" s="587" t="s">
        <v>316</v>
      </c>
      <c r="G62" s="246" t="s">
        <v>17</v>
      </c>
      <c r="H62" s="247">
        <v>21</v>
      </c>
      <c r="I62" s="362">
        <v>20</v>
      </c>
      <c r="J62" s="247"/>
      <c r="K62" s="393">
        <v>20</v>
      </c>
      <c r="L62" s="542">
        <v>20</v>
      </c>
      <c r="M62" s="609">
        <v>20</v>
      </c>
      <c r="N62" s="542">
        <v>20</v>
      </c>
      <c r="O62" s="540"/>
      <c r="P62" s="247"/>
      <c r="Q62" s="115"/>
    </row>
    <row r="63" spans="1:17" s="24" customFormat="1" ht="31.5">
      <c r="A63" s="114"/>
      <c r="B63" s="256" t="s">
        <v>118</v>
      </c>
      <c r="C63" s="257" t="s">
        <v>119</v>
      </c>
      <c r="D63" s="258"/>
      <c r="E63" s="259"/>
      <c r="F63" s="587" t="s">
        <v>317</v>
      </c>
      <c r="G63" s="246" t="s">
        <v>17</v>
      </c>
      <c r="H63" s="247">
        <v>9</v>
      </c>
      <c r="I63" s="362">
        <v>8</v>
      </c>
      <c r="J63" s="247">
        <v>9</v>
      </c>
      <c r="K63" s="393">
        <v>9.5</v>
      </c>
      <c r="L63" s="542">
        <v>9</v>
      </c>
      <c r="M63" s="609">
        <v>9</v>
      </c>
      <c r="N63" s="610">
        <v>9.5</v>
      </c>
      <c r="O63" s="540">
        <f t="shared" si="1"/>
        <v>-0.5</v>
      </c>
      <c r="P63" s="247"/>
      <c r="Q63" s="115"/>
    </row>
    <row r="64" spans="1:17" s="24" customFormat="1" ht="31.5">
      <c r="A64" s="114"/>
      <c r="B64" s="256" t="s">
        <v>37</v>
      </c>
      <c r="C64" s="257" t="s">
        <v>96</v>
      </c>
      <c r="D64" s="258"/>
      <c r="E64" s="259"/>
      <c r="F64" s="587" t="s">
        <v>318</v>
      </c>
      <c r="G64" s="246" t="s">
        <v>17</v>
      </c>
      <c r="H64" s="247">
        <v>50</v>
      </c>
      <c r="I64" s="362">
        <v>50</v>
      </c>
      <c r="J64" s="247"/>
      <c r="K64" s="393">
        <v>50.5</v>
      </c>
      <c r="L64" s="542">
        <v>50</v>
      </c>
      <c r="M64" s="609">
        <v>51</v>
      </c>
      <c r="N64" s="624">
        <v>51</v>
      </c>
      <c r="O64" s="540"/>
      <c r="P64" s="247"/>
      <c r="Q64" s="115"/>
    </row>
    <row r="65" spans="1:32" s="90" customFormat="1" ht="31.5">
      <c r="A65" s="114"/>
      <c r="B65" s="306" t="s">
        <v>25</v>
      </c>
      <c r="C65" s="304"/>
      <c r="D65" s="304"/>
      <c r="E65" s="304"/>
      <c r="F65" s="597"/>
      <c r="G65" s="305"/>
      <c r="H65" s="309"/>
      <c r="I65" s="361"/>
      <c r="J65" s="309"/>
      <c r="K65" s="394"/>
      <c r="L65" s="541"/>
      <c r="M65" s="611"/>
      <c r="N65" s="541"/>
      <c r="O65" s="541"/>
      <c r="P65" s="309"/>
      <c r="Q65" s="115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</row>
    <row r="66" spans="1:32" s="90" customFormat="1" ht="31.5">
      <c r="A66" s="114"/>
      <c r="B66" s="256" t="s">
        <v>38</v>
      </c>
      <c r="C66" s="257" t="s">
        <v>24</v>
      </c>
      <c r="D66" s="258"/>
      <c r="E66" s="259"/>
      <c r="F66" s="587" t="s">
        <v>319</v>
      </c>
      <c r="G66" s="246" t="s">
        <v>17</v>
      </c>
      <c r="H66" s="247">
        <v>50</v>
      </c>
      <c r="I66" s="362">
        <v>48</v>
      </c>
      <c r="J66" s="247"/>
      <c r="K66" s="393">
        <v>48</v>
      </c>
      <c r="L66" s="610">
        <v>47</v>
      </c>
      <c r="M66" s="609">
        <v>48</v>
      </c>
      <c r="N66" s="540">
        <v>47</v>
      </c>
      <c r="O66" s="540">
        <f t="shared" si="1"/>
        <v>1</v>
      </c>
      <c r="P66" s="247"/>
      <c r="Q66" s="115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</row>
    <row r="67" spans="1:32" s="90" customFormat="1" ht="31.5">
      <c r="A67" s="114"/>
      <c r="B67" s="256" t="s">
        <v>39</v>
      </c>
      <c r="C67" s="260" t="s">
        <v>120</v>
      </c>
      <c r="D67" s="244"/>
      <c r="E67" s="245"/>
      <c r="F67" s="588" t="s">
        <v>320</v>
      </c>
      <c r="G67" s="246" t="s">
        <v>18</v>
      </c>
      <c r="H67" s="247">
        <v>25</v>
      </c>
      <c r="I67" s="362">
        <v>25</v>
      </c>
      <c r="J67" s="247"/>
      <c r="K67" s="393">
        <v>25</v>
      </c>
      <c r="L67" s="542">
        <v>25</v>
      </c>
      <c r="M67" s="609">
        <v>25</v>
      </c>
      <c r="N67" s="542">
        <v>25</v>
      </c>
      <c r="O67" s="540"/>
      <c r="P67" s="247"/>
      <c r="Q67" s="115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</row>
    <row r="68" spans="1:32" ht="31.5">
      <c r="A68" s="98"/>
      <c r="B68" s="254" t="s">
        <v>40</v>
      </c>
      <c r="C68" s="255" t="s">
        <v>121</v>
      </c>
      <c r="D68" s="251"/>
      <c r="E68" s="252"/>
      <c r="F68" s="589" t="s">
        <v>321</v>
      </c>
      <c r="G68" s="261" t="s">
        <v>18</v>
      </c>
      <c r="H68" s="247">
        <v>34</v>
      </c>
      <c r="I68" s="362">
        <v>33</v>
      </c>
      <c r="J68" s="247"/>
      <c r="K68" s="393">
        <v>33</v>
      </c>
      <c r="L68" s="542">
        <v>33</v>
      </c>
      <c r="M68" s="609">
        <v>34</v>
      </c>
      <c r="N68" s="624">
        <v>34</v>
      </c>
      <c r="O68" s="540"/>
      <c r="P68" s="247"/>
      <c r="Q68" s="99"/>
      <c r="R68" s="20"/>
    </row>
    <row r="69" spans="1:32" s="90" customFormat="1" ht="31.5">
      <c r="A69" s="114"/>
      <c r="B69" s="256" t="s">
        <v>84</v>
      </c>
      <c r="C69" s="243" t="s">
        <v>122</v>
      </c>
      <c r="D69" s="244"/>
      <c r="E69" s="245"/>
      <c r="F69" s="590" t="s">
        <v>322</v>
      </c>
      <c r="G69" s="246" t="s">
        <v>18</v>
      </c>
      <c r="H69" s="247">
        <v>35</v>
      </c>
      <c r="I69" s="362">
        <v>33.5</v>
      </c>
      <c r="J69" s="247">
        <v>35</v>
      </c>
      <c r="K69" s="393">
        <v>35</v>
      </c>
      <c r="L69" s="542">
        <v>35</v>
      </c>
      <c r="M69" s="609">
        <v>35</v>
      </c>
      <c r="N69" s="542">
        <v>35</v>
      </c>
      <c r="O69" s="540"/>
      <c r="P69" s="247"/>
      <c r="Q69" s="115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</row>
    <row r="70" spans="1:32" s="90" customFormat="1" ht="32.25">
      <c r="A70" s="114"/>
      <c r="B70" s="336" t="s">
        <v>123</v>
      </c>
      <c r="C70" s="337" t="s">
        <v>124</v>
      </c>
      <c r="D70" s="338"/>
      <c r="E70" s="339"/>
      <c r="F70" s="591" t="s">
        <v>323</v>
      </c>
      <c r="G70" s="136" t="s">
        <v>18</v>
      </c>
      <c r="H70" s="247">
        <v>8</v>
      </c>
      <c r="I70" s="362">
        <v>7.5</v>
      </c>
      <c r="J70" s="247"/>
      <c r="K70" s="393">
        <v>7.8</v>
      </c>
      <c r="L70" s="542">
        <v>8</v>
      </c>
      <c r="M70" s="609">
        <v>8.5</v>
      </c>
      <c r="N70" s="610">
        <v>8</v>
      </c>
      <c r="O70" s="540">
        <f t="shared" si="1"/>
        <v>0.5</v>
      </c>
      <c r="P70" s="247"/>
      <c r="Q70" s="115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</row>
    <row r="71" spans="1:32" s="24" customFormat="1" ht="31.5">
      <c r="A71" s="114"/>
      <c r="B71" s="340" t="s">
        <v>127</v>
      </c>
      <c r="C71" s="341"/>
      <c r="D71" s="341"/>
      <c r="E71" s="341"/>
      <c r="F71" s="592"/>
      <c r="G71" s="310"/>
      <c r="H71" s="309"/>
      <c r="I71" s="361"/>
      <c r="J71" s="309"/>
      <c r="K71" s="394"/>
      <c r="L71" s="541"/>
      <c r="M71" s="611"/>
      <c r="N71" s="541"/>
      <c r="O71" s="541"/>
      <c r="P71" s="309"/>
      <c r="Q71" s="115"/>
    </row>
    <row r="72" spans="1:32" s="24" customFormat="1" ht="31.5">
      <c r="A72" s="114"/>
      <c r="B72" s="237" t="s">
        <v>73</v>
      </c>
      <c r="C72" s="253" t="s">
        <v>126</v>
      </c>
      <c r="D72" s="239"/>
      <c r="E72" s="240"/>
      <c r="F72" s="583" t="s">
        <v>324</v>
      </c>
      <c r="G72" s="241" t="s">
        <v>18</v>
      </c>
      <c r="H72" s="308">
        <v>70</v>
      </c>
      <c r="I72" s="360">
        <v>70</v>
      </c>
      <c r="J72" s="308"/>
      <c r="K72" s="392">
        <v>70</v>
      </c>
      <c r="L72" s="540">
        <v>70</v>
      </c>
      <c r="M72" s="608">
        <v>70</v>
      </c>
      <c r="N72" s="540">
        <v>70</v>
      </c>
      <c r="O72" s="540"/>
      <c r="P72" s="308"/>
      <c r="Q72" s="115"/>
    </row>
    <row r="73" spans="1:32" s="24" customFormat="1" ht="31.5">
      <c r="A73" s="114"/>
      <c r="B73" s="256" t="s">
        <v>115</v>
      </c>
      <c r="C73" s="257" t="s">
        <v>128</v>
      </c>
      <c r="D73" s="258"/>
      <c r="E73" s="259"/>
      <c r="F73" s="587" t="s">
        <v>325</v>
      </c>
      <c r="G73" s="246" t="s">
        <v>18</v>
      </c>
      <c r="H73" s="308">
        <v>18</v>
      </c>
      <c r="I73" s="360">
        <v>18</v>
      </c>
      <c r="J73" s="308"/>
      <c r="K73" s="392">
        <v>17</v>
      </c>
      <c r="L73" s="540">
        <v>17</v>
      </c>
      <c r="M73" s="608">
        <v>17</v>
      </c>
      <c r="N73" s="540">
        <v>17</v>
      </c>
      <c r="O73" s="540"/>
      <c r="P73" s="308"/>
      <c r="Q73" s="115"/>
    </row>
    <row r="74" spans="1:32" s="24" customFormat="1" ht="21" customHeight="1">
      <c r="A74" s="114"/>
      <c r="B74" s="315"/>
      <c r="C74" s="316"/>
      <c r="D74" s="317"/>
      <c r="E74" s="318"/>
      <c r="F74" s="318"/>
      <c r="G74" s="319"/>
      <c r="H74" s="321"/>
      <c r="I74" s="320"/>
      <c r="J74" s="321"/>
      <c r="K74" s="321"/>
      <c r="L74" s="321"/>
      <c r="M74" s="321"/>
      <c r="N74" s="321"/>
      <c r="O74" s="321"/>
      <c r="P74" s="321"/>
      <c r="Q74" s="115"/>
    </row>
    <row r="75" spans="1:32" s="379" customFormat="1" ht="19.5">
      <c r="A75" s="371"/>
      <c r="B75" s="372" t="s">
        <v>200</v>
      </c>
      <c r="C75" s="373"/>
      <c r="D75" s="374"/>
      <c r="E75" s="375"/>
      <c r="F75" s="375"/>
      <c r="G75" s="376"/>
      <c r="H75" s="377"/>
      <c r="I75" s="375"/>
      <c r="J75" s="377"/>
      <c r="K75" s="375"/>
      <c r="L75" s="377"/>
      <c r="M75" s="375"/>
      <c r="N75" s="377"/>
      <c r="O75" s="375"/>
      <c r="P75" s="377"/>
      <c r="Q75" s="378"/>
    </row>
    <row r="76" spans="1:32" s="379" customFormat="1" ht="21" customHeight="1">
      <c r="A76" s="371"/>
      <c r="B76" s="380" t="s">
        <v>125</v>
      </c>
      <c r="C76" s="381"/>
      <c r="D76" s="382"/>
      <c r="E76" s="383"/>
      <c r="F76" s="383"/>
      <c r="G76" s="384"/>
      <c r="H76" s="380" t="s">
        <v>125</v>
      </c>
      <c r="I76" s="325"/>
      <c r="J76" s="324"/>
      <c r="K76" s="324"/>
      <c r="L76" s="324"/>
      <c r="M76" s="385" t="s">
        <v>102</v>
      </c>
      <c r="N76" s="324"/>
      <c r="O76" s="324"/>
      <c r="P76" s="324"/>
      <c r="Q76" s="378"/>
    </row>
    <row r="77" spans="1:32" s="379" customFormat="1" ht="21" customHeight="1">
      <c r="A77" s="371"/>
      <c r="B77" s="386" t="s">
        <v>201</v>
      </c>
      <c r="C77" s="381"/>
      <c r="D77" s="382"/>
      <c r="E77" s="383"/>
      <c r="F77" s="383"/>
      <c r="G77" s="384"/>
      <c r="H77" s="324"/>
      <c r="I77" s="325"/>
      <c r="J77" s="324"/>
      <c r="K77" s="324"/>
      <c r="L77" s="324"/>
      <c r="M77" s="324"/>
      <c r="N77" s="324"/>
      <c r="O77" s="324"/>
      <c r="P77" s="324"/>
      <c r="Q77" s="378"/>
    </row>
    <row r="78" spans="1:32" s="379" customFormat="1" ht="21" customHeight="1">
      <c r="A78" s="371"/>
      <c r="B78" s="386" t="s">
        <v>202</v>
      </c>
      <c r="C78" s="381"/>
      <c r="D78" s="382"/>
      <c r="E78" s="383"/>
      <c r="F78" s="383"/>
      <c r="G78" s="384"/>
      <c r="H78" s="324"/>
      <c r="I78" s="325"/>
      <c r="J78" s="324"/>
      <c r="K78" s="324"/>
      <c r="L78" s="324"/>
      <c r="M78" s="324"/>
      <c r="N78" s="324"/>
      <c r="O78" s="324"/>
      <c r="P78" s="324"/>
      <c r="Q78" s="378"/>
    </row>
    <row r="79" spans="1:32" s="379" customFormat="1" ht="21" customHeight="1">
      <c r="A79" s="371"/>
      <c r="B79" s="386" t="s">
        <v>217</v>
      </c>
      <c r="C79" s="381"/>
      <c r="D79" s="382"/>
      <c r="E79" s="383"/>
      <c r="F79" s="383"/>
      <c r="G79" s="384"/>
      <c r="H79" s="324"/>
      <c r="I79" s="325"/>
      <c r="J79" s="324"/>
      <c r="K79" s="324"/>
      <c r="L79" s="324"/>
      <c r="M79" s="324"/>
      <c r="N79" s="324"/>
      <c r="O79" s="324"/>
      <c r="P79" s="324"/>
      <c r="Q79" s="378"/>
    </row>
    <row r="80" spans="1:32" s="379" customFormat="1" ht="21" customHeight="1">
      <c r="A80" s="371"/>
      <c r="B80" s="386" t="s">
        <v>203</v>
      </c>
      <c r="C80" s="381"/>
      <c r="D80" s="382"/>
      <c r="E80" s="383"/>
      <c r="F80" s="383"/>
      <c r="G80" s="384"/>
      <c r="H80" s="324"/>
      <c r="I80" s="325"/>
      <c r="J80" s="324"/>
      <c r="K80" s="324"/>
      <c r="L80" s="324"/>
      <c r="M80" s="324"/>
      <c r="N80" s="324"/>
      <c r="O80" s="324"/>
      <c r="P80" s="324"/>
      <c r="Q80" s="378"/>
    </row>
    <row r="81" spans="2:16" s="387" customFormat="1" ht="18.75">
      <c r="B81" s="388" t="s">
        <v>216</v>
      </c>
      <c r="C81" s="389"/>
      <c r="D81" s="389"/>
      <c r="E81" s="389"/>
      <c r="F81" s="389"/>
      <c r="G81" s="389"/>
      <c r="H81" s="389"/>
      <c r="I81" s="389"/>
      <c r="J81" s="389"/>
      <c r="K81" s="389"/>
      <c r="L81" s="389"/>
      <c r="M81" s="389"/>
      <c r="N81" s="389"/>
      <c r="O81" s="389"/>
      <c r="P81" s="389"/>
    </row>
    <row r="82" spans="2:16" s="387" customFormat="1" ht="18.75">
      <c r="B82" s="388" t="s">
        <v>207</v>
      </c>
    </row>
    <row r="83" spans="2:16" s="387" customFormat="1" ht="18.75">
      <c r="B83" s="388" t="s">
        <v>208</v>
      </c>
    </row>
    <row r="84" spans="2:16" s="387" customFormat="1" ht="18.75">
      <c r="B84" s="388"/>
    </row>
    <row r="85" spans="2:16" s="387" customFormat="1" ht="18.75">
      <c r="B85" s="385" t="s">
        <v>102</v>
      </c>
    </row>
    <row r="86" spans="2:16" s="387" customFormat="1" ht="18.75">
      <c r="B86" s="388" t="s">
        <v>204</v>
      </c>
    </row>
    <row r="87" spans="2:16" s="387" customFormat="1" ht="18.75">
      <c r="B87" s="388" t="s">
        <v>210</v>
      </c>
    </row>
    <row r="88" spans="2:16" s="387" customFormat="1" ht="18.75">
      <c r="B88" s="388" t="s">
        <v>212</v>
      </c>
    </row>
    <row r="89" spans="2:16" s="387" customFormat="1" ht="18.75">
      <c r="B89" s="388" t="s">
        <v>213</v>
      </c>
    </row>
    <row r="90" spans="2:16" s="387" customFormat="1" ht="18.75">
      <c r="B90" s="388" t="s">
        <v>211</v>
      </c>
    </row>
    <row r="91" spans="2:16" s="387" customFormat="1" ht="18.75">
      <c r="B91" s="388" t="s">
        <v>205</v>
      </c>
    </row>
    <row r="92" spans="2:16" s="387" customFormat="1" ht="18.75">
      <c r="B92" s="388" t="s">
        <v>206</v>
      </c>
    </row>
    <row r="93" spans="2:16" s="387" customFormat="1" ht="18.75">
      <c r="B93" s="386" t="s">
        <v>217</v>
      </c>
    </row>
    <row r="94" spans="2:16" s="387" customFormat="1"/>
    <row r="95" spans="2:16" s="387" customFormat="1" ht="18.75">
      <c r="B95" s="388" t="s">
        <v>218</v>
      </c>
    </row>
    <row r="97" spans="2:16" s="387" customFormat="1" ht="19.5">
      <c r="B97" s="398" t="s">
        <v>236</v>
      </c>
      <c r="C97" s="399"/>
      <c r="D97" s="399"/>
      <c r="E97" s="399"/>
      <c r="F97" s="399"/>
      <c r="G97" s="399"/>
      <c r="H97" s="399"/>
      <c r="I97" s="399"/>
      <c r="J97" s="399"/>
      <c r="K97" s="400"/>
      <c r="L97" s="399"/>
      <c r="M97" s="399"/>
      <c r="N97" s="399"/>
      <c r="O97" s="399"/>
      <c r="P97" s="399"/>
    </row>
    <row r="98" spans="2:16" s="402" customFormat="1" ht="19.5">
      <c r="B98" s="401" t="s">
        <v>125</v>
      </c>
    </row>
    <row r="99" spans="2:16" s="402" customFormat="1" ht="19.5">
      <c r="B99" s="402" t="s">
        <v>251</v>
      </c>
    </row>
    <row r="100" spans="2:16" s="402" customFormat="1" ht="19.5">
      <c r="B100" s="402" t="s">
        <v>237</v>
      </c>
    </row>
    <row r="101" spans="2:16" s="402" customFormat="1" ht="19.5">
      <c r="B101" s="402" t="s">
        <v>238</v>
      </c>
    </row>
    <row r="102" spans="2:16" s="402" customFormat="1" ht="19.5">
      <c r="B102" s="402" t="s">
        <v>239</v>
      </c>
    </row>
    <row r="103" spans="2:16" s="402" customFormat="1" ht="19.5">
      <c r="B103" s="402" t="s">
        <v>255</v>
      </c>
    </row>
    <row r="104" spans="2:16" s="402" customFormat="1" ht="19.5">
      <c r="B104" s="402" t="s">
        <v>253</v>
      </c>
    </row>
    <row r="105" spans="2:16" s="402" customFormat="1" ht="19.5">
      <c r="B105" s="402" t="s">
        <v>245</v>
      </c>
    </row>
    <row r="106" spans="2:16" s="387" customFormat="1" ht="18.75">
      <c r="B106" s="403" t="s">
        <v>271</v>
      </c>
      <c r="C106" s="391"/>
      <c r="D106" s="391"/>
      <c r="E106" s="391"/>
      <c r="F106" s="391"/>
      <c r="G106" s="391"/>
      <c r="H106" s="391"/>
    </row>
    <row r="107" spans="2:16" s="387" customFormat="1" ht="18.75">
      <c r="B107" s="404" t="s">
        <v>256</v>
      </c>
    </row>
    <row r="108" spans="2:16" s="387" customFormat="1" ht="18.75">
      <c r="B108" s="388"/>
    </row>
    <row r="109" spans="2:16" s="402" customFormat="1" ht="19.5">
      <c r="B109" s="401" t="s">
        <v>102</v>
      </c>
    </row>
    <row r="110" spans="2:16" s="402" customFormat="1" ht="19.5">
      <c r="B110" s="402" t="s">
        <v>240</v>
      </c>
    </row>
    <row r="111" spans="2:16" s="402" customFormat="1" ht="19.5">
      <c r="B111" s="402" t="s">
        <v>241</v>
      </c>
    </row>
    <row r="112" spans="2:16" s="402" customFormat="1" ht="19.5">
      <c r="B112" s="402" t="s">
        <v>242</v>
      </c>
    </row>
    <row r="113" spans="2:16" s="402" customFormat="1" ht="19.5">
      <c r="B113" s="402" t="s">
        <v>244</v>
      </c>
    </row>
    <row r="114" spans="2:16" s="402" customFormat="1" ht="19.5">
      <c r="B114" s="402" t="s">
        <v>252</v>
      </c>
    </row>
    <row r="115" spans="2:16" s="387" customFormat="1"/>
    <row r="116" spans="2:16" s="387" customFormat="1" ht="19.5">
      <c r="B116" s="398" t="s">
        <v>263</v>
      </c>
      <c r="C116" s="399"/>
      <c r="D116" s="399"/>
      <c r="E116" s="399"/>
      <c r="F116" s="399"/>
      <c r="G116" s="399"/>
      <c r="H116" s="399"/>
      <c r="I116" s="399"/>
      <c r="J116" s="399"/>
      <c r="K116" s="400"/>
      <c r="L116" s="399"/>
      <c r="M116" s="399"/>
      <c r="N116" s="399"/>
      <c r="O116" s="399"/>
      <c r="P116" s="399"/>
    </row>
    <row r="117" spans="2:16" s="402" customFormat="1" ht="19.5">
      <c r="B117" s="401" t="s">
        <v>125</v>
      </c>
    </row>
    <row r="118" spans="2:16" s="402" customFormat="1" ht="19.5">
      <c r="B118" s="402" t="s">
        <v>267</v>
      </c>
    </row>
    <row r="119" spans="2:16" s="402" customFormat="1" ht="19.5">
      <c r="B119" s="402" t="s">
        <v>270</v>
      </c>
    </row>
    <row r="120" spans="2:16" s="402" customFormat="1" ht="19.5"/>
    <row r="121" spans="2:16" s="402" customFormat="1" ht="19.5">
      <c r="B121" s="401" t="s">
        <v>102</v>
      </c>
    </row>
    <row r="122" spans="2:16" s="402" customFormat="1" ht="19.5">
      <c r="B122" s="402" t="s">
        <v>265</v>
      </c>
    </row>
    <row r="123" spans="2:16" s="402" customFormat="1" ht="19.5">
      <c r="B123" s="402" t="s">
        <v>266</v>
      </c>
    </row>
    <row r="124" spans="2:16" s="402" customFormat="1" ht="19.5"/>
    <row r="125" spans="2:16" s="402" customFormat="1" ht="19.5">
      <c r="B125" s="402" t="s">
        <v>268</v>
      </c>
    </row>
    <row r="126" spans="2:16" s="390" customFormat="1" ht="19.5"/>
    <row r="127" spans="2:16" s="405" customFormat="1" ht="19.5"/>
    <row r="128" spans="2:16" s="405" customFormat="1" ht="19.5">
      <c r="B128" s="406" t="s">
        <v>283</v>
      </c>
      <c r="C128" s="406"/>
      <c r="D128" s="406"/>
      <c r="E128" s="406"/>
      <c r="F128" s="406"/>
      <c r="G128" s="406"/>
      <c r="H128" s="406"/>
      <c r="I128" s="406"/>
      <c r="J128" s="406"/>
      <c r="K128" s="406"/>
      <c r="L128" s="406"/>
      <c r="M128" s="406"/>
      <c r="N128" s="406"/>
      <c r="O128" s="406"/>
      <c r="P128" s="406"/>
    </row>
    <row r="129" spans="2:17" s="405" customFormat="1" ht="19.5">
      <c r="B129" s="407" t="s">
        <v>287</v>
      </c>
    </row>
    <row r="130" spans="2:17" s="405" customFormat="1" ht="19.5">
      <c r="B130" s="641" t="s">
        <v>288</v>
      </c>
      <c r="C130" s="641"/>
      <c r="D130" s="641"/>
      <c r="E130" s="641"/>
      <c r="F130" s="641"/>
      <c r="G130" s="641"/>
      <c r="H130" s="641"/>
      <c r="I130" s="641"/>
      <c r="J130" s="641"/>
      <c r="K130" s="641"/>
      <c r="L130" s="641"/>
      <c r="M130" s="641"/>
      <c r="N130" s="641"/>
      <c r="O130" s="641"/>
      <c r="P130" s="641"/>
      <c r="Q130" s="641"/>
    </row>
    <row r="131" spans="2:17" s="405" customFormat="1" ht="19.5">
      <c r="B131" s="420"/>
      <c r="C131" s="420"/>
      <c r="D131" s="420"/>
      <c r="E131" s="420"/>
      <c r="F131" s="420"/>
      <c r="G131" s="420"/>
      <c r="H131" s="420"/>
      <c r="I131" s="420"/>
      <c r="J131" s="420"/>
      <c r="K131" s="420"/>
      <c r="L131" s="420"/>
      <c r="M131" s="420"/>
      <c r="N131" s="420"/>
      <c r="O131" s="420"/>
      <c r="P131" s="420"/>
      <c r="Q131" s="420"/>
    </row>
    <row r="132" spans="2:17" s="405" customFormat="1" ht="19.5">
      <c r="B132" s="407" t="s">
        <v>125</v>
      </c>
    </row>
    <row r="133" spans="2:17" ht="19.5">
      <c r="B133" s="421" t="s">
        <v>289</v>
      </c>
      <c r="C133" s="422"/>
      <c r="D133" s="422"/>
      <c r="E133" s="422"/>
      <c r="F133" s="422"/>
      <c r="H133" s="423"/>
      <c r="I133" s="423"/>
      <c r="J133" s="423"/>
      <c r="K133" s="424"/>
      <c r="L133" s="425"/>
    </row>
    <row r="134" spans="2:17" s="405" customFormat="1" ht="19.5">
      <c r="B134" s="405" t="s">
        <v>275</v>
      </c>
    </row>
    <row r="135" spans="2:17" s="405" customFormat="1" ht="19.5"/>
    <row r="136" spans="2:17" s="405" customFormat="1" ht="19.5"/>
    <row r="137" spans="2:17" s="405" customFormat="1" ht="19.5"/>
    <row r="138" spans="2:17" s="405" customFormat="1" ht="19.5"/>
    <row r="139" spans="2:17" s="405" customFormat="1" ht="19.5"/>
    <row r="140" spans="2:17" s="405" customFormat="1" ht="19.5"/>
    <row r="141" spans="2:17" s="405" customFormat="1" ht="19.5"/>
    <row r="142" spans="2:17" s="405" customFormat="1" ht="19.5"/>
    <row r="166" spans="2:2" s="405" customFormat="1" ht="19.5"/>
    <row r="167" spans="2:2" s="405" customFormat="1" ht="19.5">
      <c r="B167" s="407" t="s">
        <v>295</v>
      </c>
    </row>
    <row r="168" spans="2:2" s="405" customFormat="1" ht="19.5">
      <c r="B168" s="405" t="s">
        <v>296</v>
      </c>
    </row>
    <row r="169" spans="2:2" s="405" customFormat="1" ht="19.5"/>
    <row r="170" spans="2:2" s="405" customFormat="1" ht="19.5">
      <c r="B170" s="407" t="s">
        <v>294</v>
      </c>
    </row>
    <row r="171" spans="2:2" s="405" customFormat="1" ht="19.5">
      <c r="B171" s="405" t="s">
        <v>297</v>
      </c>
    </row>
    <row r="172" spans="2:2" s="405" customFormat="1" ht="19.5">
      <c r="B172" s="405" t="s">
        <v>298</v>
      </c>
    </row>
    <row r="173" spans="2:2" s="405" customFormat="1" ht="19.5"/>
    <row r="174" spans="2:2" s="405" customFormat="1" ht="19.5">
      <c r="B174" s="407" t="s">
        <v>292</v>
      </c>
    </row>
    <row r="175" spans="2:2" s="405" customFormat="1" ht="19.5">
      <c r="B175" s="405" t="s">
        <v>293</v>
      </c>
    </row>
    <row r="176" spans="2:2" s="405" customFormat="1" ht="19.5"/>
    <row r="177" spans="2:2" s="405" customFormat="1" ht="19.5">
      <c r="B177" s="407" t="s">
        <v>290</v>
      </c>
    </row>
    <row r="178" spans="2:2" s="405" customFormat="1" ht="19.5">
      <c r="B178" s="405" t="s">
        <v>291</v>
      </c>
    </row>
    <row r="179" spans="2:2" s="419" customFormat="1" ht="19.5"/>
    <row r="180" spans="2:2" s="419" customFormat="1" ht="19.5">
      <c r="B180" s="405" t="s">
        <v>299</v>
      </c>
    </row>
    <row r="181" spans="2:2" s="419" customFormat="1" ht="19.5"/>
    <row r="182" spans="2:2" s="419" customFormat="1" ht="19.5"/>
    <row r="183" spans="2:2" s="419" customFormat="1" ht="19.5"/>
    <row r="184" spans="2:2" s="419" customFormat="1" ht="19.5"/>
    <row r="185" spans="2:2" s="419" customFormat="1" ht="19.5"/>
    <row r="186" spans="2:2" s="419" customFormat="1" ht="19.5"/>
    <row r="187" spans="2:2" s="419" customFormat="1" ht="19.5"/>
    <row r="188" spans="2:2" s="419" customFormat="1" ht="19.5"/>
    <row r="189" spans="2:2" s="419" customFormat="1" ht="19.5"/>
    <row r="190" spans="2:2" s="419" customFormat="1" ht="19.5"/>
  </sheetData>
  <mergeCells count="4">
    <mergeCell ref="D1:M1"/>
    <mergeCell ref="B6:F6"/>
    <mergeCell ref="B42:F42"/>
    <mergeCell ref="B130:Q130"/>
  </mergeCells>
  <phoneticPr fontId="26" type="noConversion"/>
  <printOptions horizontalCentered="1"/>
  <pageMargins left="0.19685039370078741" right="0.19685039370078741" top="0.39370078740157483" bottom="0.19685039370078741" header="0.39370078740157483" footer="0.39370078740157483"/>
  <pageSetup paperSize="9" scale="53" fitToHeight="0" orientation="portrait" r:id="rId1"/>
  <rowBreaks count="3" manualBreakCount="3">
    <brk id="40" max="16383" man="1"/>
    <brk id="74" max="16" man="1"/>
    <brk id="127" max="16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>
    <tabColor rgb="FFFFC000"/>
    <pageSetUpPr fitToPage="1"/>
  </sheetPr>
  <dimension ref="A1:AF194"/>
  <sheetViews>
    <sheetView showGridLines="0" view="pageBreakPreview" topLeftCell="A174" zoomScale="60" zoomScaleNormal="60" zoomScalePageLayoutView="50" workbookViewId="0">
      <selection activeCell="G169" sqref="G169"/>
    </sheetView>
  </sheetViews>
  <sheetFormatPr defaultColWidth="12" defaultRowHeight="11.25"/>
  <cols>
    <col min="1" max="1" width="9" style="428" customWidth="1"/>
    <col min="2" max="2" width="14.6640625" style="428" customWidth="1"/>
    <col min="3" max="3" width="16.83203125" style="428" customWidth="1"/>
    <col min="4" max="4" width="14.33203125" style="428" customWidth="1"/>
    <col min="5" max="5" width="19.83203125" style="428" customWidth="1"/>
    <col min="6" max="6" width="48.5" style="428" customWidth="1"/>
    <col min="7" max="7" width="18.83203125" style="428" customWidth="1"/>
    <col min="8" max="8" width="15.33203125" style="428" customWidth="1"/>
    <col min="9" max="9" width="17.6640625" style="428" customWidth="1"/>
    <col min="10" max="16" width="15.33203125" style="428" customWidth="1"/>
    <col min="17" max="17" width="8.83203125" style="428" customWidth="1"/>
    <col min="18" max="18" width="12.6640625" style="428" customWidth="1"/>
    <col min="19" max="16384" width="12" style="428"/>
  </cols>
  <sheetData>
    <row r="1" spans="1:32" s="429" customFormat="1" ht="42" customHeight="1">
      <c r="A1" s="442"/>
      <c r="B1" s="443"/>
      <c r="C1" s="443"/>
      <c r="D1" s="635" t="s">
        <v>13</v>
      </c>
      <c r="E1" s="635"/>
      <c r="F1" s="635"/>
      <c r="G1" s="635"/>
      <c r="H1" s="635"/>
      <c r="I1" s="635"/>
      <c r="J1" s="635"/>
      <c r="K1" s="635"/>
      <c r="L1" s="635"/>
      <c r="M1" s="635"/>
      <c r="N1" s="444" t="str">
        <f>'TECHNICAL SHEET GARMENT'!J1</f>
        <v>WINTER 2018/19</v>
      </c>
      <c r="O1" s="443"/>
      <c r="P1" s="443"/>
      <c r="Q1" s="445"/>
      <c r="R1" s="432"/>
    </row>
    <row r="2" spans="1:32" s="431" customFormat="1" ht="19.5">
      <c r="A2" s="451"/>
      <c r="B2" s="447" t="str">
        <f>'TECHNICAL SHEET GARMENT'!A2</f>
        <v>LFV11443</v>
      </c>
      <c r="C2" s="446"/>
      <c r="D2" s="446"/>
      <c r="E2" s="460" t="str">
        <f>'TECHNICAL SHEET GARMENT'!C2</f>
        <v>ULSTER 3in1 FLEECE JKT</v>
      </c>
      <c r="F2" s="446"/>
      <c r="G2" s="446"/>
      <c r="H2" s="446"/>
      <c r="I2" s="446"/>
      <c r="J2" s="446"/>
      <c r="K2" s="446"/>
      <c r="L2" s="446"/>
      <c r="M2" s="446"/>
      <c r="N2" s="446" t="s">
        <v>2</v>
      </c>
      <c r="O2" s="447" t="str">
        <f>'TECHNICAL SHEET GARMENT'!K2</f>
        <v>V1BULK</v>
      </c>
      <c r="P2" s="446"/>
      <c r="Q2" s="448"/>
      <c r="R2" s="433"/>
    </row>
    <row r="3" spans="1:32" s="430" customFormat="1" ht="17.25" thickBot="1">
      <c r="A3" s="452"/>
      <c r="B3" s="463" t="s">
        <v>1</v>
      </c>
      <c r="C3" s="449">
        <f ca="1">'TECHNICAL SHEET GARMENT'!B3</f>
        <v>43833</v>
      </c>
      <c r="D3" s="450"/>
      <c r="E3" s="450"/>
      <c r="F3" s="470" t="s">
        <v>67</v>
      </c>
      <c r="G3" s="469" t="str">
        <f>('TECHNICAL SHEET GARMENT'!G3)</f>
        <v>Marjorie</v>
      </c>
      <c r="H3" s="450"/>
      <c r="I3" s="450"/>
      <c r="J3" s="450"/>
      <c r="K3" s="453"/>
      <c r="L3" s="450"/>
      <c r="M3" s="450"/>
      <c r="N3" s="455" t="str">
        <f>'TECHNICAL SHEET GARMENT'!J3</f>
        <v xml:space="preserve">SUPPLIER : </v>
      </c>
      <c r="O3" s="468" t="str">
        <f>'TECHNICAL SHEET GARMENT'!K3</f>
        <v>PRIMA CHANNEL</v>
      </c>
      <c r="P3" s="468"/>
      <c r="Q3" s="454"/>
      <c r="R3" s="435"/>
    </row>
    <row r="4" spans="1:32" s="429" customFormat="1" ht="12" hidden="1" customHeight="1">
      <c r="A4" s="439"/>
      <c r="B4" s="457"/>
      <c r="C4" s="436"/>
      <c r="D4" s="436"/>
      <c r="E4" s="436"/>
      <c r="F4" s="436"/>
      <c r="G4" s="436"/>
      <c r="H4" s="436"/>
      <c r="I4" s="436"/>
      <c r="J4" s="436"/>
      <c r="K4" s="436"/>
      <c r="L4" s="436"/>
      <c r="M4" s="436"/>
      <c r="N4" s="440"/>
      <c r="O4" s="440"/>
      <c r="P4" s="440"/>
      <c r="Q4" s="441"/>
      <c r="R4" s="432"/>
    </row>
    <row r="5" spans="1:32" ht="17.25" hidden="1" thickBot="1">
      <c r="A5" s="458"/>
      <c r="B5" s="434"/>
      <c r="C5" s="438" t="s">
        <v>14</v>
      </c>
      <c r="D5" s="434"/>
      <c r="E5" s="434"/>
      <c r="F5" s="434"/>
      <c r="G5" s="434"/>
      <c r="H5" s="434"/>
      <c r="I5" s="434"/>
      <c r="J5" s="434"/>
      <c r="K5" s="434"/>
      <c r="L5" s="434"/>
      <c r="M5" s="434"/>
      <c r="N5" s="434"/>
      <c r="O5" s="434"/>
      <c r="P5" s="434"/>
      <c r="Q5" s="459"/>
      <c r="R5" s="434"/>
    </row>
    <row r="6" spans="1:32" s="456" customFormat="1" ht="58.5" hidden="1" customHeight="1">
      <c r="A6" s="461"/>
      <c r="B6" s="636" t="s">
        <v>331</v>
      </c>
      <c r="C6" s="637"/>
      <c r="D6" s="637"/>
      <c r="E6" s="637"/>
      <c r="F6" s="638"/>
      <c r="G6" s="491" t="s">
        <v>15</v>
      </c>
      <c r="H6" s="465" t="s">
        <v>168</v>
      </c>
      <c r="I6" s="466" t="s">
        <v>190</v>
      </c>
      <c r="J6" s="480" t="s">
        <v>209</v>
      </c>
      <c r="K6" s="466" t="s">
        <v>264</v>
      </c>
      <c r="L6" s="480" t="s">
        <v>269</v>
      </c>
      <c r="M6" s="397" t="s">
        <v>273</v>
      </c>
      <c r="N6" s="480" t="s">
        <v>276</v>
      </c>
      <c r="O6" s="466"/>
      <c r="P6" s="467"/>
      <c r="Q6" s="462"/>
      <c r="R6" s="437"/>
      <c r="S6" s="437"/>
      <c r="T6" s="437"/>
      <c r="U6" s="437"/>
      <c r="V6" s="437"/>
      <c r="W6" s="437"/>
      <c r="X6" s="437"/>
      <c r="Y6" s="437"/>
      <c r="Z6" s="437"/>
      <c r="AA6" s="437"/>
      <c r="AB6" s="437"/>
      <c r="AC6" s="437"/>
      <c r="AD6" s="437"/>
      <c r="AE6" s="437"/>
      <c r="AF6" s="437"/>
    </row>
    <row r="7" spans="1:32" ht="21.75" hidden="1" customHeight="1">
      <c r="A7" s="458"/>
      <c r="B7" s="492" t="s">
        <v>21</v>
      </c>
      <c r="C7" s="493"/>
      <c r="D7" s="493"/>
      <c r="E7" s="493"/>
      <c r="F7" s="493"/>
      <c r="G7" s="475"/>
      <c r="H7" s="490" t="s">
        <v>8</v>
      </c>
      <c r="I7" s="489" t="s">
        <v>8</v>
      </c>
      <c r="J7" s="490" t="s">
        <v>8</v>
      </c>
      <c r="K7" s="514" t="s">
        <v>8</v>
      </c>
      <c r="L7" s="490" t="s">
        <v>8</v>
      </c>
      <c r="M7" s="514" t="s">
        <v>8</v>
      </c>
      <c r="N7" s="490" t="s">
        <v>8</v>
      </c>
      <c r="O7" s="490"/>
      <c r="P7" s="490"/>
      <c r="Q7" s="459"/>
      <c r="R7" s="434"/>
    </row>
    <row r="8" spans="1:32" s="456" customFormat="1" ht="21" hidden="1" customHeight="1">
      <c r="A8" s="461"/>
      <c r="B8" s="237" t="s">
        <v>28</v>
      </c>
      <c r="C8" s="238" t="s">
        <v>160</v>
      </c>
      <c r="D8" s="239"/>
      <c r="E8" s="240"/>
      <c r="F8" s="240"/>
      <c r="G8" s="241" t="s">
        <v>18</v>
      </c>
      <c r="H8" s="308">
        <v>44</v>
      </c>
      <c r="I8" s="360">
        <v>44</v>
      </c>
      <c r="J8" s="308">
        <v>42</v>
      </c>
      <c r="K8" s="515">
        <v>42</v>
      </c>
      <c r="L8" s="308">
        <v>42</v>
      </c>
      <c r="M8" s="515">
        <v>42.5</v>
      </c>
      <c r="N8" s="308">
        <v>42</v>
      </c>
      <c r="O8" s="308"/>
      <c r="P8" s="308"/>
      <c r="Q8" s="462"/>
      <c r="R8" s="437"/>
      <c r="S8" s="437"/>
      <c r="T8" s="437"/>
      <c r="U8" s="437"/>
      <c r="V8" s="437"/>
      <c r="W8" s="437"/>
      <c r="X8" s="437"/>
      <c r="Y8" s="437"/>
      <c r="Z8" s="437"/>
      <c r="AA8" s="437"/>
      <c r="AB8" s="437"/>
      <c r="AC8" s="437"/>
      <c r="AD8" s="437"/>
      <c r="AE8" s="437"/>
      <c r="AF8" s="437"/>
    </row>
    <row r="9" spans="1:32" s="456" customFormat="1" ht="21" hidden="1" customHeight="1">
      <c r="A9" s="461"/>
      <c r="B9" s="242" t="s">
        <v>29</v>
      </c>
      <c r="C9" s="243" t="s">
        <v>16</v>
      </c>
      <c r="D9" s="244"/>
      <c r="E9" s="245"/>
      <c r="F9" s="245"/>
      <c r="G9" s="246" t="s">
        <v>17</v>
      </c>
      <c r="H9" s="308">
        <v>59</v>
      </c>
      <c r="I9" s="360">
        <v>59</v>
      </c>
      <c r="J9" s="308"/>
      <c r="K9" s="515">
        <v>58.5</v>
      </c>
      <c r="L9" s="308">
        <v>59</v>
      </c>
      <c r="M9" s="515">
        <v>58.5</v>
      </c>
      <c r="N9" s="308">
        <v>59</v>
      </c>
      <c r="O9" s="308"/>
      <c r="P9" s="308"/>
      <c r="Q9" s="462"/>
      <c r="R9" s="437"/>
      <c r="S9" s="437"/>
      <c r="T9" s="437"/>
      <c r="U9" s="437"/>
      <c r="V9" s="437"/>
      <c r="W9" s="437"/>
      <c r="X9" s="437"/>
      <c r="Y9" s="437"/>
      <c r="Z9" s="437"/>
      <c r="AA9" s="437"/>
      <c r="AB9" s="437"/>
      <c r="AC9" s="437"/>
      <c r="AD9" s="437"/>
      <c r="AE9" s="437"/>
      <c r="AF9" s="437"/>
    </row>
    <row r="10" spans="1:32" s="456" customFormat="1" ht="21" hidden="1" customHeight="1">
      <c r="A10" s="461"/>
      <c r="B10" s="242" t="s">
        <v>30</v>
      </c>
      <c r="C10" s="243" t="s">
        <v>161</v>
      </c>
      <c r="D10" s="244"/>
      <c r="E10" s="245"/>
      <c r="F10" s="245"/>
      <c r="G10" s="246" t="s">
        <v>17</v>
      </c>
      <c r="H10" s="308">
        <v>57</v>
      </c>
      <c r="I10" s="360">
        <v>56.5</v>
      </c>
      <c r="J10" s="308"/>
      <c r="K10" s="515">
        <v>56.5</v>
      </c>
      <c r="L10" s="308">
        <v>57</v>
      </c>
      <c r="M10" s="515">
        <v>57</v>
      </c>
      <c r="N10" s="308">
        <v>57</v>
      </c>
      <c r="O10" s="308"/>
      <c r="P10" s="308"/>
      <c r="Q10" s="462"/>
      <c r="R10" s="437"/>
      <c r="S10" s="437"/>
      <c r="T10" s="437"/>
      <c r="U10" s="437"/>
      <c r="V10" s="437"/>
      <c r="W10" s="437"/>
      <c r="X10" s="437"/>
      <c r="Y10" s="437"/>
      <c r="Z10" s="437"/>
      <c r="AA10" s="437"/>
      <c r="AB10" s="437"/>
      <c r="AC10" s="437"/>
      <c r="AD10" s="437"/>
      <c r="AE10" s="437"/>
      <c r="AF10" s="437"/>
    </row>
    <row r="11" spans="1:32" s="456" customFormat="1" ht="21" hidden="1" customHeight="1">
      <c r="A11" s="461"/>
      <c r="B11" s="242" t="s">
        <v>162</v>
      </c>
      <c r="C11" s="243" t="s">
        <v>163</v>
      </c>
      <c r="D11" s="244"/>
      <c r="E11" s="245"/>
      <c r="F11" s="245"/>
      <c r="G11" s="246" t="s">
        <v>17</v>
      </c>
      <c r="H11" s="308">
        <v>57</v>
      </c>
      <c r="I11" s="360">
        <v>56.3</v>
      </c>
      <c r="J11" s="308"/>
      <c r="K11" s="515">
        <v>57</v>
      </c>
      <c r="L11" s="308">
        <v>57</v>
      </c>
      <c r="M11" s="515">
        <v>56.5</v>
      </c>
      <c r="N11" s="308">
        <v>57</v>
      </c>
      <c r="O11" s="308"/>
      <c r="P11" s="308"/>
      <c r="Q11" s="462"/>
      <c r="R11" s="437"/>
      <c r="S11" s="437"/>
      <c r="T11" s="437"/>
      <c r="U11" s="437"/>
      <c r="V11" s="437"/>
      <c r="W11" s="437"/>
      <c r="X11" s="437"/>
      <c r="Y11" s="437"/>
      <c r="Z11" s="437"/>
      <c r="AA11" s="437"/>
      <c r="AB11" s="437"/>
      <c r="AC11" s="437"/>
      <c r="AD11" s="437"/>
      <c r="AE11" s="437"/>
      <c r="AF11" s="437"/>
    </row>
    <row r="12" spans="1:32" s="456" customFormat="1" ht="21" hidden="1" customHeight="1">
      <c r="A12" s="461"/>
      <c r="B12" s="248" t="s">
        <v>64</v>
      </c>
      <c r="C12" s="481" t="s">
        <v>88</v>
      </c>
      <c r="D12" s="299"/>
      <c r="E12" s="300"/>
      <c r="F12" s="301"/>
      <c r="G12" s="241" t="s">
        <v>17</v>
      </c>
      <c r="H12" s="308">
        <v>74</v>
      </c>
      <c r="I12" s="360">
        <v>74</v>
      </c>
      <c r="J12" s="308"/>
      <c r="K12" s="515">
        <v>73</v>
      </c>
      <c r="L12" s="308">
        <v>74</v>
      </c>
      <c r="M12" s="515">
        <v>74.5</v>
      </c>
      <c r="N12" s="308">
        <v>74</v>
      </c>
      <c r="O12" s="308"/>
      <c r="P12" s="308"/>
      <c r="Q12" s="462"/>
      <c r="R12" s="437"/>
      <c r="S12" s="437"/>
      <c r="T12" s="437"/>
      <c r="U12" s="437"/>
      <c r="V12" s="437"/>
      <c r="W12" s="437"/>
      <c r="X12" s="437"/>
      <c r="Y12" s="437"/>
      <c r="Z12" s="437"/>
      <c r="AA12" s="437"/>
      <c r="AB12" s="437"/>
      <c r="AC12" s="437"/>
      <c r="AD12" s="437"/>
      <c r="AE12" s="437"/>
      <c r="AF12" s="437"/>
    </row>
    <row r="13" spans="1:32" s="437" customFormat="1" ht="21" hidden="1" customHeight="1">
      <c r="A13" s="461"/>
      <c r="B13" s="248" t="s">
        <v>74</v>
      </c>
      <c r="C13" s="482" t="s">
        <v>89</v>
      </c>
      <c r="D13" s="299"/>
      <c r="E13" s="300"/>
      <c r="F13" s="301"/>
      <c r="G13" s="241" t="s">
        <v>18</v>
      </c>
      <c r="H13" s="308"/>
      <c r="I13" s="360">
        <v>20</v>
      </c>
      <c r="J13" s="308"/>
      <c r="K13" s="515">
        <v>19</v>
      </c>
      <c r="L13" s="308">
        <v>19</v>
      </c>
      <c r="M13" s="515">
        <v>19</v>
      </c>
      <c r="N13" s="308">
        <v>19</v>
      </c>
      <c r="O13" s="308"/>
      <c r="P13" s="308"/>
      <c r="Q13" s="462"/>
    </row>
    <row r="14" spans="1:32" s="456" customFormat="1" ht="21" hidden="1" customHeight="1">
      <c r="A14" s="461"/>
      <c r="B14" s="302" t="s">
        <v>27</v>
      </c>
      <c r="C14" s="303" t="s">
        <v>31</v>
      </c>
      <c r="D14" s="300"/>
      <c r="E14" s="300"/>
      <c r="F14" s="301"/>
      <c r="G14" s="241" t="s">
        <v>90</v>
      </c>
      <c r="H14" s="308">
        <v>13.5</v>
      </c>
      <c r="I14" s="360">
        <v>13.5</v>
      </c>
      <c r="J14" s="308"/>
      <c r="K14" s="515">
        <v>13.5</v>
      </c>
      <c r="L14" s="308">
        <v>13.5</v>
      </c>
      <c r="M14" s="515">
        <v>14</v>
      </c>
      <c r="N14" s="308">
        <v>13.5</v>
      </c>
      <c r="O14" s="308"/>
      <c r="P14" s="308"/>
      <c r="Q14" s="462"/>
      <c r="R14" s="437"/>
      <c r="S14" s="437"/>
      <c r="T14" s="437"/>
      <c r="U14" s="437"/>
      <c r="V14" s="437"/>
      <c r="W14" s="437"/>
      <c r="X14" s="437"/>
      <c r="Y14" s="437"/>
      <c r="Z14" s="437"/>
      <c r="AA14" s="437"/>
      <c r="AB14" s="437"/>
      <c r="AC14" s="437"/>
      <c r="AD14" s="437"/>
      <c r="AE14" s="437"/>
      <c r="AF14" s="437"/>
    </row>
    <row r="15" spans="1:32" s="456" customFormat="1" ht="21" hidden="1" customHeight="1">
      <c r="A15" s="461"/>
      <c r="B15" s="471" t="s">
        <v>65</v>
      </c>
      <c r="C15" s="473" t="s">
        <v>164</v>
      </c>
      <c r="D15" s="474"/>
      <c r="E15" s="474"/>
      <c r="F15" s="474"/>
      <c r="G15" s="472" t="s">
        <v>90</v>
      </c>
      <c r="H15" s="308">
        <v>24.5</v>
      </c>
      <c r="I15" s="360">
        <v>25</v>
      </c>
      <c r="J15" s="308"/>
      <c r="K15" s="515">
        <v>24</v>
      </c>
      <c r="L15" s="308">
        <v>24.5</v>
      </c>
      <c r="M15" s="515">
        <v>24.5</v>
      </c>
      <c r="N15" s="308">
        <v>24.5</v>
      </c>
      <c r="O15" s="308"/>
      <c r="P15" s="308"/>
      <c r="Q15" s="462"/>
      <c r="R15" s="437"/>
      <c r="S15" s="437"/>
      <c r="T15" s="437"/>
      <c r="U15" s="437"/>
      <c r="V15" s="437"/>
      <c r="W15" s="437"/>
      <c r="X15" s="437"/>
      <c r="Y15" s="437"/>
      <c r="Z15" s="437"/>
      <c r="AA15" s="437"/>
      <c r="AB15" s="437"/>
      <c r="AC15" s="437"/>
      <c r="AD15" s="437"/>
      <c r="AE15" s="437"/>
      <c r="AF15" s="437"/>
    </row>
    <row r="16" spans="1:32" s="456" customFormat="1" ht="21" hidden="1" customHeight="1">
      <c r="A16" s="461"/>
      <c r="B16" s="242" t="s">
        <v>32</v>
      </c>
      <c r="C16" s="243" t="s">
        <v>91</v>
      </c>
      <c r="D16" s="244"/>
      <c r="E16" s="245"/>
      <c r="F16" s="245"/>
      <c r="G16" s="246" t="s">
        <v>18</v>
      </c>
      <c r="H16" s="308">
        <v>23.5</v>
      </c>
      <c r="I16" s="360">
        <v>23</v>
      </c>
      <c r="J16" s="308"/>
      <c r="K16" s="515">
        <v>23.5</v>
      </c>
      <c r="L16" s="308">
        <v>23.5</v>
      </c>
      <c r="M16" s="515">
        <v>23.5</v>
      </c>
      <c r="N16" s="308">
        <v>23.5</v>
      </c>
      <c r="O16" s="308"/>
      <c r="P16" s="308"/>
      <c r="Q16" s="462"/>
      <c r="R16" s="437"/>
      <c r="S16" s="437"/>
      <c r="T16" s="437"/>
      <c r="U16" s="437"/>
      <c r="V16" s="437"/>
      <c r="W16" s="437"/>
      <c r="X16" s="437"/>
      <c r="Y16" s="437"/>
      <c r="Z16" s="437"/>
      <c r="AA16" s="437"/>
      <c r="AB16" s="437"/>
      <c r="AC16" s="437"/>
      <c r="AD16" s="437"/>
      <c r="AE16" s="437"/>
      <c r="AF16" s="437"/>
    </row>
    <row r="17" spans="1:32" s="456" customFormat="1" ht="21" hidden="1" customHeight="1">
      <c r="A17" s="461"/>
      <c r="B17" s="242" t="s">
        <v>33</v>
      </c>
      <c r="C17" s="243" t="s">
        <v>92</v>
      </c>
      <c r="D17" s="244"/>
      <c r="E17" s="245"/>
      <c r="F17" s="245"/>
      <c r="G17" s="246" t="s">
        <v>18</v>
      </c>
      <c r="H17" s="308">
        <v>18.5</v>
      </c>
      <c r="I17" s="360">
        <v>18.5</v>
      </c>
      <c r="J17" s="308"/>
      <c r="K17" s="515">
        <v>18.5</v>
      </c>
      <c r="L17" s="308">
        <v>18.5</v>
      </c>
      <c r="M17" s="515">
        <v>19</v>
      </c>
      <c r="N17" s="308">
        <v>18.5</v>
      </c>
      <c r="O17" s="308"/>
      <c r="P17" s="308"/>
      <c r="Q17" s="462"/>
      <c r="R17" s="437"/>
      <c r="S17" s="437"/>
      <c r="T17" s="437"/>
      <c r="U17" s="437"/>
      <c r="V17" s="437"/>
      <c r="W17" s="437"/>
      <c r="X17" s="437"/>
      <c r="Y17" s="437"/>
      <c r="Z17" s="437"/>
      <c r="AA17" s="437"/>
      <c r="AB17" s="437"/>
      <c r="AC17" s="437"/>
      <c r="AD17" s="437"/>
      <c r="AE17" s="437"/>
      <c r="AF17" s="437"/>
    </row>
    <row r="18" spans="1:32" s="456" customFormat="1" ht="21" hidden="1" customHeight="1">
      <c r="A18" s="461"/>
      <c r="B18" s="242" t="s">
        <v>34</v>
      </c>
      <c r="C18" s="243" t="s">
        <v>93</v>
      </c>
      <c r="D18" s="244"/>
      <c r="E18" s="245"/>
      <c r="F18" s="245"/>
      <c r="G18" s="246" t="s">
        <v>18</v>
      </c>
      <c r="H18" s="308">
        <v>14.5</v>
      </c>
      <c r="I18" s="360">
        <v>14</v>
      </c>
      <c r="J18" s="308"/>
      <c r="K18" s="515">
        <v>14</v>
      </c>
      <c r="L18" s="308">
        <v>14.5</v>
      </c>
      <c r="M18" s="515">
        <v>14.5</v>
      </c>
      <c r="N18" s="308">
        <v>14.5</v>
      </c>
      <c r="O18" s="308"/>
      <c r="P18" s="308"/>
      <c r="Q18" s="462"/>
      <c r="R18" s="437"/>
      <c r="S18" s="437"/>
      <c r="T18" s="437"/>
      <c r="U18" s="437"/>
      <c r="V18" s="437"/>
      <c r="W18" s="437"/>
      <c r="X18" s="437"/>
      <c r="Y18" s="437"/>
      <c r="Z18" s="437"/>
      <c r="AA18" s="437"/>
      <c r="AB18" s="437"/>
      <c r="AC18" s="437"/>
      <c r="AD18" s="437"/>
      <c r="AE18" s="437"/>
      <c r="AF18" s="437"/>
    </row>
    <row r="19" spans="1:32" ht="18.75" hidden="1">
      <c r="B19" s="351" t="s">
        <v>182</v>
      </c>
      <c r="C19" s="352" t="s">
        <v>183</v>
      </c>
      <c r="D19" s="251"/>
      <c r="E19" s="252"/>
      <c r="F19" s="252"/>
      <c r="G19" s="246" t="s">
        <v>18</v>
      </c>
      <c r="H19" s="488">
        <v>6</v>
      </c>
      <c r="I19" s="330">
        <v>6.3</v>
      </c>
      <c r="J19" s="330"/>
      <c r="K19" s="515">
        <v>6</v>
      </c>
      <c r="L19" s="488">
        <v>6</v>
      </c>
      <c r="M19" s="531">
        <v>6</v>
      </c>
      <c r="N19" s="488">
        <v>6</v>
      </c>
      <c r="O19" s="330"/>
      <c r="P19" s="330"/>
    </row>
    <row r="20" spans="1:32" s="456" customFormat="1" ht="21" hidden="1" customHeight="1">
      <c r="A20" s="461"/>
      <c r="B20" s="302" t="s">
        <v>35</v>
      </c>
      <c r="C20" s="331" t="s">
        <v>94</v>
      </c>
      <c r="D20" s="332"/>
      <c r="E20" s="333"/>
      <c r="F20" s="333"/>
      <c r="G20" s="241" t="s">
        <v>17</v>
      </c>
      <c r="H20" s="308">
        <v>67</v>
      </c>
      <c r="I20" s="360">
        <v>67</v>
      </c>
      <c r="J20" s="308"/>
      <c r="K20" s="515">
        <v>67.3</v>
      </c>
      <c r="L20" s="308">
        <v>67</v>
      </c>
      <c r="M20" s="515">
        <v>67.3</v>
      </c>
      <c r="N20" s="308">
        <v>67</v>
      </c>
      <c r="O20" s="308"/>
      <c r="P20" s="308"/>
      <c r="Q20" s="462"/>
      <c r="R20" s="437"/>
      <c r="S20" s="437"/>
      <c r="T20" s="437"/>
      <c r="U20" s="437"/>
      <c r="V20" s="437"/>
      <c r="W20" s="437"/>
      <c r="X20" s="437"/>
      <c r="Y20" s="437"/>
      <c r="Z20" s="437"/>
      <c r="AA20" s="437"/>
      <c r="AB20" s="437"/>
      <c r="AC20" s="437"/>
      <c r="AD20" s="437"/>
      <c r="AE20" s="437"/>
      <c r="AF20" s="437"/>
    </row>
    <row r="21" spans="1:32" s="456" customFormat="1" ht="21" hidden="1" customHeight="1">
      <c r="A21" s="461"/>
      <c r="B21" s="306" t="s">
        <v>22</v>
      </c>
      <c r="C21" s="304"/>
      <c r="D21" s="304"/>
      <c r="E21" s="304"/>
      <c r="F21" s="304"/>
      <c r="G21" s="476"/>
      <c r="H21" s="309"/>
      <c r="I21" s="361"/>
      <c r="J21" s="309"/>
      <c r="K21" s="516"/>
      <c r="L21" s="309"/>
      <c r="M21" s="516"/>
      <c r="N21" s="309"/>
      <c r="O21" s="309"/>
      <c r="P21" s="309"/>
      <c r="Q21" s="462"/>
      <c r="R21" s="437"/>
      <c r="S21" s="437"/>
      <c r="T21" s="437"/>
      <c r="U21" s="437"/>
      <c r="V21" s="437"/>
      <c r="W21" s="437"/>
      <c r="X21" s="437"/>
      <c r="Y21" s="437"/>
      <c r="Z21" s="437"/>
      <c r="AA21" s="437"/>
      <c r="AB21" s="437"/>
      <c r="AC21" s="437"/>
      <c r="AD21" s="437"/>
      <c r="AE21" s="437"/>
      <c r="AF21" s="437"/>
    </row>
    <row r="22" spans="1:32" s="456" customFormat="1" ht="21" hidden="1" customHeight="1">
      <c r="A22" s="461"/>
      <c r="B22" s="237" t="s">
        <v>36</v>
      </c>
      <c r="C22" s="253" t="s">
        <v>165</v>
      </c>
      <c r="D22" s="239"/>
      <c r="E22" s="240"/>
      <c r="F22" s="240"/>
      <c r="G22" s="241" t="s">
        <v>18</v>
      </c>
      <c r="H22" s="308">
        <v>46</v>
      </c>
      <c r="I22" s="360">
        <v>45.5</v>
      </c>
      <c r="J22" s="308"/>
      <c r="K22" s="515">
        <v>46</v>
      </c>
      <c r="L22" s="308">
        <v>46</v>
      </c>
      <c r="M22" s="515">
        <v>46</v>
      </c>
      <c r="N22" s="308">
        <v>46</v>
      </c>
      <c r="O22" s="308"/>
      <c r="P22" s="308"/>
      <c r="Q22" s="462"/>
      <c r="R22" s="437"/>
      <c r="S22" s="437"/>
      <c r="T22" s="437"/>
      <c r="U22" s="437"/>
      <c r="V22" s="437"/>
      <c r="W22" s="437"/>
      <c r="X22" s="437"/>
      <c r="Y22" s="437"/>
      <c r="Z22" s="437"/>
      <c r="AA22" s="437"/>
      <c r="AB22" s="437"/>
      <c r="AC22" s="437"/>
      <c r="AD22" s="437"/>
      <c r="AE22" s="437"/>
      <c r="AF22" s="437"/>
    </row>
    <row r="23" spans="1:32" s="456" customFormat="1" ht="21" hidden="1" customHeight="1">
      <c r="A23" s="461"/>
      <c r="B23" s="334" t="s">
        <v>7</v>
      </c>
      <c r="C23" s="335" t="s">
        <v>19</v>
      </c>
      <c r="D23" s="332"/>
      <c r="E23" s="333"/>
      <c r="F23" s="333"/>
      <c r="G23" s="241" t="s">
        <v>17</v>
      </c>
      <c r="H23" s="308">
        <v>74</v>
      </c>
      <c r="I23" s="360">
        <v>74</v>
      </c>
      <c r="J23" s="308"/>
      <c r="K23" s="515">
        <v>74</v>
      </c>
      <c r="L23" s="308">
        <v>74</v>
      </c>
      <c r="M23" s="515">
        <v>74</v>
      </c>
      <c r="N23" s="308">
        <v>74</v>
      </c>
      <c r="O23" s="308"/>
      <c r="P23" s="308"/>
      <c r="Q23" s="462"/>
      <c r="R23" s="437"/>
      <c r="S23" s="437"/>
      <c r="T23" s="437"/>
      <c r="U23" s="437"/>
      <c r="V23" s="437"/>
      <c r="W23" s="437"/>
      <c r="X23" s="437"/>
      <c r="Y23" s="437"/>
      <c r="Z23" s="437"/>
      <c r="AA23" s="437"/>
      <c r="AB23" s="437"/>
      <c r="AC23" s="437"/>
      <c r="AD23" s="437"/>
      <c r="AE23" s="437"/>
      <c r="AF23" s="437"/>
    </row>
    <row r="24" spans="1:32" s="456" customFormat="1" ht="21" hidden="1" customHeight="1">
      <c r="A24" s="461"/>
      <c r="B24" s="248" t="s">
        <v>76</v>
      </c>
      <c r="C24" s="642" t="s">
        <v>95</v>
      </c>
      <c r="D24" s="643"/>
      <c r="E24" s="643"/>
      <c r="F24" s="644"/>
      <c r="G24" s="241" t="s">
        <v>18</v>
      </c>
      <c r="H24" s="308">
        <v>0</v>
      </c>
      <c r="I24" s="360">
        <v>19.5</v>
      </c>
      <c r="J24" s="308"/>
      <c r="K24" s="515">
        <v>20</v>
      </c>
      <c r="L24" s="308">
        <v>20</v>
      </c>
      <c r="M24" s="515">
        <v>20</v>
      </c>
      <c r="N24" s="308">
        <v>20</v>
      </c>
      <c r="O24" s="308"/>
      <c r="P24" s="308"/>
      <c r="Q24" s="462"/>
      <c r="R24" s="437"/>
      <c r="S24" s="437"/>
      <c r="T24" s="437"/>
      <c r="U24" s="437"/>
      <c r="V24" s="437"/>
      <c r="W24" s="437"/>
      <c r="X24" s="437"/>
      <c r="Y24" s="437"/>
      <c r="Z24" s="437"/>
      <c r="AA24" s="437"/>
      <c r="AB24" s="437"/>
      <c r="AC24" s="437"/>
      <c r="AD24" s="437"/>
      <c r="AE24" s="437"/>
      <c r="AF24" s="437"/>
    </row>
    <row r="25" spans="1:32" s="456" customFormat="1" ht="21" hidden="1" customHeight="1">
      <c r="A25" s="461"/>
      <c r="B25" s="306" t="s">
        <v>23</v>
      </c>
      <c r="C25" s="304"/>
      <c r="D25" s="304"/>
      <c r="E25" s="304"/>
      <c r="F25" s="304"/>
      <c r="G25" s="476"/>
      <c r="H25" s="309"/>
      <c r="I25" s="361"/>
      <c r="J25" s="309"/>
      <c r="K25" s="516"/>
      <c r="L25" s="309"/>
      <c r="M25" s="516"/>
      <c r="N25" s="309"/>
      <c r="O25" s="309"/>
      <c r="P25" s="309"/>
      <c r="Q25" s="462"/>
      <c r="R25" s="437"/>
      <c r="S25" s="437"/>
      <c r="T25" s="437"/>
      <c r="U25" s="437"/>
      <c r="V25" s="437"/>
      <c r="W25" s="437"/>
      <c r="X25" s="437"/>
      <c r="Y25" s="437"/>
      <c r="Z25" s="437"/>
      <c r="AA25" s="437"/>
      <c r="AB25" s="437"/>
      <c r="AC25" s="437"/>
      <c r="AD25" s="437"/>
      <c r="AE25" s="437"/>
      <c r="AF25" s="437"/>
    </row>
    <row r="26" spans="1:32" s="456" customFormat="1" ht="21" hidden="1" customHeight="1">
      <c r="A26" s="461"/>
      <c r="B26" s="256" t="s">
        <v>116</v>
      </c>
      <c r="C26" s="257" t="s">
        <v>117</v>
      </c>
      <c r="D26" s="258"/>
      <c r="E26" s="259"/>
      <c r="F26" s="259"/>
      <c r="G26" s="246" t="s">
        <v>17</v>
      </c>
      <c r="H26" s="247">
        <v>22</v>
      </c>
      <c r="I26" s="362">
        <v>21</v>
      </c>
      <c r="J26" s="247"/>
      <c r="K26" s="517">
        <v>22.5</v>
      </c>
      <c r="L26" s="247">
        <v>22</v>
      </c>
      <c r="M26" s="517">
        <v>22</v>
      </c>
      <c r="N26" s="247">
        <v>22</v>
      </c>
      <c r="O26" s="247"/>
      <c r="P26" s="247"/>
      <c r="Q26" s="462"/>
      <c r="R26" s="437"/>
      <c r="S26" s="437"/>
      <c r="T26" s="437"/>
      <c r="U26" s="437"/>
      <c r="V26" s="437"/>
      <c r="W26" s="437"/>
      <c r="X26" s="437"/>
      <c r="Y26" s="437"/>
      <c r="Z26" s="437"/>
      <c r="AA26" s="437"/>
      <c r="AB26" s="437"/>
      <c r="AC26" s="437"/>
      <c r="AD26" s="437"/>
      <c r="AE26" s="437"/>
      <c r="AF26" s="437"/>
    </row>
    <row r="27" spans="1:32" s="456" customFormat="1" ht="21" hidden="1" customHeight="1">
      <c r="A27" s="461"/>
      <c r="B27" s="256" t="s">
        <v>118</v>
      </c>
      <c r="C27" s="257" t="s">
        <v>119</v>
      </c>
      <c r="D27" s="258"/>
      <c r="E27" s="259"/>
      <c r="F27" s="259"/>
      <c r="G27" s="246" t="s">
        <v>17</v>
      </c>
      <c r="H27" s="247">
        <v>9.5</v>
      </c>
      <c r="I27" s="362">
        <v>8.5</v>
      </c>
      <c r="J27" s="247">
        <v>9.5</v>
      </c>
      <c r="K27" s="517">
        <v>9</v>
      </c>
      <c r="L27" s="247">
        <v>9.5</v>
      </c>
      <c r="M27" s="517">
        <v>9</v>
      </c>
      <c r="N27" s="518">
        <v>10</v>
      </c>
      <c r="O27" s="247"/>
      <c r="P27" s="247"/>
      <c r="Q27" s="462"/>
      <c r="R27" s="437"/>
      <c r="S27" s="437"/>
      <c r="T27" s="437"/>
      <c r="U27" s="437"/>
      <c r="V27" s="437"/>
      <c r="W27" s="437"/>
      <c r="X27" s="437"/>
      <c r="Y27" s="437"/>
      <c r="Z27" s="437"/>
      <c r="AA27" s="437"/>
      <c r="AB27" s="437"/>
      <c r="AC27" s="437"/>
      <c r="AD27" s="437"/>
      <c r="AE27" s="437"/>
      <c r="AF27" s="437"/>
    </row>
    <row r="28" spans="1:32" s="456" customFormat="1" ht="21" hidden="1" customHeight="1">
      <c r="A28" s="461"/>
      <c r="B28" s="256" t="s">
        <v>37</v>
      </c>
      <c r="C28" s="257" t="s">
        <v>96</v>
      </c>
      <c r="D28" s="258"/>
      <c r="E28" s="259"/>
      <c r="F28" s="259"/>
      <c r="G28" s="246" t="s">
        <v>17</v>
      </c>
      <c r="H28" s="247">
        <v>56</v>
      </c>
      <c r="I28" s="362">
        <v>58</v>
      </c>
      <c r="J28" s="247"/>
      <c r="K28" s="517">
        <v>58</v>
      </c>
      <c r="L28" s="247">
        <v>58</v>
      </c>
      <c r="M28" s="517">
        <v>58</v>
      </c>
      <c r="N28" s="247">
        <v>59</v>
      </c>
      <c r="O28" s="247"/>
      <c r="P28" s="247"/>
      <c r="Q28" s="462"/>
      <c r="R28" s="437"/>
      <c r="S28" s="437"/>
      <c r="T28" s="437"/>
      <c r="U28" s="437"/>
      <c r="V28" s="437"/>
      <c r="W28" s="437"/>
      <c r="X28" s="437"/>
      <c r="Y28" s="437"/>
      <c r="Z28" s="437"/>
      <c r="AA28" s="437"/>
      <c r="AB28" s="437"/>
      <c r="AC28" s="437"/>
      <c r="AD28" s="437"/>
      <c r="AE28" s="437"/>
      <c r="AF28" s="437"/>
    </row>
    <row r="29" spans="1:32" s="456" customFormat="1" ht="21" hidden="1" customHeight="1">
      <c r="A29" s="461"/>
      <c r="B29" s="306" t="s">
        <v>25</v>
      </c>
      <c r="C29" s="304"/>
      <c r="D29" s="304"/>
      <c r="E29" s="304"/>
      <c r="F29" s="304"/>
      <c r="G29" s="476"/>
      <c r="H29" s="309"/>
      <c r="I29" s="361"/>
      <c r="J29" s="309"/>
      <c r="K29" s="516"/>
      <c r="L29" s="309"/>
      <c r="M29" s="516"/>
      <c r="N29" s="309"/>
      <c r="O29" s="309"/>
      <c r="P29" s="309"/>
      <c r="Q29" s="462"/>
      <c r="R29" s="437"/>
      <c r="S29" s="437"/>
      <c r="T29" s="437"/>
      <c r="U29" s="437"/>
      <c r="V29" s="437"/>
      <c r="W29" s="437"/>
      <c r="X29" s="437"/>
      <c r="Y29" s="437"/>
      <c r="Z29" s="437"/>
      <c r="AA29" s="437"/>
      <c r="AB29" s="437"/>
      <c r="AC29" s="437"/>
      <c r="AD29" s="437"/>
      <c r="AE29" s="437"/>
      <c r="AF29" s="437"/>
    </row>
    <row r="30" spans="1:32" s="456" customFormat="1" ht="21" hidden="1" customHeight="1">
      <c r="A30" s="461"/>
      <c r="B30" s="256" t="s">
        <v>38</v>
      </c>
      <c r="C30" s="257" t="s">
        <v>24</v>
      </c>
      <c r="D30" s="258"/>
      <c r="E30" s="259"/>
      <c r="F30" s="259"/>
      <c r="G30" s="246" t="s">
        <v>17</v>
      </c>
      <c r="H30" s="247">
        <v>50</v>
      </c>
      <c r="I30" s="362">
        <v>49.5</v>
      </c>
      <c r="J30" s="247"/>
      <c r="K30" s="517">
        <v>50</v>
      </c>
      <c r="L30" s="247">
        <v>50</v>
      </c>
      <c r="M30" s="517">
        <v>51</v>
      </c>
      <c r="N30" s="247">
        <v>50</v>
      </c>
      <c r="O30" s="247"/>
      <c r="P30" s="247"/>
      <c r="Q30" s="462"/>
      <c r="R30" s="437"/>
      <c r="S30" s="437"/>
      <c r="T30" s="437"/>
      <c r="U30" s="437"/>
      <c r="V30" s="437"/>
      <c r="W30" s="437"/>
      <c r="X30" s="437"/>
      <c r="Y30" s="437"/>
      <c r="Z30" s="437"/>
      <c r="AA30" s="437"/>
      <c r="AB30" s="437"/>
      <c r="AC30" s="437"/>
      <c r="AD30" s="437"/>
      <c r="AE30" s="437"/>
      <c r="AF30" s="437"/>
    </row>
    <row r="31" spans="1:32" s="456" customFormat="1" ht="21" hidden="1" customHeight="1">
      <c r="A31" s="461"/>
      <c r="B31" s="256" t="s">
        <v>39</v>
      </c>
      <c r="C31" s="260" t="s">
        <v>120</v>
      </c>
      <c r="D31" s="244"/>
      <c r="E31" s="245"/>
      <c r="F31" s="245"/>
      <c r="G31" s="246" t="s">
        <v>18</v>
      </c>
      <c r="H31" s="247">
        <v>26</v>
      </c>
      <c r="I31" s="362">
        <v>26</v>
      </c>
      <c r="J31" s="247"/>
      <c r="K31" s="517">
        <v>27</v>
      </c>
      <c r="L31" s="247">
        <v>26</v>
      </c>
      <c r="M31" s="517">
        <v>26</v>
      </c>
      <c r="N31" s="247">
        <v>26</v>
      </c>
      <c r="O31" s="247"/>
      <c r="P31" s="247"/>
      <c r="Q31" s="462"/>
      <c r="R31" s="437"/>
      <c r="S31" s="437"/>
      <c r="T31" s="437"/>
      <c r="U31" s="437"/>
      <c r="V31" s="437"/>
      <c r="W31" s="437"/>
      <c r="X31" s="437"/>
      <c r="Y31" s="437"/>
      <c r="Z31" s="437"/>
      <c r="AA31" s="437"/>
      <c r="AB31" s="437"/>
      <c r="AC31" s="437"/>
      <c r="AD31" s="437"/>
      <c r="AE31" s="437"/>
      <c r="AF31" s="437"/>
    </row>
    <row r="32" spans="1:32" ht="18.75" hidden="1" customHeight="1">
      <c r="A32" s="458"/>
      <c r="B32" s="254" t="s">
        <v>40</v>
      </c>
      <c r="C32" s="255" t="s">
        <v>121</v>
      </c>
      <c r="D32" s="251"/>
      <c r="E32" s="252"/>
      <c r="F32" s="252"/>
      <c r="G32" s="261" t="s">
        <v>18</v>
      </c>
      <c r="H32" s="247">
        <v>34.5</v>
      </c>
      <c r="I32" s="362">
        <v>35</v>
      </c>
      <c r="J32" s="247"/>
      <c r="K32" s="517">
        <v>35</v>
      </c>
      <c r="L32" s="247">
        <v>35</v>
      </c>
      <c r="M32" s="517">
        <v>34.5</v>
      </c>
      <c r="N32" s="247">
        <v>34.5</v>
      </c>
      <c r="O32" s="247"/>
      <c r="P32" s="247"/>
      <c r="Q32" s="459"/>
      <c r="R32" s="434"/>
    </row>
    <row r="33" spans="1:32" s="456" customFormat="1" ht="21" hidden="1" customHeight="1">
      <c r="A33" s="461"/>
      <c r="B33" s="256" t="s">
        <v>84</v>
      </c>
      <c r="C33" s="243" t="s">
        <v>122</v>
      </c>
      <c r="D33" s="244"/>
      <c r="E33" s="245"/>
      <c r="F33" s="262"/>
      <c r="G33" s="246" t="s">
        <v>18</v>
      </c>
      <c r="H33" s="247">
        <v>35.5</v>
      </c>
      <c r="I33" s="362">
        <v>35.5</v>
      </c>
      <c r="J33" s="247"/>
      <c r="K33" s="517">
        <v>35.5</v>
      </c>
      <c r="L33" s="247">
        <v>35.5</v>
      </c>
      <c r="M33" s="517">
        <v>36</v>
      </c>
      <c r="N33" s="247">
        <v>35.5</v>
      </c>
      <c r="O33" s="247"/>
      <c r="P33" s="247"/>
      <c r="Q33" s="462"/>
      <c r="R33" s="437"/>
      <c r="S33" s="437"/>
      <c r="T33" s="437"/>
      <c r="U33" s="437"/>
      <c r="V33" s="437"/>
      <c r="W33" s="437"/>
      <c r="X33" s="437"/>
      <c r="Y33" s="437"/>
      <c r="Z33" s="437"/>
      <c r="AA33" s="437"/>
      <c r="AB33" s="437"/>
      <c r="AC33" s="437"/>
      <c r="AD33" s="437"/>
      <c r="AE33" s="437"/>
      <c r="AF33" s="437"/>
    </row>
    <row r="34" spans="1:32" s="456" customFormat="1" ht="21" hidden="1" customHeight="1">
      <c r="A34" s="461"/>
      <c r="B34" s="483" t="s">
        <v>123</v>
      </c>
      <c r="C34" s="484" t="s">
        <v>124</v>
      </c>
      <c r="D34" s="485"/>
      <c r="E34" s="486"/>
      <c r="F34" s="487"/>
      <c r="G34" s="464" t="s">
        <v>18</v>
      </c>
      <c r="H34" s="247">
        <v>9</v>
      </c>
      <c r="I34" s="362">
        <v>9.5</v>
      </c>
      <c r="J34" s="247"/>
      <c r="K34" s="517">
        <v>9</v>
      </c>
      <c r="L34" s="247">
        <v>9</v>
      </c>
      <c r="M34" s="517">
        <v>9</v>
      </c>
      <c r="N34" s="247">
        <v>9</v>
      </c>
      <c r="O34" s="247"/>
      <c r="P34" s="247"/>
      <c r="Q34" s="462"/>
      <c r="R34" s="437"/>
      <c r="S34" s="437"/>
      <c r="T34" s="437"/>
      <c r="U34" s="437"/>
      <c r="V34" s="437"/>
      <c r="W34" s="437"/>
      <c r="X34" s="437"/>
      <c r="Y34" s="437"/>
      <c r="Z34" s="437"/>
      <c r="AA34" s="437"/>
      <c r="AB34" s="437"/>
      <c r="AC34" s="437"/>
      <c r="AD34" s="437"/>
      <c r="AE34" s="437"/>
      <c r="AF34" s="437"/>
    </row>
    <row r="35" spans="1:32" s="456" customFormat="1" ht="21" hidden="1" customHeight="1">
      <c r="A35" s="461"/>
      <c r="B35" s="340" t="s">
        <v>127</v>
      </c>
      <c r="C35" s="341"/>
      <c r="D35" s="341"/>
      <c r="E35" s="341"/>
      <c r="F35" s="341"/>
      <c r="G35" s="477"/>
      <c r="H35" s="309"/>
      <c r="I35" s="361"/>
      <c r="J35" s="309"/>
      <c r="K35" s="516"/>
      <c r="L35" s="309"/>
      <c r="M35" s="516"/>
      <c r="N35" s="309"/>
      <c r="O35" s="309"/>
      <c r="P35" s="309"/>
      <c r="Q35" s="462"/>
      <c r="R35" s="437"/>
      <c r="S35" s="437"/>
      <c r="T35" s="437"/>
      <c r="U35" s="437"/>
      <c r="V35" s="437"/>
      <c r="W35" s="437"/>
      <c r="X35" s="437"/>
      <c r="Y35" s="437"/>
      <c r="Z35" s="437"/>
      <c r="AA35" s="437"/>
      <c r="AB35" s="437"/>
      <c r="AC35" s="437"/>
      <c r="AD35" s="437"/>
      <c r="AE35" s="437"/>
      <c r="AF35" s="437"/>
    </row>
    <row r="36" spans="1:32" s="437" customFormat="1" ht="21" hidden="1" customHeight="1">
      <c r="A36" s="461"/>
      <c r="B36" s="237" t="s">
        <v>73</v>
      </c>
      <c r="C36" s="253" t="s">
        <v>126</v>
      </c>
      <c r="D36" s="239"/>
      <c r="E36" s="240"/>
      <c r="F36" s="240"/>
      <c r="G36" s="241" t="s">
        <v>18</v>
      </c>
      <c r="H36" s="308">
        <v>74</v>
      </c>
      <c r="I36" s="360">
        <v>73</v>
      </c>
      <c r="J36" s="308">
        <v>74</v>
      </c>
      <c r="K36" s="515">
        <v>73</v>
      </c>
      <c r="L36" s="518">
        <v>74</v>
      </c>
      <c r="M36" s="515">
        <v>74</v>
      </c>
      <c r="N36" s="308">
        <v>74</v>
      </c>
      <c r="O36" s="308"/>
      <c r="P36" s="308"/>
      <c r="Q36" s="462"/>
    </row>
    <row r="37" spans="1:32" s="437" customFormat="1" ht="21" hidden="1" customHeight="1">
      <c r="A37" s="461"/>
      <c r="B37" s="256" t="s">
        <v>115</v>
      </c>
      <c r="C37" s="257" t="s">
        <v>128</v>
      </c>
      <c r="D37" s="258"/>
      <c r="E37" s="259"/>
      <c r="F37" s="259"/>
      <c r="G37" s="246" t="s">
        <v>18</v>
      </c>
      <c r="H37" s="308">
        <v>18</v>
      </c>
      <c r="I37" s="360">
        <v>18</v>
      </c>
      <c r="J37" s="308"/>
      <c r="K37" s="515">
        <v>18</v>
      </c>
      <c r="L37" s="308">
        <v>17</v>
      </c>
      <c r="M37" s="515">
        <v>18</v>
      </c>
      <c r="N37" s="308">
        <v>17</v>
      </c>
      <c r="O37" s="308"/>
      <c r="P37" s="308"/>
      <c r="Q37" s="462"/>
    </row>
    <row r="38" spans="1:32" s="437" customFormat="1" ht="21" hidden="1" customHeight="1" thickBot="1">
      <c r="A38" s="461"/>
      <c r="B38" s="343" t="s">
        <v>166</v>
      </c>
      <c r="C38" s="344" t="s">
        <v>167</v>
      </c>
      <c r="D38" s="345"/>
      <c r="E38" s="346"/>
      <c r="F38" s="346"/>
      <c r="G38" s="347" t="s">
        <v>18</v>
      </c>
      <c r="H38" s="348">
        <v>17</v>
      </c>
      <c r="I38" s="363">
        <v>17</v>
      </c>
      <c r="J38" s="348">
        <v>16</v>
      </c>
      <c r="K38" s="519">
        <v>15.5</v>
      </c>
      <c r="L38" s="348">
        <v>16</v>
      </c>
      <c r="M38" s="519">
        <v>16</v>
      </c>
      <c r="N38" s="348">
        <v>16</v>
      </c>
      <c r="O38" s="348"/>
      <c r="P38" s="348"/>
      <c r="Q38" s="462"/>
    </row>
    <row r="39" spans="1:32" s="437" customFormat="1" ht="21" hidden="1" customHeight="1">
      <c r="A39" s="461"/>
      <c r="B39" s="315"/>
      <c r="C39" s="316"/>
      <c r="D39" s="317"/>
      <c r="E39" s="318"/>
      <c r="F39" s="318"/>
      <c r="G39" s="319"/>
      <c r="H39" s="478"/>
      <c r="I39" s="479"/>
      <c r="J39" s="478"/>
      <c r="K39" s="320"/>
      <c r="L39" s="321"/>
      <c r="M39" s="321"/>
      <c r="N39" s="321"/>
      <c r="O39" s="321"/>
      <c r="P39" s="321"/>
      <c r="Q39" s="462"/>
    </row>
    <row r="40" spans="1:32" s="437" customFormat="1" ht="21" hidden="1" customHeight="1" thickBot="1">
      <c r="A40" s="461"/>
      <c r="B40" s="123"/>
      <c r="C40" s="118"/>
      <c r="D40" s="9"/>
      <c r="E40" s="128"/>
      <c r="F40" s="128"/>
      <c r="G40" s="124"/>
      <c r="H40" s="201"/>
      <c r="I40" s="128"/>
      <c r="J40" s="126"/>
      <c r="K40" s="116"/>
      <c r="L40" s="126"/>
      <c r="M40" s="128"/>
      <c r="N40" s="125"/>
      <c r="O40" s="128"/>
      <c r="P40" s="201"/>
      <c r="Q40" s="462"/>
    </row>
    <row r="41" spans="1:32" s="268" customFormat="1" ht="58.5" hidden="1" customHeight="1">
      <c r="A41" s="265"/>
      <c r="B41" s="636" t="s">
        <v>102</v>
      </c>
      <c r="C41" s="639"/>
      <c r="D41" s="639"/>
      <c r="E41" s="639"/>
      <c r="F41" s="640"/>
      <c r="G41" s="491" t="s">
        <v>15</v>
      </c>
      <c r="H41" s="465" t="s">
        <v>168</v>
      </c>
      <c r="I41" s="466" t="s">
        <v>190</v>
      </c>
      <c r="J41" s="480" t="s">
        <v>209</v>
      </c>
      <c r="K41" s="466" t="s">
        <v>264</v>
      </c>
      <c r="L41" s="480" t="s">
        <v>269</v>
      </c>
      <c r="M41" s="397" t="s">
        <v>273</v>
      </c>
      <c r="N41" s="480" t="s">
        <v>276</v>
      </c>
      <c r="O41" s="466"/>
      <c r="P41" s="307"/>
      <c r="Q41" s="266"/>
      <c r="R41" s="267"/>
    </row>
    <row r="42" spans="1:32" s="271" customFormat="1" ht="15" hidden="1" customHeight="1">
      <c r="A42" s="269"/>
      <c r="B42" s="492" t="s">
        <v>21</v>
      </c>
      <c r="C42" s="493"/>
      <c r="D42" s="493"/>
      <c r="E42" s="493"/>
      <c r="F42" s="493"/>
      <c r="G42" s="475"/>
      <c r="H42" s="490" t="s">
        <v>8</v>
      </c>
      <c r="I42" s="489" t="s">
        <v>8</v>
      </c>
      <c r="J42" s="490" t="s">
        <v>8</v>
      </c>
      <c r="K42" s="490"/>
      <c r="L42" s="490" t="s">
        <v>8</v>
      </c>
      <c r="M42" s="514" t="s">
        <v>8</v>
      </c>
      <c r="N42" s="490" t="s">
        <v>8</v>
      </c>
      <c r="O42" s="490"/>
      <c r="P42" s="490"/>
      <c r="Q42" s="270"/>
    </row>
    <row r="43" spans="1:32" s="271" customFormat="1" ht="21" hidden="1" customHeight="1">
      <c r="A43" s="269"/>
      <c r="B43" s="237" t="s">
        <v>28</v>
      </c>
      <c r="C43" s="238" t="s">
        <v>160</v>
      </c>
      <c r="D43" s="239"/>
      <c r="E43" s="240"/>
      <c r="F43" s="240"/>
      <c r="G43" s="241" t="s">
        <v>18</v>
      </c>
      <c r="H43" s="308">
        <v>44</v>
      </c>
      <c r="I43" s="360">
        <v>44</v>
      </c>
      <c r="J43" s="308"/>
      <c r="K43" s="515">
        <v>43</v>
      </c>
      <c r="L43" s="308">
        <v>44</v>
      </c>
      <c r="M43" s="515">
        <v>43</v>
      </c>
      <c r="N43" s="308">
        <v>44</v>
      </c>
      <c r="O43" s="308"/>
      <c r="P43" s="308"/>
      <c r="Q43" s="270"/>
    </row>
    <row r="44" spans="1:32" s="271" customFormat="1" ht="21" hidden="1" customHeight="1">
      <c r="A44" s="269"/>
      <c r="B44" s="242" t="s">
        <v>29</v>
      </c>
      <c r="C44" s="243" t="s">
        <v>16</v>
      </c>
      <c r="D44" s="244"/>
      <c r="E44" s="245"/>
      <c r="F44" s="245"/>
      <c r="G44" s="246" t="s">
        <v>17</v>
      </c>
      <c r="H44" s="247">
        <v>57</v>
      </c>
      <c r="I44" s="362">
        <v>54</v>
      </c>
      <c r="J44" s="247">
        <v>55</v>
      </c>
      <c r="K44" s="517">
        <v>52.5</v>
      </c>
      <c r="L44" s="247">
        <v>55</v>
      </c>
      <c r="M44" s="517">
        <v>53</v>
      </c>
      <c r="N44" s="247">
        <v>55</v>
      </c>
      <c r="O44" s="247"/>
      <c r="P44" s="247"/>
      <c r="Q44" s="270"/>
    </row>
    <row r="45" spans="1:32" s="271" customFormat="1" ht="21" hidden="1" customHeight="1">
      <c r="A45" s="269"/>
      <c r="B45" s="242" t="s">
        <v>30</v>
      </c>
      <c r="C45" s="243" t="s">
        <v>161</v>
      </c>
      <c r="D45" s="244"/>
      <c r="E45" s="245"/>
      <c r="F45" s="245"/>
      <c r="G45" s="246" t="s">
        <v>17</v>
      </c>
      <c r="H45" s="247">
        <v>55</v>
      </c>
      <c r="I45" s="362">
        <v>53.5</v>
      </c>
      <c r="J45" s="247">
        <v>53</v>
      </c>
      <c r="K45" s="517">
        <v>53.5</v>
      </c>
      <c r="L45" s="247">
        <v>53</v>
      </c>
      <c r="M45" s="517">
        <v>53</v>
      </c>
      <c r="N45" s="247">
        <v>53</v>
      </c>
      <c r="O45" s="247"/>
      <c r="P45" s="247"/>
      <c r="Q45" s="270"/>
    </row>
    <row r="46" spans="1:32" s="268" customFormat="1" ht="21.75" hidden="1" customHeight="1">
      <c r="A46" s="265"/>
      <c r="B46" s="242" t="s">
        <v>162</v>
      </c>
      <c r="C46" s="243" t="s">
        <v>163</v>
      </c>
      <c r="D46" s="244"/>
      <c r="E46" s="245"/>
      <c r="F46" s="245"/>
      <c r="G46" s="246" t="s">
        <v>17</v>
      </c>
      <c r="H46" s="247">
        <v>55</v>
      </c>
      <c r="I46" s="362">
        <v>54</v>
      </c>
      <c r="J46" s="247">
        <v>53</v>
      </c>
      <c r="K46" s="517">
        <v>54</v>
      </c>
      <c r="L46" s="247">
        <v>53</v>
      </c>
      <c r="M46" s="517">
        <v>52</v>
      </c>
      <c r="N46" s="247">
        <v>53</v>
      </c>
      <c r="O46" s="247"/>
      <c r="P46" s="247"/>
      <c r="Q46" s="266"/>
      <c r="R46" s="267"/>
    </row>
    <row r="47" spans="1:32" s="271" customFormat="1" ht="21" hidden="1" customHeight="1">
      <c r="A47" s="269"/>
      <c r="B47" s="248" t="s">
        <v>64</v>
      </c>
      <c r="C47" s="481" t="s">
        <v>88</v>
      </c>
      <c r="D47" s="299"/>
      <c r="E47" s="300"/>
      <c r="F47" s="301"/>
      <c r="G47" s="241" t="s">
        <v>17</v>
      </c>
      <c r="H47" s="308">
        <v>71</v>
      </c>
      <c r="I47" s="360">
        <v>69</v>
      </c>
      <c r="J47" s="308"/>
      <c r="K47" s="515">
        <v>71</v>
      </c>
      <c r="L47" s="308">
        <v>71</v>
      </c>
      <c r="M47" s="515">
        <v>70</v>
      </c>
      <c r="N47" s="308">
        <v>71</v>
      </c>
      <c r="O47" s="308"/>
      <c r="P47" s="308"/>
      <c r="Q47" s="270"/>
    </row>
    <row r="48" spans="1:32" s="437" customFormat="1" ht="21" hidden="1" customHeight="1">
      <c r="A48" s="461"/>
      <c r="B48" s="248" t="s">
        <v>74</v>
      </c>
      <c r="C48" s="482" t="s">
        <v>89</v>
      </c>
      <c r="D48" s="299"/>
      <c r="E48" s="300"/>
      <c r="F48" s="301"/>
      <c r="G48" s="241" t="s">
        <v>18</v>
      </c>
      <c r="H48" s="308"/>
      <c r="I48" s="360">
        <v>33</v>
      </c>
      <c r="J48" s="308"/>
      <c r="K48" s="515">
        <v>32</v>
      </c>
      <c r="L48" s="308">
        <v>32</v>
      </c>
      <c r="M48" s="515">
        <v>32</v>
      </c>
      <c r="N48" s="308">
        <v>32</v>
      </c>
      <c r="O48" s="308"/>
      <c r="P48" s="308"/>
      <c r="Q48" s="462"/>
    </row>
    <row r="49" spans="1:32" s="437" customFormat="1" ht="21" hidden="1" customHeight="1">
      <c r="A49" s="461"/>
      <c r="B49" s="302" t="s">
        <v>27</v>
      </c>
      <c r="C49" s="303" t="s">
        <v>31</v>
      </c>
      <c r="D49" s="300"/>
      <c r="E49" s="300"/>
      <c r="F49" s="301"/>
      <c r="G49" s="241" t="s">
        <v>90</v>
      </c>
      <c r="H49" s="308">
        <v>14.5</v>
      </c>
      <c r="I49" s="360">
        <v>14.3</v>
      </c>
      <c r="J49" s="308"/>
      <c r="K49" s="515">
        <v>14</v>
      </c>
      <c r="L49" s="308">
        <v>14.5</v>
      </c>
      <c r="M49" s="515">
        <v>14.5</v>
      </c>
      <c r="N49" s="308">
        <v>14.5</v>
      </c>
      <c r="O49" s="308"/>
      <c r="P49" s="308"/>
      <c r="Q49" s="462"/>
    </row>
    <row r="50" spans="1:32" s="437" customFormat="1" ht="21" hidden="1" customHeight="1">
      <c r="A50" s="461"/>
      <c r="B50" s="471" t="s">
        <v>65</v>
      </c>
      <c r="C50" s="473" t="s">
        <v>164</v>
      </c>
      <c r="D50" s="474"/>
      <c r="E50" s="474"/>
      <c r="F50" s="474"/>
      <c r="G50" s="472" t="s">
        <v>90</v>
      </c>
      <c r="H50" s="308">
        <v>24.5</v>
      </c>
      <c r="I50" s="360">
        <v>23</v>
      </c>
      <c r="J50" s="308"/>
      <c r="K50" s="515">
        <v>23.5</v>
      </c>
      <c r="L50" s="308">
        <v>24.5</v>
      </c>
      <c r="M50" s="515">
        <v>23.5</v>
      </c>
      <c r="N50" s="308">
        <v>24.5</v>
      </c>
      <c r="O50" s="308"/>
      <c r="P50" s="308"/>
      <c r="Q50" s="462"/>
    </row>
    <row r="51" spans="1:32" s="437" customFormat="1" ht="21" hidden="1" customHeight="1">
      <c r="A51" s="461"/>
      <c r="B51" s="242" t="s">
        <v>32</v>
      </c>
      <c r="C51" s="243" t="s">
        <v>91</v>
      </c>
      <c r="D51" s="244"/>
      <c r="E51" s="245"/>
      <c r="F51" s="245"/>
      <c r="G51" s="246" t="s">
        <v>18</v>
      </c>
      <c r="H51" s="308">
        <v>23.5</v>
      </c>
      <c r="I51" s="360">
        <v>23</v>
      </c>
      <c r="J51" s="308">
        <v>22</v>
      </c>
      <c r="K51" s="515">
        <v>21.5</v>
      </c>
      <c r="L51" s="308">
        <v>22</v>
      </c>
      <c r="M51" s="515">
        <v>21</v>
      </c>
      <c r="N51" s="308">
        <v>22</v>
      </c>
      <c r="O51" s="308"/>
      <c r="P51" s="308"/>
      <c r="Q51" s="462"/>
    </row>
    <row r="52" spans="1:32" s="437" customFormat="1" ht="21" hidden="1" customHeight="1">
      <c r="A52" s="461"/>
      <c r="B52" s="242" t="s">
        <v>33</v>
      </c>
      <c r="C52" s="243" t="s">
        <v>92</v>
      </c>
      <c r="D52" s="244"/>
      <c r="E52" s="245"/>
      <c r="F52" s="245"/>
      <c r="G52" s="246" t="s">
        <v>18</v>
      </c>
      <c r="H52" s="308">
        <v>18.5</v>
      </c>
      <c r="I52" s="360">
        <v>18.5</v>
      </c>
      <c r="J52" s="308">
        <v>16.5</v>
      </c>
      <c r="K52" s="515">
        <v>16.5</v>
      </c>
      <c r="L52" s="308">
        <v>16.5</v>
      </c>
      <c r="M52" s="515">
        <v>15</v>
      </c>
      <c r="N52" s="308">
        <v>16.5</v>
      </c>
      <c r="O52" s="308"/>
      <c r="P52" s="308"/>
      <c r="Q52" s="462"/>
    </row>
    <row r="53" spans="1:32" s="437" customFormat="1" ht="21" hidden="1" customHeight="1">
      <c r="A53" s="461"/>
      <c r="B53" s="242" t="s">
        <v>34</v>
      </c>
      <c r="C53" s="243" t="s">
        <v>93</v>
      </c>
      <c r="D53" s="244"/>
      <c r="E53" s="245"/>
      <c r="F53" s="245"/>
      <c r="G53" s="246" t="s">
        <v>18</v>
      </c>
      <c r="H53" s="308">
        <v>11</v>
      </c>
      <c r="I53" s="360">
        <v>11</v>
      </c>
      <c r="J53" s="308">
        <v>10</v>
      </c>
      <c r="K53" s="515">
        <v>10</v>
      </c>
      <c r="L53" s="308">
        <v>10</v>
      </c>
      <c r="M53" s="515">
        <v>10</v>
      </c>
      <c r="N53" s="308">
        <v>10</v>
      </c>
      <c r="O53" s="308"/>
      <c r="P53" s="308"/>
      <c r="Q53" s="462"/>
    </row>
    <row r="54" spans="1:32" s="437" customFormat="1" ht="21" hidden="1" customHeight="1">
      <c r="A54" s="461"/>
      <c r="B54" s="242" t="s">
        <v>113</v>
      </c>
      <c r="C54" s="243" t="s">
        <v>114</v>
      </c>
      <c r="D54" s="244"/>
      <c r="E54" s="245"/>
      <c r="F54" s="245"/>
      <c r="G54" s="246" t="s">
        <v>18</v>
      </c>
      <c r="H54" s="308">
        <v>14</v>
      </c>
      <c r="I54" s="360">
        <v>14</v>
      </c>
      <c r="J54" s="308"/>
      <c r="K54" s="515">
        <v>13.5</v>
      </c>
      <c r="L54" s="308">
        <v>14</v>
      </c>
      <c r="M54" s="515">
        <v>13</v>
      </c>
      <c r="N54" s="308">
        <v>14</v>
      </c>
      <c r="O54" s="308"/>
      <c r="P54" s="308"/>
      <c r="Q54" s="462"/>
    </row>
    <row r="55" spans="1:32" s="437" customFormat="1" ht="21" hidden="1" customHeight="1">
      <c r="A55" s="461"/>
      <c r="B55" s="302" t="s">
        <v>35</v>
      </c>
      <c r="C55" s="331" t="s">
        <v>94</v>
      </c>
      <c r="D55" s="332"/>
      <c r="E55" s="333"/>
      <c r="F55" s="333"/>
      <c r="G55" s="241" t="s">
        <v>17</v>
      </c>
      <c r="H55" s="308">
        <v>65</v>
      </c>
      <c r="I55" s="360">
        <v>66</v>
      </c>
      <c r="J55" s="308">
        <v>65</v>
      </c>
      <c r="K55" s="515">
        <v>67</v>
      </c>
      <c r="L55" s="518">
        <v>65</v>
      </c>
      <c r="M55" s="515">
        <v>67</v>
      </c>
      <c r="N55" s="308">
        <v>65</v>
      </c>
      <c r="O55" s="308"/>
      <c r="P55" s="308"/>
      <c r="Q55" s="462"/>
    </row>
    <row r="56" spans="1:32" s="437" customFormat="1" ht="21" hidden="1" customHeight="1">
      <c r="A56" s="461"/>
      <c r="B56" s="306" t="s">
        <v>22</v>
      </c>
      <c r="C56" s="304"/>
      <c r="D56" s="304"/>
      <c r="E56" s="304"/>
      <c r="F56" s="304"/>
      <c r="G56" s="476"/>
      <c r="H56" s="309"/>
      <c r="I56" s="361"/>
      <c r="J56" s="309"/>
      <c r="K56" s="516"/>
      <c r="L56" s="309"/>
      <c r="M56" s="516"/>
      <c r="N56" s="309"/>
      <c r="O56" s="309"/>
      <c r="P56" s="309"/>
      <c r="Q56" s="462"/>
    </row>
    <row r="57" spans="1:32" s="437" customFormat="1" ht="21" hidden="1" customHeight="1">
      <c r="A57" s="461"/>
      <c r="B57" s="237" t="s">
        <v>36</v>
      </c>
      <c r="C57" s="253" t="s">
        <v>165</v>
      </c>
      <c r="D57" s="239"/>
      <c r="E57" s="240"/>
      <c r="F57" s="240"/>
      <c r="G57" s="241" t="s">
        <v>18</v>
      </c>
      <c r="H57" s="308">
        <v>47</v>
      </c>
      <c r="I57" s="360">
        <v>43.5</v>
      </c>
      <c r="J57" s="308"/>
      <c r="K57" s="515">
        <v>46</v>
      </c>
      <c r="L57" s="308">
        <v>46</v>
      </c>
      <c r="M57" s="515">
        <v>44.5</v>
      </c>
      <c r="N57" s="308">
        <v>46</v>
      </c>
      <c r="O57" s="308"/>
      <c r="P57" s="308"/>
      <c r="Q57" s="462"/>
    </row>
    <row r="58" spans="1:32" s="437" customFormat="1" ht="21" hidden="1" customHeight="1">
      <c r="A58" s="461"/>
      <c r="B58" s="334" t="s">
        <v>7</v>
      </c>
      <c r="C58" s="335" t="s">
        <v>19</v>
      </c>
      <c r="D58" s="332"/>
      <c r="E58" s="333"/>
      <c r="F58" s="333"/>
      <c r="G58" s="241" t="s">
        <v>17</v>
      </c>
      <c r="H58" s="308">
        <v>71</v>
      </c>
      <c r="I58" s="360">
        <v>70</v>
      </c>
      <c r="J58" s="308"/>
      <c r="K58" s="515">
        <v>71</v>
      </c>
      <c r="L58" s="308">
        <v>71</v>
      </c>
      <c r="M58" s="515">
        <v>72</v>
      </c>
      <c r="N58" s="308">
        <v>71</v>
      </c>
      <c r="O58" s="308"/>
      <c r="P58" s="308"/>
      <c r="Q58" s="462"/>
    </row>
    <row r="59" spans="1:32" s="437" customFormat="1" ht="21" hidden="1" customHeight="1">
      <c r="A59" s="461"/>
      <c r="B59" s="248" t="s">
        <v>76</v>
      </c>
      <c r="C59" s="642" t="s">
        <v>95</v>
      </c>
      <c r="D59" s="643"/>
      <c r="E59" s="643"/>
      <c r="F59" s="644"/>
      <c r="G59" s="241" t="s">
        <v>18</v>
      </c>
      <c r="H59" s="308"/>
      <c r="I59" s="360">
        <v>33</v>
      </c>
      <c r="J59" s="308"/>
      <c r="K59" s="515">
        <v>32.5</v>
      </c>
      <c r="L59" s="308">
        <v>32</v>
      </c>
      <c r="M59" s="515">
        <v>32</v>
      </c>
      <c r="N59" s="308">
        <v>32</v>
      </c>
      <c r="O59" s="308"/>
      <c r="P59" s="308"/>
      <c r="Q59" s="462"/>
    </row>
    <row r="60" spans="1:32" s="437" customFormat="1" ht="21" hidden="1" customHeight="1">
      <c r="A60" s="461"/>
      <c r="B60" s="306" t="s">
        <v>23</v>
      </c>
      <c r="C60" s="304"/>
      <c r="D60" s="304"/>
      <c r="E60" s="304"/>
      <c r="F60" s="304"/>
      <c r="G60" s="476"/>
      <c r="H60" s="309"/>
      <c r="I60" s="361"/>
      <c r="J60" s="309"/>
      <c r="K60" s="516"/>
      <c r="L60" s="309"/>
      <c r="M60" s="516"/>
      <c r="N60" s="309"/>
      <c r="O60" s="309"/>
      <c r="P60" s="309"/>
      <c r="Q60" s="462"/>
    </row>
    <row r="61" spans="1:32" s="437" customFormat="1" ht="21" hidden="1" customHeight="1">
      <c r="A61" s="461"/>
      <c r="B61" s="256" t="s">
        <v>116</v>
      </c>
      <c r="C61" s="257" t="s">
        <v>117</v>
      </c>
      <c r="D61" s="258"/>
      <c r="E61" s="259"/>
      <c r="F61" s="259"/>
      <c r="G61" s="246" t="s">
        <v>17</v>
      </c>
      <c r="H61" s="247">
        <v>21</v>
      </c>
      <c r="I61" s="362">
        <v>20</v>
      </c>
      <c r="J61" s="247"/>
      <c r="K61" s="517">
        <v>20</v>
      </c>
      <c r="L61" s="247">
        <v>20</v>
      </c>
      <c r="M61" s="517">
        <v>20</v>
      </c>
      <c r="N61" s="247">
        <v>20</v>
      </c>
      <c r="O61" s="247"/>
      <c r="P61" s="247"/>
      <c r="Q61" s="462"/>
    </row>
    <row r="62" spans="1:32" s="437" customFormat="1" ht="21" hidden="1" customHeight="1">
      <c r="A62" s="461"/>
      <c r="B62" s="256" t="s">
        <v>118</v>
      </c>
      <c r="C62" s="257" t="s">
        <v>119</v>
      </c>
      <c r="D62" s="258"/>
      <c r="E62" s="259"/>
      <c r="F62" s="259"/>
      <c r="G62" s="246" t="s">
        <v>17</v>
      </c>
      <c r="H62" s="247">
        <v>9</v>
      </c>
      <c r="I62" s="362">
        <v>8</v>
      </c>
      <c r="J62" s="247">
        <v>9</v>
      </c>
      <c r="K62" s="517">
        <v>9.5</v>
      </c>
      <c r="L62" s="247">
        <v>9</v>
      </c>
      <c r="M62" s="517">
        <v>9</v>
      </c>
      <c r="N62" s="518">
        <v>9.5</v>
      </c>
      <c r="O62" s="247"/>
      <c r="P62" s="247"/>
      <c r="Q62" s="462"/>
    </row>
    <row r="63" spans="1:32" s="437" customFormat="1" ht="21" hidden="1" customHeight="1">
      <c r="A63" s="461"/>
      <c r="B63" s="256" t="s">
        <v>37</v>
      </c>
      <c r="C63" s="257" t="s">
        <v>96</v>
      </c>
      <c r="D63" s="258"/>
      <c r="E63" s="259"/>
      <c r="F63" s="259"/>
      <c r="G63" s="246" t="s">
        <v>17</v>
      </c>
      <c r="H63" s="247">
        <v>50</v>
      </c>
      <c r="I63" s="362">
        <v>50</v>
      </c>
      <c r="J63" s="247"/>
      <c r="K63" s="517">
        <v>50.5</v>
      </c>
      <c r="L63" s="247">
        <v>50</v>
      </c>
      <c r="M63" s="517">
        <v>51</v>
      </c>
      <c r="N63" s="308">
        <v>51</v>
      </c>
      <c r="O63" s="247"/>
      <c r="P63" s="247"/>
      <c r="Q63" s="462"/>
    </row>
    <row r="64" spans="1:32" s="456" customFormat="1" ht="21" hidden="1" customHeight="1">
      <c r="A64" s="461"/>
      <c r="B64" s="306" t="s">
        <v>25</v>
      </c>
      <c r="C64" s="304"/>
      <c r="D64" s="304"/>
      <c r="E64" s="304"/>
      <c r="F64" s="304"/>
      <c r="G64" s="476"/>
      <c r="H64" s="309"/>
      <c r="I64" s="361"/>
      <c r="J64" s="309"/>
      <c r="K64" s="516"/>
      <c r="L64" s="309"/>
      <c r="M64" s="516"/>
      <c r="N64" s="309"/>
      <c r="O64" s="309"/>
      <c r="P64" s="309"/>
      <c r="Q64" s="462"/>
      <c r="R64" s="437"/>
      <c r="S64" s="437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</row>
    <row r="65" spans="1:32" s="456" customFormat="1" ht="21" hidden="1" customHeight="1">
      <c r="A65" s="461"/>
      <c r="B65" s="256" t="s">
        <v>38</v>
      </c>
      <c r="C65" s="257" t="s">
        <v>24</v>
      </c>
      <c r="D65" s="258"/>
      <c r="E65" s="259"/>
      <c r="F65" s="259"/>
      <c r="G65" s="246" t="s">
        <v>17</v>
      </c>
      <c r="H65" s="247">
        <v>50</v>
      </c>
      <c r="I65" s="362">
        <v>48</v>
      </c>
      <c r="J65" s="247"/>
      <c r="K65" s="517">
        <v>48</v>
      </c>
      <c r="L65" s="518">
        <v>47</v>
      </c>
      <c r="M65" s="517">
        <v>48</v>
      </c>
      <c r="N65" s="308">
        <v>47</v>
      </c>
      <c r="O65" s="247"/>
      <c r="P65" s="247"/>
      <c r="Q65" s="462"/>
      <c r="R65" s="437"/>
      <c r="S65" s="437"/>
      <c r="T65" s="437"/>
      <c r="U65" s="437"/>
      <c r="V65" s="437"/>
      <c r="W65" s="437"/>
      <c r="X65" s="437"/>
      <c r="Y65" s="437"/>
      <c r="Z65" s="437"/>
      <c r="AA65" s="437"/>
      <c r="AB65" s="437"/>
      <c r="AC65" s="437"/>
      <c r="AD65" s="437"/>
      <c r="AE65" s="437"/>
      <c r="AF65" s="437"/>
    </row>
    <row r="66" spans="1:32" s="456" customFormat="1" ht="21" hidden="1" customHeight="1">
      <c r="A66" s="461"/>
      <c r="B66" s="256" t="s">
        <v>39</v>
      </c>
      <c r="C66" s="260" t="s">
        <v>120</v>
      </c>
      <c r="D66" s="244"/>
      <c r="E66" s="245"/>
      <c r="F66" s="245"/>
      <c r="G66" s="246" t="s">
        <v>18</v>
      </c>
      <c r="H66" s="247">
        <v>25</v>
      </c>
      <c r="I66" s="362">
        <v>25</v>
      </c>
      <c r="J66" s="247"/>
      <c r="K66" s="517">
        <v>25</v>
      </c>
      <c r="L66" s="247">
        <v>25</v>
      </c>
      <c r="M66" s="517">
        <v>25</v>
      </c>
      <c r="N66" s="247">
        <v>25</v>
      </c>
      <c r="O66" s="247"/>
      <c r="P66" s="247"/>
      <c r="Q66" s="462"/>
      <c r="R66" s="437"/>
      <c r="S66" s="437"/>
      <c r="T66" s="437"/>
      <c r="U66" s="437"/>
      <c r="V66" s="437"/>
      <c r="W66" s="437"/>
      <c r="X66" s="437"/>
      <c r="Y66" s="437"/>
      <c r="Z66" s="437"/>
      <c r="AA66" s="437"/>
      <c r="AB66" s="437"/>
      <c r="AC66" s="437"/>
      <c r="AD66" s="437"/>
      <c r="AE66" s="437"/>
      <c r="AF66" s="437"/>
    </row>
    <row r="67" spans="1:32" ht="18.75" hidden="1" customHeight="1">
      <c r="A67" s="458"/>
      <c r="B67" s="254" t="s">
        <v>40</v>
      </c>
      <c r="C67" s="255" t="s">
        <v>121</v>
      </c>
      <c r="D67" s="251"/>
      <c r="E67" s="252"/>
      <c r="F67" s="252"/>
      <c r="G67" s="261" t="s">
        <v>18</v>
      </c>
      <c r="H67" s="247">
        <v>34</v>
      </c>
      <c r="I67" s="362">
        <v>33</v>
      </c>
      <c r="J67" s="247"/>
      <c r="K67" s="517">
        <v>33</v>
      </c>
      <c r="L67" s="247">
        <v>33</v>
      </c>
      <c r="M67" s="517">
        <v>34</v>
      </c>
      <c r="N67" s="247">
        <v>34</v>
      </c>
      <c r="O67" s="247"/>
      <c r="P67" s="247"/>
      <c r="Q67" s="459"/>
      <c r="R67" s="434"/>
    </row>
    <row r="68" spans="1:32" s="456" customFormat="1" ht="21" hidden="1" customHeight="1">
      <c r="A68" s="461"/>
      <c r="B68" s="256" t="s">
        <v>84</v>
      </c>
      <c r="C68" s="243" t="s">
        <v>122</v>
      </c>
      <c r="D68" s="244"/>
      <c r="E68" s="245"/>
      <c r="F68" s="262"/>
      <c r="G68" s="246" t="s">
        <v>18</v>
      </c>
      <c r="H68" s="247">
        <v>35</v>
      </c>
      <c r="I68" s="362">
        <v>33.5</v>
      </c>
      <c r="J68" s="247">
        <v>35</v>
      </c>
      <c r="K68" s="517">
        <v>35</v>
      </c>
      <c r="L68" s="247">
        <v>35</v>
      </c>
      <c r="M68" s="517">
        <v>35</v>
      </c>
      <c r="N68" s="247">
        <v>35</v>
      </c>
      <c r="O68" s="247"/>
      <c r="P68" s="247"/>
      <c r="Q68" s="462"/>
      <c r="R68" s="437"/>
      <c r="S68" s="437"/>
      <c r="T68" s="437"/>
      <c r="U68" s="437"/>
      <c r="V68" s="437"/>
      <c r="W68" s="437"/>
      <c r="X68" s="437"/>
      <c r="Y68" s="437"/>
      <c r="Z68" s="437"/>
      <c r="AA68" s="437"/>
      <c r="AB68" s="437"/>
      <c r="AC68" s="437"/>
      <c r="AD68" s="437"/>
      <c r="AE68" s="437"/>
      <c r="AF68" s="437"/>
    </row>
    <row r="69" spans="1:32" s="456" customFormat="1" ht="21" hidden="1" customHeight="1">
      <c r="A69" s="461"/>
      <c r="B69" s="483" t="s">
        <v>123</v>
      </c>
      <c r="C69" s="484" t="s">
        <v>124</v>
      </c>
      <c r="D69" s="485"/>
      <c r="E69" s="486"/>
      <c r="F69" s="487"/>
      <c r="G69" s="464" t="s">
        <v>18</v>
      </c>
      <c r="H69" s="247">
        <v>8</v>
      </c>
      <c r="I69" s="362">
        <v>7.5</v>
      </c>
      <c r="J69" s="247"/>
      <c r="K69" s="517">
        <v>7.8</v>
      </c>
      <c r="L69" s="247">
        <v>8</v>
      </c>
      <c r="M69" s="517">
        <v>8.5</v>
      </c>
      <c r="N69" s="518">
        <v>8</v>
      </c>
      <c r="O69" s="247"/>
      <c r="P69" s="247"/>
      <c r="Q69" s="462"/>
      <c r="R69" s="437"/>
      <c r="S69" s="437"/>
      <c r="T69" s="437"/>
      <c r="U69" s="437"/>
      <c r="V69" s="437"/>
      <c r="W69" s="437"/>
      <c r="X69" s="437"/>
      <c r="Y69" s="437"/>
      <c r="Z69" s="437"/>
      <c r="AA69" s="437"/>
      <c r="AB69" s="437"/>
      <c r="AC69" s="437"/>
      <c r="AD69" s="437"/>
      <c r="AE69" s="437"/>
      <c r="AF69" s="437"/>
    </row>
    <row r="70" spans="1:32" s="437" customFormat="1" ht="21" hidden="1" customHeight="1">
      <c r="A70" s="461"/>
      <c r="B70" s="340" t="s">
        <v>127</v>
      </c>
      <c r="C70" s="341"/>
      <c r="D70" s="341"/>
      <c r="E70" s="341"/>
      <c r="F70" s="341"/>
      <c r="G70" s="477"/>
      <c r="H70" s="309"/>
      <c r="I70" s="361"/>
      <c r="J70" s="309"/>
      <c r="K70" s="516"/>
      <c r="L70" s="309"/>
      <c r="M70" s="516"/>
      <c r="N70" s="309"/>
      <c r="O70" s="309"/>
      <c r="P70" s="309"/>
      <c r="Q70" s="462"/>
    </row>
    <row r="71" spans="1:32" s="437" customFormat="1" ht="21" hidden="1" customHeight="1">
      <c r="A71" s="461"/>
      <c r="B71" s="237" t="s">
        <v>73</v>
      </c>
      <c r="C71" s="253" t="s">
        <v>126</v>
      </c>
      <c r="D71" s="239"/>
      <c r="E71" s="240"/>
      <c r="F71" s="240"/>
      <c r="G71" s="241" t="s">
        <v>18</v>
      </c>
      <c r="H71" s="308">
        <v>70</v>
      </c>
      <c r="I71" s="360">
        <v>70</v>
      </c>
      <c r="J71" s="308"/>
      <c r="K71" s="515">
        <v>70</v>
      </c>
      <c r="L71" s="308">
        <v>70</v>
      </c>
      <c r="M71" s="515">
        <v>70</v>
      </c>
      <c r="N71" s="308">
        <v>70</v>
      </c>
      <c r="O71" s="308"/>
      <c r="P71" s="308"/>
      <c r="Q71" s="462"/>
    </row>
    <row r="72" spans="1:32" s="437" customFormat="1" ht="21" hidden="1" customHeight="1">
      <c r="A72" s="461"/>
      <c r="B72" s="256" t="s">
        <v>115</v>
      </c>
      <c r="C72" s="257" t="s">
        <v>128</v>
      </c>
      <c r="D72" s="258"/>
      <c r="E72" s="259"/>
      <c r="F72" s="259"/>
      <c r="G72" s="246" t="s">
        <v>18</v>
      </c>
      <c r="H72" s="308">
        <v>18</v>
      </c>
      <c r="I72" s="360">
        <v>18</v>
      </c>
      <c r="J72" s="308"/>
      <c r="K72" s="515">
        <v>17</v>
      </c>
      <c r="L72" s="308">
        <v>17</v>
      </c>
      <c r="M72" s="515">
        <v>17</v>
      </c>
      <c r="N72" s="308">
        <v>17</v>
      </c>
      <c r="O72" s="308"/>
      <c r="P72" s="308"/>
      <c r="Q72" s="462"/>
    </row>
    <row r="73" spans="1:32" s="437" customFormat="1" ht="21" hidden="1" customHeight="1">
      <c r="A73" s="461"/>
      <c r="B73" s="315"/>
      <c r="C73" s="316"/>
      <c r="D73" s="317"/>
      <c r="E73" s="318"/>
      <c r="F73" s="318"/>
      <c r="G73" s="319"/>
      <c r="H73" s="321"/>
      <c r="I73" s="320"/>
      <c r="J73" s="321"/>
      <c r="K73" s="321"/>
      <c r="L73" s="321"/>
      <c r="M73" s="321"/>
      <c r="N73" s="321"/>
      <c r="O73" s="321"/>
      <c r="P73" s="321"/>
      <c r="Q73" s="462"/>
    </row>
    <row r="74" spans="1:32" s="503" customFormat="1" ht="19.5">
      <c r="A74" s="495"/>
      <c r="B74" s="496" t="s">
        <v>200</v>
      </c>
      <c r="C74" s="497"/>
      <c r="D74" s="498"/>
      <c r="E74" s="499"/>
      <c r="F74" s="499"/>
      <c r="G74" s="500"/>
      <c r="H74" s="501"/>
      <c r="I74" s="499"/>
      <c r="J74" s="501"/>
      <c r="K74" s="499"/>
      <c r="L74" s="501"/>
      <c r="M74" s="499"/>
      <c r="N74" s="501"/>
      <c r="O74" s="499"/>
      <c r="P74" s="501"/>
      <c r="Q74" s="502"/>
    </row>
    <row r="75" spans="1:32" s="503" customFormat="1" ht="21" customHeight="1">
      <c r="A75" s="495"/>
      <c r="B75" s="504" t="s">
        <v>125</v>
      </c>
      <c r="C75" s="505"/>
      <c r="D75" s="506"/>
      <c r="E75" s="507"/>
      <c r="F75" s="507"/>
      <c r="G75" s="508"/>
      <c r="H75" s="504" t="s">
        <v>125</v>
      </c>
      <c r="I75" s="479"/>
      <c r="J75" s="478"/>
      <c r="K75" s="478"/>
      <c r="L75" s="478"/>
      <c r="M75" s="509" t="s">
        <v>102</v>
      </c>
      <c r="N75" s="478"/>
      <c r="O75" s="478"/>
      <c r="P75" s="478"/>
      <c r="Q75" s="502"/>
    </row>
    <row r="76" spans="1:32" s="503" customFormat="1" ht="21" customHeight="1">
      <c r="A76" s="495"/>
      <c r="B76" s="510" t="s">
        <v>201</v>
      </c>
      <c r="C76" s="505"/>
      <c r="D76" s="506"/>
      <c r="E76" s="507"/>
      <c r="F76" s="507"/>
      <c r="G76" s="508"/>
      <c r="H76" s="478"/>
      <c r="I76" s="479"/>
      <c r="J76" s="478"/>
      <c r="K76" s="478"/>
      <c r="L76" s="478"/>
      <c r="M76" s="478"/>
      <c r="N76" s="478"/>
      <c r="O76" s="478"/>
      <c r="P76" s="478"/>
      <c r="Q76" s="502"/>
    </row>
    <row r="77" spans="1:32" s="503" customFormat="1" ht="21" customHeight="1">
      <c r="A77" s="495"/>
      <c r="B77" s="510" t="s">
        <v>202</v>
      </c>
      <c r="C77" s="505"/>
      <c r="D77" s="506"/>
      <c r="E77" s="507"/>
      <c r="F77" s="507"/>
      <c r="G77" s="508"/>
      <c r="H77" s="478"/>
      <c r="I77" s="479"/>
      <c r="J77" s="478"/>
      <c r="K77" s="478"/>
      <c r="L77" s="478"/>
      <c r="M77" s="478"/>
      <c r="N77" s="478"/>
      <c r="O77" s="478"/>
      <c r="P77" s="478"/>
      <c r="Q77" s="502"/>
    </row>
    <row r="78" spans="1:32" s="503" customFormat="1" ht="21" customHeight="1">
      <c r="A78" s="495"/>
      <c r="B78" s="510" t="s">
        <v>217</v>
      </c>
      <c r="C78" s="505"/>
      <c r="D78" s="506"/>
      <c r="E78" s="507"/>
      <c r="F78" s="507"/>
      <c r="G78" s="508"/>
      <c r="H78" s="478"/>
      <c r="I78" s="479"/>
      <c r="J78" s="478"/>
      <c r="K78" s="478"/>
      <c r="L78" s="478"/>
      <c r="M78" s="478"/>
      <c r="N78" s="478"/>
      <c r="O78" s="478"/>
      <c r="P78" s="478"/>
      <c r="Q78" s="502"/>
    </row>
    <row r="79" spans="1:32" s="503" customFormat="1" ht="21" customHeight="1">
      <c r="A79" s="495"/>
      <c r="B79" s="510" t="s">
        <v>203</v>
      </c>
      <c r="C79" s="505"/>
      <c r="D79" s="506"/>
      <c r="E79" s="507"/>
      <c r="F79" s="507"/>
      <c r="G79" s="508"/>
      <c r="H79" s="478"/>
      <c r="I79" s="479"/>
      <c r="J79" s="478"/>
      <c r="K79" s="478"/>
      <c r="L79" s="478"/>
      <c r="M79" s="478"/>
      <c r="N79" s="478"/>
      <c r="O79" s="478"/>
      <c r="P79" s="478"/>
      <c r="Q79" s="502"/>
    </row>
    <row r="80" spans="1:32" s="494" customFormat="1" ht="18.75">
      <c r="B80" s="511" t="s">
        <v>216</v>
      </c>
      <c r="C80" s="512"/>
      <c r="D80" s="512"/>
      <c r="E80" s="512"/>
      <c r="F80" s="512"/>
      <c r="G80" s="512"/>
      <c r="H80" s="512"/>
      <c r="I80" s="512"/>
      <c r="J80" s="512"/>
      <c r="K80" s="512"/>
      <c r="L80" s="512"/>
      <c r="M80" s="512"/>
      <c r="N80" s="512"/>
      <c r="O80" s="512"/>
      <c r="P80" s="512"/>
    </row>
    <row r="81" spans="2:16" s="494" customFormat="1" ht="18.75">
      <c r="B81" s="511" t="s">
        <v>207</v>
      </c>
    </row>
    <row r="82" spans="2:16" s="494" customFormat="1" ht="18.75">
      <c r="B82" s="511" t="s">
        <v>208</v>
      </c>
    </row>
    <row r="83" spans="2:16" s="494" customFormat="1" ht="18.75">
      <c r="B83" s="511"/>
    </row>
    <row r="84" spans="2:16" s="494" customFormat="1" ht="18.75">
      <c r="B84" s="509" t="s">
        <v>102</v>
      </c>
    </row>
    <row r="85" spans="2:16" s="494" customFormat="1" ht="18.75">
      <c r="B85" s="511" t="s">
        <v>204</v>
      </c>
    </row>
    <row r="86" spans="2:16" s="494" customFormat="1" ht="18.75">
      <c r="B86" s="511" t="s">
        <v>210</v>
      </c>
    </row>
    <row r="87" spans="2:16" s="494" customFormat="1" ht="18.75">
      <c r="B87" s="511" t="s">
        <v>212</v>
      </c>
    </row>
    <row r="88" spans="2:16" s="494" customFormat="1" ht="18.75">
      <c r="B88" s="511" t="s">
        <v>213</v>
      </c>
    </row>
    <row r="89" spans="2:16" s="494" customFormat="1" ht="18.75">
      <c r="B89" s="511" t="s">
        <v>211</v>
      </c>
    </row>
    <row r="90" spans="2:16" s="494" customFormat="1" ht="18.75">
      <c r="B90" s="511" t="s">
        <v>205</v>
      </c>
    </row>
    <row r="91" spans="2:16" s="494" customFormat="1" ht="18.75">
      <c r="B91" s="511" t="s">
        <v>206</v>
      </c>
    </row>
    <row r="92" spans="2:16" s="494" customFormat="1" ht="18.75">
      <c r="B92" s="510" t="s">
        <v>217</v>
      </c>
    </row>
    <row r="93" spans="2:16" s="494" customFormat="1"/>
    <row r="94" spans="2:16" s="494" customFormat="1" ht="18.75">
      <c r="B94" s="511" t="s">
        <v>218</v>
      </c>
    </row>
    <row r="96" spans="2:16" s="494" customFormat="1" ht="19.5">
      <c r="B96" s="520" t="s">
        <v>236</v>
      </c>
      <c r="C96" s="521"/>
      <c r="D96" s="521"/>
      <c r="E96" s="521"/>
      <c r="F96" s="521"/>
      <c r="G96" s="521"/>
      <c r="H96" s="521"/>
      <c r="I96" s="521"/>
      <c r="J96" s="521"/>
      <c r="K96" s="522"/>
      <c r="L96" s="521"/>
      <c r="M96" s="521"/>
      <c r="N96" s="521"/>
      <c r="O96" s="521"/>
      <c r="P96" s="521"/>
    </row>
    <row r="97" spans="2:8" s="523" customFormat="1" ht="19.5">
      <c r="B97" s="526" t="s">
        <v>125</v>
      </c>
    </row>
    <row r="98" spans="2:8" s="523" customFormat="1" ht="19.5">
      <c r="B98" s="523" t="s">
        <v>251</v>
      </c>
    </row>
    <row r="99" spans="2:8" s="523" customFormat="1" ht="19.5">
      <c r="B99" s="523" t="s">
        <v>237</v>
      </c>
    </row>
    <row r="100" spans="2:8" s="523" customFormat="1" ht="19.5">
      <c r="B100" s="523" t="s">
        <v>238</v>
      </c>
    </row>
    <row r="101" spans="2:8" s="523" customFormat="1" ht="19.5">
      <c r="B101" s="523" t="s">
        <v>239</v>
      </c>
    </row>
    <row r="102" spans="2:8" s="523" customFormat="1" ht="19.5">
      <c r="B102" s="523" t="s">
        <v>255</v>
      </c>
    </row>
    <row r="103" spans="2:8" s="523" customFormat="1" ht="19.5">
      <c r="B103" s="523" t="s">
        <v>253</v>
      </c>
    </row>
    <row r="104" spans="2:8" s="523" customFormat="1" ht="19.5">
      <c r="B104" s="523" t="s">
        <v>245</v>
      </c>
    </row>
    <row r="105" spans="2:8" s="494" customFormat="1" ht="18.75">
      <c r="B105" s="524" t="s">
        <v>271</v>
      </c>
      <c r="C105" s="513"/>
      <c r="D105" s="513"/>
      <c r="E105" s="513"/>
      <c r="F105" s="513"/>
      <c r="G105" s="513"/>
      <c r="H105" s="513"/>
    </row>
    <row r="106" spans="2:8" s="494" customFormat="1" ht="18.75">
      <c r="B106" s="525" t="s">
        <v>256</v>
      </c>
    </row>
    <row r="107" spans="2:8" s="494" customFormat="1" ht="18.75">
      <c r="B107" s="511"/>
    </row>
    <row r="108" spans="2:8" s="523" customFormat="1" ht="19.5">
      <c r="B108" s="526" t="s">
        <v>102</v>
      </c>
    </row>
    <row r="109" spans="2:8" s="523" customFormat="1" ht="19.5">
      <c r="B109" s="523" t="s">
        <v>240</v>
      </c>
    </row>
    <row r="110" spans="2:8" s="523" customFormat="1" ht="19.5">
      <c r="B110" s="523" t="s">
        <v>241</v>
      </c>
    </row>
    <row r="111" spans="2:8" s="523" customFormat="1" ht="19.5">
      <c r="B111" s="523" t="s">
        <v>242</v>
      </c>
    </row>
    <row r="112" spans="2:8" s="523" customFormat="1" ht="19.5">
      <c r="B112" s="523" t="s">
        <v>244</v>
      </c>
    </row>
    <row r="113" spans="2:16" s="523" customFormat="1" ht="19.5">
      <c r="B113" s="523" t="s">
        <v>252</v>
      </c>
    </row>
    <row r="114" spans="2:16" s="494" customFormat="1"/>
    <row r="115" spans="2:16" s="494" customFormat="1" ht="19.5">
      <c r="B115" s="520" t="s">
        <v>263</v>
      </c>
      <c r="C115" s="521"/>
      <c r="D115" s="521"/>
      <c r="E115" s="521"/>
      <c r="F115" s="521"/>
      <c r="G115" s="521"/>
      <c r="H115" s="521"/>
      <c r="I115" s="521"/>
      <c r="J115" s="521"/>
      <c r="K115" s="522"/>
      <c r="L115" s="521"/>
      <c r="M115" s="521"/>
      <c r="N115" s="521"/>
      <c r="O115" s="521"/>
      <c r="P115" s="521"/>
    </row>
    <row r="116" spans="2:16" s="523" customFormat="1" ht="19.5">
      <c r="B116" s="526" t="s">
        <v>125</v>
      </c>
    </row>
    <row r="117" spans="2:16" s="523" customFormat="1" ht="19.5">
      <c r="B117" s="523" t="s">
        <v>267</v>
      </c>
    </row>
    <row r="118" spans="2:16" s="523" customFormat="1" ht="19.5">
      <c r="B118" s="523" t="s">
        <v>270</v>
      </c>
    </row>
    <row r="119" spans="2:16" s="523" customFormat="1" ht="19.5"/>
    <row r="120" spans="2:16" s="523" customFormat="1" ht="19.5">
      <c r="B120" s="526" t="s">
        <v>102</v>
      </c>
    </row>
    <row r="121" spans="2:16" s="523" customFormat="1" ht="19.5">
      <c r="B121" s="523" t="s">
        <v>265</v>
      </c>
    </row>
    <row r="122" spans="2:16" s="523" customFormat="1" ht="19.5">
      <c r="B122" s="523" t="s">
        <v>266</v>
      </c>
    </row>
    <row r="123" spans="2:16" s="523" customFormat="1" ht="19.5"/>
    <row r="124" spans="2:16" s="523" customFormat="1" ht="19.5">
      <c r="B124" s="523" t="s">
        <v>268</v>
      </c>
    </row>
    <row r="125" spans="2:16" s="390" customFormat="1" ht="19.5"/>
    <row r="126" spans="2:16" s="527" customFormat="1" ht="19.5"/>
    <row r="127" spans="2:16" s="527" customFormat="1" ht="19.5">
      <c r="B127" s="528" t="s">
        <v>283</v>
      </c>
      <c r="C127" s="528"/>
      <c r="D127" s="528"/>
      <c r="E127" s="528"/>
      <c r="F127" s="528"/>
      <c r="G127" s="528"/>
      <c r="H127" s="528"/>
      <c r="I127" s="528"/>
      <c r="J127" s="528"/>
      <c r="K127" s="528"/>
      <c r="L127" s="528"/>
      <c r="M127" s="528"/>
      <c r="N127" s="528"/>
      <c r="O127" s="528"/>
      <c r="P127" s="528"/>
    </row>
    <row r="128" spans="2:16" s="527" customFormat="1" ht="19.5">
      <c r="B128" s="529" t="s">
        <v>287</v>
      </c>
    </row>
    <row r="129" spans="2:17" s="527" customFormat="1" ht="30">
      <c r="B129" s="537" t="s">
        <v>288</v>
      </c>
      <c r="C129" s="537"/>
      <c r="D129" s="537"/>
      <c r="E129" s="537"/>
      <c r="F129" s="537"/>
      <c r="G129" s="537"/>
      <c r="H129" s="600" t="s">
        <v>332</v>
      </c>
      <c r="I129" s="537"/>
      <c r="J129" s="537"/>
      <c r="K129" s="537"/>
      <c r="L129" s="537"/>
      <c r="M129" s="537"/>
      <c r="N129" s="537"/>
      <c r="O129" s="537"/>
      <c r="P129" s="537"/>
      <c r="Q129" s="537"/>
    </row>
    <row r="130" spans="2:17" s="527" customFormat="1" ht="30">
      <c r="B130" s="530"/>
      <c r="C130" s="530"/>
      <c r="D130" s="530"/>
      <c r="E130" s="530"/>
      <c r="F130" s="530"/>
      <c r="G130" s="530"/>
      <c r="H130" s="600" t="s">
        <v>333</v>
      </c>
      <c r="I130" s="530"/>
      <c r="J130" s="530"/>
      <c r="K130" s="530"/>
      <c r="L130" s="530"/>
      <c r="M130" s="530"/>
      <c r="N130" s="530"/>
      <c r="O130" s="530"/>
      <c r="P130" s="530"/>
      <c r="Q130" s="530"/>
    </row>
    <row r="131" spans="2:17" s="527" customFormat="1" ht="19.5">
      <c r="B131" s="529" t="s">
        <v>125</v>
      </c>
    </row>
    <row r="132" spans="2:17" ht="30">
      <c r="B132" s="532" t="s">
        <v>289</v>
      </c>
      <c r="C132" s="533"/>
      <c r="D132" s="533"/>
      <c r="E132" s="533"/>
      <c r="F132" s="533"/>
      <c r="H132" s="602" t="s">
        <v>334</v>
      </c>
      <c r="I132" s="534"/>
      <c r="J132" s="534"/>
      <c r="K132" s="535"/>
      <c r="L132" s="536"/>
    </row>
    <row r="133" spans="2:17" s="527" customFormat="1" ht="30">
      <c r="B133" s="527" t="s">
        <v>275</v>
      </c>
      <c r="H133" s="602" t="s">
        <v>335</v>
      </c>
    </row>
    <row r="134" spans="2:17" s="527" customFormat="1" ht="19.5"/>
    <row r="135" spans="2:17" s="527" customFormat="1" ht="19.5"/>
    <row r="136" spans="2:17" s="527" customFormat="1" ht="19.5"/>
    <row r="137" spans="2:17" s="527" customFormat="1" ht="19.5"/>
    <row r="138" spans="2:17" s="527" customFormat="1" ht="19.5"/>
    <row r="139" spans="2:17" s="527" customFormat="1" ht="19.5"/>
    <row r="140" spans="2:17" s="527" customFormat="1" ht="19.5"/>
    <row r="141" spans="2:17" s="527" customFormat="1" ht="19.5"/>
    <row r="165" spans="2:10" s="527" customFormat="1" ht="19.5"/>
    <row r="166" spans="2:10" s="527" customFormat="1" ht="30">
      <c r="B166" s="529" t="s">
        <v>295</v>
      </c>
      <c r="E166" s="598" t="s">
        <v>337</v>
      </c>
    </row>
    <row r="167" spans="2:10" s="527" customFormat="1" ht="19.5">
      <c r="B167" s="527" t="s">
        <v>296</v>
      </c>
    </row>
    <row r="168" spans="2:10" s="604" customFormat="1" ht="30">
      <c r="B168" s="603" t="s">
        <v>336</v>
      </c>
      <c r="J168" s="605"/>
    </row>
    <row r="169" spans="2:10" s="527" customFormat="1" ht="19.5">
      <c r="J169" s="601"/>
    </row>
    <row r="170" spans="2:10" s="527" customFormat="1" ht="30">
      <c r="B170" s="529" t="s">
        <v>294</v>
      </c>
      <c r="E170" s="598" t="s">
        <v>338</v>
      </c>
      <c r="J170" s="603"/>
    </row>
    <row r="171" spans="2:10" s="527" customFormat="1" ht="19.5">
      <c r="B171" s="527" t="s">
        <v>297</v>
      </c>
    </row>
    <row r="172" spans="2:10" s="604" customFormat="1" ht="30">
      <c r="B172" s="605" t="s">
        <v>345</v>
      </c>
    </row>
    <row r="173" spans="2:10" s="527" customFormat="1" ht="19.5">
      <c r="B173" s="527" t="s">
        <v>298</v>
      </c>
    </row>
    <row r="174" spans="2:10" s="604" customFormat="1" ht="30">
      <c r="B174" s="605" t="s">
        <v>346</v>
      </c>
    </row>
    <row r="175" spans="2:10" s="527" customFormat="1" ht="19.5"/>
    <row r="176" spans="2:10" s="527" customFormat="1" ht="30">
      <c r="B176" s="529" t="s">
        <v>292</v>
      </c>
      <c r="E176" s="598" t="s">
        <v>342</v>
      </c>
    </row>
    <row r="177" spans="2:5" s="527" customFormat="1" ht="19.5">
      <c r="B177" s="527" t="s">
        <v>293</v>
      </c>
    </row>
    <row r="178" spans="2:5" s="604" customFormat="1" ht="30">
      <c r="B178" s="605" t="s">
        <v>343</v>
      </c>
    </row>
    <row r="179" spans="2:5" s="527" customFormat="1" ht="19.5"/>
    <row r="180" spans="2:5" s="527" customFormat="1" ht="30">
      <c r="B180" s="529" t="s">
        <v>290</v>
      </c>
      <c r="E180" s="598" t="s">
        <v>340</v>
      </c>
    </row>
    <row r="181" spans="2:5" s="527" customFormat="1" ht="19.5">
      <c r="B181" s="527" t="s">
        <v>341</v>
      </c>
    </row>
    <row r="182" spans="2:5" s="419" customFormat="1" ht="30">
      <c r="B182" s="605" t="s">
        <v>344</v>
      </c>
    </row>
    <row r="183" spans="2:5" s="419" customFormat="1" ht="30">
      <c r="B183" s="605"/>
    </row>
    <row r="184" spans="2:5" s="419" customFormat="1" ht="30">
      <c r="B184" s="604" t="s">
        <v>299</v>
      </c>
      <c r="E184" s="605" t="s">
        <v>339</v>
      </c>
    </row>
    <row r="185" spans="2:5" s="419" customFormat="1" ht="19.5"/>
    <row r="186" spans="2:5" s="419" customFormat="1" ht="19.5"/>
    <row r="187" spans="2:5" s="419" customFormat="1" ht="19.5"/>
    <row r="188" spans="2:5" s="419" customFormat="1" ht="19.5"/>
    <row r="189" spans="2:5" s="419" customFormat="1" ht="19.5"/>
    <row r="190" spans="2:5" s="419" customFormat="1" ht="19.5"/>
    <row r="191" spans="2:5" s="419" customFormat="1" ht="19.5"/>
    <row r="192" spans="2:5" s="419" customFormat="1" ht="19.5"/>
    <row r="193" s="419" customFormat="1" ht="19.5"/>
    <row r="194" s="419" customFormat="1" ht="19.5"/>
  </sheetData>
  <mergeCells count="5">
    <mergeCell ref="D1:M1"/>
    <mergeCell ref="B6:F6"/>
    <mergeCell ref="C24:F24"/>
    <mergeCell ref="B41:F41"/>
    <mergeCell ref="C59:F59"/>
  </mergeCells>
  <phoneticPr fontId="27" type="noConversion"/>
  <printOptions horizontalCentered="1"/>
  <pageMargins left="0.19685039370078741" right="0.19685039370078741" top="0.39370078740157483" bottom="0.19685039370078741" header="0.39370078740157483" footer="0.19685039370078741"/>
  <pageSetup paperSize="9" scale="50" fitToHeight="0" orientation="portrait" r:id="rId1"/>
  <rowBreaks count="3" manualBreakCount="3">
    <brk id="39" max="16" man="1"/>
    <brk id="73" max="16" man="1"/>
    <brk id="126" max="16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41"/>
  <sheetViews>
    <sheetView showGridLines="0" view="pageBreakPreview" topLeftCell="A3" zoomScale="70" zoomScaleNormal="100" zoomScaleSheetLayoutView="70" zoomScalePageLayoutView="50" workbookViewId="0">
      <selection activeCell="K39" sqref="K39"/>
    </sheetView>
  </sheetViews>
  <sheetFormatPr defaultColWidth="12" defaultRowHeight="11.2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22.83203125" customWidth="1"/>
    <col min="9" max="9" width="21" customWidth="1"/>
    <col min="10" max="12" width="9.33203125" customWidth="1"/>
  </cols>
  <sheetData>
    <row r="1" spans="1:12" s="1" customFormat="1" ht="42.75" customHeight="1" thickBot="1">
      <c r="A1" s="31"/>
      <c r="B1" s="28"/>
      <c r="C1" s="645" t="s">
        <v>69</v>
      </c>
      <c r="D1" s="645"/>
      <c r="E1" s="645"/>
      <c r="F1" s="645"/>
      <c r="G1" s="645"/>
      <c r="H1" s="645"/>
      <c r="I1" s="91" t="str">
        <f>'TECHNICAL SHEET GARMENT'!J1</f>
        <v>WINTER 2018/19</v>
      </c>
      <c r="J1" s="28"/>
      <c r="K1" s="28"/>
      <c r="L1" s="29"/>
    </row>
    <row r="2" spans="1:12" s="3" customFormat="1" ht="21.75" customHeight="1">
      <c r="A2" s="105" t="str">
        <f>'TECHNICAL SHEET GARMENT'!A2</f>
        <v>LFV11443</v>
      </c>
      <c r="B2" s="52"/>
      <c r="C2" s="52"/>
      <c r="D2" s="650" t="str">
        <f>'TECHNICAL SHEET GARMENT'!C2</f>
        <v>ULSTER 3in1 FLEECE JKT</v>
      </c>
      <c r="E2" s="650"/>
      <c r="F2" s="650"/>
      <c r="G2" s="650"/>
      <c r="H2" s="52"/>
      <c r="I2" s="104" t="s">
        <v>2</v>
      </c>
      <c r="J2" s="53" t="str">
        <f>'TECHNICAL SHEET GARMENT'!K2</f>
        <v>V1BULK</v>
      </c>
      <c r="K2" s="7"/>
      <c r="L2" s="54"/>
    </row>
    <row r="3" spans="1:12" s="2" customFormat="1" ht="21.75" customHeight="1">
      <c r="A3" s="208" t="s">
        <v>1</v>
      </c>
      <c r="B3" s="209">
        <f ca="1">'TECHNICAL SHEET GARMENT'!B3</f>
        <v>43833</v>
      </c>
      <c r="C3" s="205"/>
      <c r="D3" s="205"/>
      <c r="E3" s="210" t="s">
        <v>67</v>
      </c>
      <c r="F3" s="215" t="str">
        <f>('TECHNICAL SHEET GARMENT'!G3)</f>
        <v>Marjorie</v>
      </c>
      <c r="G3" s="205"/>
      <c r="H3" s="205"/>
      <c r="I3" s="216" t="str">
        <f>'TECHNICAL SHEET GARMENT'!J3</f>
        <v xml:space="preserve">SUPPLIER : </v>
      </c>
      <c r="J3" s="211" t="str">
        <f>'TECHNICAL SHEET GARMENT'!K3</f>
        <v>PRIMA CHANNEL</v>
      </c>
      <c r="K3" s="211"/>
      <c r="L3" s="217"/>
    </row>
    <row r="4" spans="1:12" s="1" customFormat="1" ht="16.5" customHeight="1">
      <c r="A4" s="220"/>
      <c r="B4" s="218"/>
      <c r="C4" s="218"/>
      <c r="D4" s="218"/>
      <c r="E4" s="218"/>
      <c r="F4" s="219"/>
      <c r="G4" s="219"/>
      <c r="H4" s="218"/>
      <c r="I4" s="651"/>
      <c r="J4" s="651"/>
      <c r="K4" s="651"/>
      <c r="L4" s="652"/>
    </row>
    <row r="5" spans="1:12" s="1" customFormat="1" ht="16.5">
      <c r="A5" s="646"/>
      <c r="B5" s="647"/>
      <c r="C5" s="647"/>
      <c r="D5" s="647"/>
      <c r="E5" s="647"/>
      <c r="F5" s="37"/>
      <c r="G5" s="37"/>
      <c r="H5" s="37"/>
      <c r="I5" s="37"/>
      <c r="J5" s="37"/>
      <c r="K5" s="37"/>
      <c r="L5" s="221"/>
    </row>
    <row r="6" spans="1:12" s="1" customFormat="1" ht="16.5">
      <c r="A6" s="648"/>
      <c r="B6" s="649"/>
      <c r="C6" s="649"/>
      <c r="D6" s="649"/>
      <c r="E6" s="649"/>
      <c r="F6" s="39"/>
      <c r="G6" s="39"/>
      <c r="H6" s="39"/>
      <c r="I6" s="39"/>
      <c r="J6" s="39"/>
      <c r="K6" s="39"/>
      <c r="L6" s="222"/>
    </row>
    <row r="7" spans="1:12" s="1" customFormat="1">
      <c r="A7" s="223"/>
      <c r="B7" s="39"/>
      <c r="C7" s="39"/>
      <c r="D7" s="39"/>
      <c r="E7" s="39"/>
      <c r="F7" s="39"/>
      <c r="G7" s="39"/>
      <c r="H7" s="39"/>
      <c r="I7" s="39"/>
      <c r="J7" s="39"/>
      <c r="K7" s="39"/>
      <c r="L7" s="222"/>
    </row>
    <row r="8" spans="1:12" s="1" customFormat="1">
      <c r="A8" s="223"/>
      <c r="B8" s="39"/>
      <c r="C8" s="39"/>
      <c r="D8" s="39"/>
      <c r="E8" s="39"/>
      <c r="F8" s="39"/>
      <c r="G8" s="39"/>
      <c r="H8" s="39"/>
      <c r="I8" s="39"/>
      <c r="J8" s="39"/>
      <c r="K8" s="39"/>
      <c r="L8" s="222"/>
    </row>
    <row r="9" spans="1:12" s="1" customFormat="1">
      <c r="A9" s="223"/>
      <c r="B9" s="39"/>
      <c r="C9" s="39"/>
      <c r="D9" s="39"/>
      <c r="E9" s="39"/>
      <c r="F9" s="39"/>
      <c r="G9" s="39"/>
      <c r="H9" s="39"/>
      <c r="I9" s="39"/>
      <c r="J9" s="39"/>
      <c r="K9" s="39"/>
      <c r="L9" s="222"/>
    </row>
    <row r="10" spans="1:12" s="1" customFormat="1">
      <c r="A10" s="223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222"/>
    </row>
    <row r="11" spans="1:12" s="1" customFormat="1">
      <c r="A11" s="223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222"/>
    </row>
    <row r="12" spans="1:12" s="1" customFormat="1">
      <c r="A12" s="223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222"/>
    </row>
    <row r="13" spans="1:12" s="1" customFormat="1">
      <c r="A13" s="223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222"/>
    </row>
    <row r="14" spans="1:12" s="1" customFormat="1">
      <c r="A14" s="223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222"/>
    </row>
    <row r="15" spans="1:12" s="1" customFormat="1">
      <c r="A15" s="223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222"/>
    </row>
    <row r="16" spans="1:12" s="1" customFormat="1">
      <c r="A16" s="223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222"/>
    </row>
    <row r="17" spans="1:12" s="1" customFormat="1">
      <c r="A17" s="223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222"/>
    </row>
    <row r="18" spans="1:12" s="1" customFormat="1">
      <c r="A18" s="223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222"/>
    </row>
    <row r="19" spans="1:12" s="1" customFormat="1">
      <c r="A19" s="223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222"/>
    </row>
    <row r="20" spans="1:12" s="1" customFormat="1">
      <c r="A20" s="223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222"/>
    </row>
    <row r="21" spans="1:12" s="1" customFormat="1">
      <c r="A21" s="223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222"/>
    </row>
    <row r="22" spans="1:12" s="1" customFormat="1">
      <c r="A22" s="223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222"/>
    </row>
    <row r="23" spans="1:12" s="1" customFormat="1">
      <c r="A23" s="223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222"/>
    </row>
    <row r="24" spans="1:12" s="1" customFormat="1">
      <c r="A24" s="223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222"/>
    </row>
    <row r="25" spans="1:12" s="1" customFormat="1">
      <c r="A25" s="223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222"/>
    </row>
    <row r="26" spans="1:12" s="1" customFormat="1">
      <c r="A26" s="223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222"/>
    </row>
    <row r="27" spans="1:12" s="1" customFormat="1">
      <c r="A27" s="223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222"/>
    </row>
    <row r="28" spans="1:12" s="1" customFormat="1">
      <c r="A28" s="223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222"/>
    </row>
    <row r="29" spans="1:12" s="1" customFormat="1">
      <c r="A29" s="223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222"/>
    </row>
    <row r="30" spans="1:12" s="1" customFormat="1">
      <c r="A30" s="223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222"/>
    </row>
    <row r="31" spans="1:12" s="1" customFormat="1">
      <c r="A31" s="223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222"/>
    </row>
    <row r="32" spans="1:12" s="1" customFormat="1">
      <c r="A32" s="223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222"/>
    </row>
    <row r="33" spans="1:12" s="1" customFormat="1">
      <c r="A33" s="223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222"/>
    </row>
    <row r="34" spans="1:12" s="1" customFormat="1">
      <c r="A34" s="223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222"/>
    </row>
    <row r="35" spans="1:12" s="1" customFormat="1">
      <c r="A35" s="223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222"/>
    </row>
    <row r="36" spans="1:12" s="1" customFormat="1">
      <c r="A36" s="223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222"/>
    </row>
    <row r="37" spans="1:12" s="1" customFormat="1">
      <c r="A37" s="223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222"/>
    </row>
    <row r="38" spans="1:12" s="1" customFormat="1">
      <c r="A38" s="223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222"/>
    </row>
    <row r="39" spans="1:12" s="1" customFormat="1" ht="77.25" customHeight="1">
      <c r="A39" s="224"/>
      <c r="B39" s="225"/>
      <c r="C39" s="225"/>
      <c r="D39" s="225"/>
      <c r="E39" s="225"/>
      <c r="F39" s="225"/>
      <c r="G39" s="225"/>
      <c r="H39" s="225"/>
      <c r="I39" s="225"/>
      <c r="J39" s="225"/>
      <c r="K39" s="225"/>
      <c r="L39" s="226"/>
    </row>
    <row r="40" spans="1:12" s="1" customFormat="1"/>
    <row r="41" spans="1:12" s="1" customFormat="1"/>
  </sheetData>
  <mergeCells count="5">
    <mergeCell ref="C1:H1"/>
    <mergeCell ref="A5:E5"/>
    <mergeCell ref="A6:E6"/>
    <mergeCell ref="D2:G2"/>
    <mergeCell ref="I4:L4"/>
  </mergeCells>
  <phoneticPr fontId="26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8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39"/>
  <sheetViews>
    <sheetView showGridLines="0" view="pageBreakPreview" topLeftCell="A4" zoomScale="80" zoomScaleNormal="100" zoomScaleSheetLayoutView="80" workbookViewId="0">
      <selection activeCell="A33" sqref="A33"/>
    </sheetView>
  </sheetViews>
  <sheetFormatPr defaultColWidth="12" defaultRowHeight="11.2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1" width="9.33203125" customWidth="1"/>
    <col min="12" max="12" width="24.83203125" customWidth="1"/>
  </cols>
  <sheetData>
    <row r="1" spans="1:12" s="1" customFormat="1" ht="42.75" customHeight="1" thickBot="1">
      <c r="A1" s="31"/>
      <c r="B1" s="28"/>
      <c r="C1" s="645" t="s">
        <v>68</v>
      </c>
      <c r="D1" s="645"/>
      <c r="E1" s="645"/>
      <c r="F1" s="645"/>
      <c r="G1" s="645"/>
      <c r="H1" s="645"/>
      <c r="I1" s="91" t="str">
        <f>'TECHNICAL SHEET GARMENT'!J1</f>
        <v>WINTER 2018/19</v>
      </c>
      <c r="J1" s="28"/>
      <c r="K1" s="28"/>
      <c r="L1" s="29"/>
    </row>
    <row r="2" spans="1:12" s="3" customFormat="1" ht="15" customHeight="1">
      <c r="A2" s="105" t="str">
        <f>'TECHNICAL SHEET GARMENT'!A2</f>
        <v>LFV11443</v>
      </c>
      <c r="B2" s="52"/>
      <c r="C2" s="52"/>
      <c r="D2" s="650" t="str">
        <f>'TECHNICAL SHEET GARMENT'!C2</f>
        <v>ULSTER 3in1 FLEECE JKT</v>
      </c>
      <c r="E2" s="650"/>
      <c r="F2" s="650"/>
      <c r="G2" s="650"/>
      <c r="H2" s="52"/>
      <c r="I2" s="104" t="s">
        <v>2</v>
      </c>
      <c r="J2" s="53" t="str">
        <f>'TECHNICAL SHEET GARMENT'!K2</f>
        <v>V1BULK</v>
      </c>
      <c r="L2" s="54"/>
    </row>
    <row r="3" spans="1:12" s="2" customFormat="1" ht="15" customHeight="1" thickBot="1">
      <c r="A3" s="94" t="s">
        <v>1</v>
      </c>
      <c r="B3" s="49">
        <f ca="1">'TECHNICAL SHEET GARMENT'!B3</f>
        <v>43833</v>
      </c>
      <c r="C3" s="50"/>
      <c r="D3" s="50"/>
      <c r="E3" s="199" t="s">
        <v>67</v>
      </c>
      <c r="F3" s="200" t="str">
        <f>('TECHNICAL SHEET GARMENT'!G3)</f>
        <v>Marjorie</v>
      </c>
      <c r="G3" s="50"/>
      <c r="H3" s="50"/>
      <c r="I3" s="106" t="str">
        <f>'TECHNICAL SHEET GARMENT'!J3</f>
        <v xml:space="preserve">SUPPLIER : </v>
      </c>
      <c r="J3" s="92" t="str">
        <f>'TECHNICAL SHEET GARMENT'!K3</f>
        <v>PRIMA CHANNEL</v>
      </c>
      <c r="K3" s="92"/>
      <c r="L3" s="51"/>
    </row>
    <row r="4" spans="1:12" s="1" customFormat="1" ht="16.5">
      <c r="A4" s="34"/>
      <c r="B4" s="35"/>
      <c r="C4" s="35"/>
      <c r="D4" s="35"/>
      <c r="E4" s="35"/>
      <c r="F4" s="35"/>
      <c r="G4" s="35"/>
      <c r="H4" s="35"/>
      <c r="I4" s="35"/>
      <c r="J4" s="35"/>
      <c r="K4" s="35"/>
      <c r="L4" s="43"/>
    </row>
    <row r="5" spans="1:12" s="1" customFormat="1" ht="16.5">
      <c r="A5" s="36"/>
      <c r="B5" s="37"/>
      <c r="C5" s="37"/>
      <c r="D5" s="37"/>
      <c r="E5" s="37"/>
      <c r="F5" s="37"/>
      <c r="G5" s="37"/>
      <c r="H5" s="37"/>
      <c r="I5" s="37"/>
      <c r="J5" s="37"/>
      <c r="K5" s="37"/>
      <c r="L5" s="44"/>
    </row>
    <row r="6" spans="1:12" s="1" customFormat="1" ht="19.5">
      <c r="A6" s="38"/>
      <c r="B6" s="653" t="s">
        <v>42</v>
      </c>
      <c r="C6" s="653"/>
      <c r="D6" s="653"/>
      <c r="E6" s="653"/>
      <c r="F6" s="39"/>
      <c r="G6" s="39"/>
      <c r="H6" s="39"/>
      <c r="I6" s="39"/>
      <c r="J6" s="39"/>
      <c r="K6" s="39"/>
      <c r="L6" s="45"/>
    </row>
    <row r="7" spans="1:12" s="1" customFormat="1">
      <c r="A7" s="38"/>
      <c r="B7" s="39"/>
      <c r="C7" s="39"/>
      <c r="D7" s="39"/>
      <c r="E7" s="39"/>
      <c r="F7" s="39"/>
      <c r="G7" s="39"/>
      <c r="H7" s="39"/>
      <c r="I7" s="39"/>
      <c r="J7" s="39"/>
      <c r="K7" s="39"/>
      <c r="L7" s="45"/>
    </row>
    <row r="8" spans="1:12" s="1" customFormat="1">
      <c r="A8" s="38"/>
      <c r="B8" s="39"/>
      <c r="C8" s="39"/>
      <c r="D8" s="39"/>
      <c r="E8" s="39"/>
      <c r="F8" s="39"/>
      <c r="G8" s="39"/>
      <c r="H8" s="39"/>
      <c r="I8" s="39"/>
      <c r="J8" s="39"/>
      <c r="K8" s="39"/>
      <c r="L8" s="45"/>
    </row>
    <row r="9" spans="1:12" s="1" customFormat="1">
      <c r="A9" s="38"/>
      <c r="B9" s="39"/>
      <c r="C9" s="39"/>
      <c r="D9" s="39"/>
      <c r="E9" s="39"/>
      <c r="F9" s="39"/>
      <c r="G9" s="39"/>
      <c r="H9" s="39"/>
      <c r="I9" s="39"/>
      <c r="J9" s="39"/>
      <c r="K9" s="39"/>
      <c r="L9" s="45"/>
    </row>
    <row r="10" spans="1:12" s="1" customFormat="1">
      <c r="A10" s="38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45"/>
    </row>
    <row r="11" spans="1:12" s="1" customFormat="1">
      <c r="A11" s="38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45"/>
    </row>
    <row r="12" spans="1:12" s="1" customFormat="1">
      <c r="A12" s="38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45"/>
    </row>
    <row r="13" spans="1:12" s="1" customFormat="1">
      <c r="A13" s="38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45"/>
    </row>
    <row r="14" spans="1:12" s="1" customFormat="1">
      <c r="A14" s="38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45"/>
    </row>
    <row r="15" spans="1:12" s="1" customFormat="1">
      <c r="A15" s="38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45"/>
    </row>
    <row r="16" spans="1:12" s="1" customFormat="1">
      <c r="A16" s="38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45"/>
    </row>
    <row r="17" spans="1:12" s="1" customFormat="1">
      <c r="A17" s="38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45"/>
    </row>
    <row r="18" spans="1:12" s="1" customFormat="1">
      <c r="A18" s="38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45"/>
    </row>
    <row r="19" spans="1:12" s="1" customFormat="1">
      <c r="A19" s="38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45"/>
    </row>
    <row r="20" spans="1:12" s="1" customFormat="1">
      <c r="A20" s="38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45"/>
    </row>
    <row r="21" spans="1:12" s="1" customFormat="1">
      <c r="A21" s="38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45"/>
    </row>
    <row r="22" spans="1:12" s="1" customFormat="1">
      <c r="A22" s="38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45"/>
    </row>
    <row r="23" spans="1:12" s="1" customFormat="1">
      <c r="A23" s="38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45"/>
    </row>
    <row r="24" spans="1:12" s="1" customFormat="1">
      <c r="A24" s="38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45"/>
    </row>
    <row r="25" spans="1:12" s="1" customFormat="1">
      <c r="A25" s="38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45"/>
    </row>
    <row r="26" spans="1:12" s="1" customFormat="1">
      <c r="A26" s="38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45"/>
    </row>
    <row r="27" spans="1:12" s="1" customFormat="1">
      <c r="A27" s="38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45"/>
    </row>
    <row r="28" spans="1:12" s="1" customFormat="1">
      <c r="A28" s="38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45"/>
    </row>
    <row r="29" spans="1:12" s="1" customFormat="1">
      <c r="A29" s="38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45"/>
    </row>
    <row r="30" spans="1:12" s="1" customFormat="1">
      <c r="A30" s="38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45"/>
    </row>
    <row r="31" spans="1:12" s="1" customFormat="1">
      <c r="A31" s="38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45"/>
    </row>
    <row r="32" spans="1:12" s="1" customFormat="1">
      <c r="A32" s="38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45"/>
    </row>
    <row r="33" spans="1:12" s="1" customFormat="1">
      <c r="A33" s="38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45"/>
    </row>
    <row r="34" spans="1:12" s="1" customFormat="1">
      <c r="A34" s="38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45"/>
    </row>
    <row r="35" spans="1:12" s="1" customFormat="1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45"/>
    </row>
    <row r="36" spans="1:12" s="1" customFormat="1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45"/>
    </row>
    <row r="37" spans="1:12" s="1" customFormat="1">
      <c r="A37" s="38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45"/>
    </row>
    <row r="38" spans="1:12" s="1" customFormat="1" ht="74.25" customHeight="1" thickBot="1">
      <c r="A38" s="46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8"/>
    </row>
    <row r="39" spans="1:12" s="1" customFormat="1"/>
  </sheetData>
  <mergeCells count="3">
    <mergeCell ref="C1:H1"/>
    <mergeCell ref="D2:G2"/>
    <mergeCell ref="B6:E6"/>
  </mergeCells>
  <phoneticPr fontId="26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9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41"/>
  <sheetViews>
    <sheetView showGridLines="0" tabSelected="1" view="pageBreakPreview" topLeftCell="A4" zoomScale="80" zoomScaleNormal="100" zoomScaleSheetLayoutView="80" zoomScalePageLayoutView="40" workbookViewId="0">
      <selection activeCell="A15" sqref="A15"/>
    </sheetView>
  </sheetViews>
  <sheetFormatPr defaultColWidth="12" defaultRowHeight="11.25"/>
  <cols>
    <col min="1" max="1" width="21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22.83203125" customWidth="1"/>
    <col min="9" max="9" width="21" customWidth="1"/>
    <col min="10" max="12" width="9.33203125" customWidth="1"/>
  </cols>
  <sheetData>
    <row r="1" spans="1:12" s="1" customFormat="1" ht="42.75" customHeight="1" thickBot="1">
      <c r="A1" s="31"/>
      <c r="B1" s="28"/>
      <c r="C1" s="645" t="s">
        <v>111</v>
      </c>
      <c r="D1" s="645"/>
      <c r="E1" s="645"/>
      <c r="F1" s="645"/>
      <c r="G1" s="645"/>
      <c r="H1" s="645"/>
      <c r="I1" s="91" t="str">
        <f>'TECHNICAL SHEET GARMENT'!J1</f>
        <v>WINTER 2018/19</v>
      </c>
      <c r="J1" s="28"/>
      <c r="K1" s="28"/>
      <c r="L1" s="29"/>
    </row>
    <row r="2" spans="1:12" s="3" customFormat="1" ht="21.75" customHeight="1">
      <c r="A2" s="105" t="str">
        <f>'TECHNICAL SHEET GARMENT'!A2</f>
        <v>LFV11443</v>
      </c>
      <c r="B2" s="52"/>
      <c r="C2" s="52"/>
      <c r="D2" s="650" t="str">
        <f>'TECHNICAL SHEET GARMENT'!C2</f>
        <v>ULSTER 3in1 FLEECE JKT</v>
      </c>
      <c r="E2" s="650"/>
      <c r="F2" s="650"/>
      <c r="G2" s="650"/>
      <c r="H2" s="52"/>
      <c r="I2" s="104" t="s">
        <v>2</v>
      </c>
      <c r="J2" s="53" t="str">
        <f>'TECHNICAL SHEET GARMENT'!K2</f>
        <v>V1BULK</v>
      </c>
      <c r="K2" s="7"/>
      <c r="L2" s="54"/>
    </row>
    <row r="3" spans="1:12" s="2" customFormat="1" ht="21.75" customHeight="1">
      <c r="A3" s="208" t="s">
        <v>1</v>
      </c>
      <c r="B3" s="209">
        <f ca="1">'TECHNICAL SHEET GARMENT'!B3</f>
        <v>43833</v>
      </c>
      <c r="C3" s="205"/>
      <c r="D3" s="205"/>
      <c r="E3" s="276" t="s">
        <v>67</v>
      </c>
      <c r="F3" s="215" t="str">
        <f>('TECHNICAL SHEET GARMENT'!G3)</f>
        <v>Marjorie</v>
      </c>
      <c r="G3" s="205"/>
      <c r="H3" s="205"/>
      <c r="I3" s="216" t="str">
        <f>'TECHNICAL SHEET GARMENT'!J3</f>
        <v xml:space="preserve">SUPPLIER : </v>
      </c>
      <c r="J3" s="211" t="str">
        <f>'TECHNICAL SHEET GARMENT'!K3</f>
        <v>PRIMA CHANNEL</v>
      </c>
      <c r="K3" s="211"/>
      <c r="L3" s="217"/>
    </row>
    <row r="4" spans="1:12" s="1" customFormat="1" ht="16.5" customHeight="1">
      <c r="A4" s="220"/>
      <c r="B4" s="218"/>
      <c r="C4" s="218"/>
      <c r="D4" s="218"/>
      <c r="E4" s="218"/>
      <c r="F4" s="219"/>
      <c r="G4" s="219"/>
      <c r="H4" s="218"/>
      <c r="I4" s="651"/>
      <c r="J4" s="651"/>
      <c r="K4" s="651"/>
      <c r="L4" s="652"/>
    </row>
    <row r="5" spans="1:12" s="1" customFormat="1" ht="16.5">
      <c r="A5" s="646"/>
      <c r="B5" s="647"/>
      <c r="C5" s="647"/>
      <c r="D5" s="647"/>
      <c r="E5" s="647"/>
      <c r="F5" s="37"/>
      <c r="G5" s="37"/>
      <c r="H5" s="37"/>
      <c r="I5" s="37"/>
      <c r="J5" s="37"/>
      <c r="K5" s="37"/>
      <c r="L5" s="221"/>
    </row>
    <row r="6" spans="1:12" s="1" customFormat="1" ht="16.5">
      <c r="A6" s="648"/>
      <c r="B6" s="649"/>
      <c r="C6" s="649"/>
      <c r="D6" s="649"/>
      <c r="E6" s="649"/>
      <c r="F6" s="39"/>
      <c r="G6" s="39"/>
      <c r="H6" s="39"/>
      <c r="I6" s="39"/>
      <c r="J6" s="39"/>
      <c r="K6" s="39"/>
      <c r="L6" s="222"/>
    </row>
    <row r="7" spans="1:12" s="1" customFormat="1">
      <c r="A7" s="223"/>
      <c r="B7" s="39"/>
      <c r="C7" s="39"/>
      <c r="D7" s="39"/>
      <c r="E7" s="39"/>
      <c r="F7" s="39"/>
      <c r="G7" s="39"/>
      <c r="H7" s="39"/>
      <c r="I7" s="39"/>
      <c r="J7" s="39"/>
      <c r="K7" s="39"/>
      <c r="L7" s="222"/>
    </row>
    <row r="8" spans="1:12" s="1" customFormat="1">
      <c r="A8" s="223"/>
      <c r="B8" s="39"/>
      <c r="C8" s="39"/>
      <c r="D8" s="39"/>
      <c r="E8" s="39"/>
      <c r="F8" s="39"/>
      <c r="G8" s="39"/>
      <c r="H8" s="39"/>
      <c r="I8" s="39"/>
      <c r="J8" s="39"/>
      <c r="K8" s="39"/>
      <c r="L8" s="222"/>
    </row>
    <row r="9" spans="1:12" s="1" customFormat="1">
      <c r="A9" s="223"/>
      <c r="B9" s="39"/>
      <c r="C9" s="39"/>
      <c r="D9" s="39"/>
      <c r="E9" s="39"/>
      <c r="F9" s="39"/>
      <c r="G9" s="39"/>
      <c r="H9" s="39"/>
      <c r="I9" s="39"/>
      <c r="J9" s="39"/>
      <c r="K9" s="39"/>
      <c r="L9" s="222"/>
    </row>
    <row r="10" spans="1:12" s="1" customFormat="1">
      <c r="A10" s="223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222"/>
    </row>
    <row r="11" spans="1:12" s="1" customFormat="1">
      <c r="A11" s="223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222"/>
    </row>
    <row r="12" spans="1:12" s="1" customFormat="1">
      <c r="A12" s="223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222"/>
    </row>
    <row r="13" spans="1:12" s="1" customFormat="1">
      <c r="A13" s="223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222"/>
    </row>
    <row r="14" spans="1:12" s="1" customFormat="1">
      <c r="A14" s="223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222"/>
    </row>
    <row r="15" spans="1:12" s="1" customFormat="1">
      <c r="A15" s="223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222"/>
    </row>
    <row r="16" spans="1:12" s="1" customFormat="1">
      <c r="A16" s="223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222"/>
    </row>
    <row r="17" spans="1:12" s="1" customFormat="1">
      <c r="A17" s="223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222"/>
    </row>
    <row r="18" spans="1:12" s="1" customFormat="1">
      <c r="A18" s="223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222"/>
    </row>
    <row r="19" spans="1:12" s="1" customFormat="1">
      <c r="A19" s="223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222"/>
    </row>
    <row r="20" spans="1:12" s="1" customFormat="1">
      <c r="A20" s="223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222"/>
    </row>
    <row r="21" spans="1:12" s="1" customFormat="1">
      <c r="A21" s="223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222"/>
    </row>
    <row r="22" spans="1:12" s="1" customFormat="1">
      <c r="A22" s="223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222"/>
    </row>
    <row r="23" spans="1:12" s="1" customFormat="1">
      <c r="A23" s="223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222"/>
    </row>
    <row r="24" spans="1:12" s="1" customFormat="1">
      <c r="A24" s="223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222"/>
    </row>
    <row r="25" spans="1:12" s="1" customFormat="1">
      <c r="A25" s="223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222"/>
    </row>
    <row r="26" spans="1:12" s="1" customFormat="1">
      <c r="A26" s="223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222"/>
    </row>
    <row r="27" spans="1:12" s="1" customFormat="1">
      <c r="A27" s="223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222"/>
    </row>
    <row r="28" spans="1:12" s="1" customFormat="1">
      <c r="A28" s="223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222"/>
    </row>
    <row r="29" spans="1:12" s="1" customFormat="1">
      <c r="A29" s="223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222"/>
    </row>
    <row r="30" spans="1:12" s="1" customFormat="1">
      <c r="A30" s="223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222"/>
    </row>
    <row r="31" spans="1:12" s="1" customFormat="1">
      <c r="A31" s="223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222"/>
    </row>
    <row r="32" spans="1:12" s="1" customFormat="1">
      <c r="A32" s="223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222"/>
    </row>
    <row r="33" spans="1:12" s="1" customFormat="1">
      <c r="A33" s="223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222"/>
    </row>
    <row r="34" spans="1:12" s="1" customFormat="1">
      <c r="A34" s="223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222"/>
    </row>
    <row r="35" spans="1:12" s="1" customFormat="1">
      <c r="A35" s="223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222"/>
    </row>
    <row r="36" spans="1:12" s="1" customFormat="1">
      <c r="A36" s="223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222"/>
    </row>
    <row r="37" spans="1:12" s="1" customFormat="1">
      <c r="A37" s="223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222"/>
    </row>
    <row r="38" spans="1:12" s="1" customFormat="1">
      <c r="A38" s="223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222"/>
    </row>
    <row r="39" spans="1:12" s="1" customFormat="1" ht="77.25" customHeight="1">
      <c r="A39" s="224"/>
      <c r="B39" s="225"/>
      <c r="C39" s="225"/>
      <c r="D39" s="225"/>
      <c r="E39" s="225"/>
      <c r="F39" s="225"/>
      <c r="G39" s="225"/>
      <c r="H39" s="225"/>
      <c r="I39" s="225"/>
      <c r="J39" s="225"/>
      <c r="K39" s="225"/>
      <c r="L39" s="226"/>
    </row>
    <row r="40" spans="1:12" s="1" customFormat="1"/>
    <row r="41" spans="1:12" s="1" customFormat="1"/>
  </sheetData>
  <mergeCells count="5">
    <mergeCell ref="C1:H1"/>
    <mergeCell ref="D2:G2"/>
    <mergeCell ref="I4:L4"/>
    <mergeCell ref="A5:E5"/>
    <mergeCell ref="A6:E6"/>
  </mergeCells>
  <phoneticPr fontId="26" type="noConversion"/>
  <printOptions horizontalCentered="1"/>
  <pageMargins left="0.39370078740157483" right="0.39370078740157483" top="0.39370078740157483" bottom="0.19685039370078741" header="0.39370078740157483" footer="0.19685039370078741"/>
  <pageSetup paperSize="9" scale="94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showGridLines="0" view="pageBreakPreview" zoomScale="50" zoomScaleNormal="100" zoomScaleSheetLayoutView="50" zoomScalePageLayoutView="60" workbookViewId="0">
      <selection activeCell="P23" sqref="P23"/>
    </sheetView>
  </sheetViews>
  <sheetFormatPr defaultColWidth="12" defaultRowHeight="11.2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22.83203125" customWidth="1"/>
    <col min="9" max="9" width="21" customWidth="1"/>
    <col min="10" max="12" width="9.33203125" customWidth="1"/>
  </cols>
  <sheetData>
    <row r="1" spans="1:12" s="1" customFormat="1" ht="42.75" customHeight="1" thickBot="1">
      <c r="A1" s="31"/>
      <c r="B1" s="28"/>
      <c r="C1" s="645" t="s">
        <v>136</v>
      </c>
      <c r="D1" s="645"/>
      <c r="E1" s="645"/>
      <c r="F1" s="645"/>
      <c r="G1" s="645"/>
      <c r="H1" s="645"/>
      <c r="I1" s="91" t="str">
        <f>'TECHNICAL SHEET GARMENT'!J1</f>
        <v>WINTER 2018/19</v>
      </c>
      <c r="J1" s="28"/>
      <c r="K1" s="28"/>
      <c r="L1" s="29"/>
    </row>
    <row r="2" spans="1:12" s="3" customFormat="1" ht="21.75" customHeight="1">
      <c r="A2" s="105" t="str">
        <f>'TECHNICAL SHEET GARMENT'!A2</f>
        <v>LFV11443</v>
      </c>
      <c r="B2" s="52"/>
      <c r="C2" s="52"/>
      <c r="D2" s="650" t="str">
        <f>'TECHNICAL SHEET GARMENT'!C2</f>
        <v>ULSTER 3in1 FLEECE JKT</v>
      </c>
      <c r="E2" s="650"/>
      <c r="F2" s="650"/>
      <c r="G2" s="650"/>
      <c r="H2" s="52"/>
      <c r="I2" s="104" t="s">
        <v>2</v>
      </c>
      <c r="J2" s="53" t="str">
        <f>'TECHNICAL SHEET GARMENT'!K2</f>
        <v>V1BULK</v>
      </c>
      <c r="K2" s="7"/>
      <c r="L2" s="54"/>
    </row>
    <row r="3" spans="1:12" s="2" customFormat="1" ht="21.75" customHeight="1">
      <c r="A3" s="208" t="s">
        <v>1</v>
      </c>
      <c r="B3" s="209">
        <f ca="1">'TECHNICAL SHEET GARMENT'!B3</f>
        <v>43833</v>
      </c>
      <c r="C3" s="205"/>
      <c r="D3" s="205"/>
      <c r="E3" s="314" t="s">
        <v>67</v>
      </c>
      <c r="F3" s="215" t="str">
        <f>('TECHNICAL SHEET GARMENT'!G3)</f>
        <v>Marjorie</v>
      </c>
      <c r="G3" s="205"/>
      <c r="H3" s="205"/>
      <c r="I3" s="216" t="str">
        <f>'TECHNICAL SHEET GARMENT'!J3</f>
        <v xml:space="preserve">SUPPLIER : </v>
      </c>
      <c r="J3" s="211" t="str">
        <f>'TECHNICAL SHEET GARMENT'!K3</f>
        <v>PRIMA CHANNEL</v>
      </c>
      <c r="K3" s="211"/>
      <c r="L3" s="217"/>
    </row>
    <row r="4" spans="1:12" s="1" customFormat="1" ht="16.5" customHeight="1">
      <c r="A4" s="220"/>
      <c r="B4" s="218"/>
      <c r="C4" s="218"/>
      <c r="D4" s="218"/>
      <c r="E4" s="218"/>
      <c r="F4" s="219"/>
      <c r="G4" s="219"/>
      <c r="H4" s="218"/>
      <c r="I4" s="651"/>
      <c r="J4" s="651"/>
      <c r="K4" s="651"/>
      <c r="L4" s="652"/>
    </row>
    <row r="5" spans="1:12" s="1" customFormat="1" ht="16.5">
      <c r="A5" s="646"/>
      <c r="B5" s="647"/>
      <c r="C5" s="647"/>
      <c r="D5" s="647"/>
      <c r="E5" s="647"/>
      <c r="F5" s="37"/>
      <c r="G5" s="37"/>
      <c r="H5" s="37"/>
      <c r="I5" s="37"/>
      <c r="J5" s="37"/>
      <c r="K5" s="37"/>
      <c r="L5" s="221"/>
    </row>
    <row r="6" spans="1:12" s="1" customFormat="1" ht="16.5">
      <c r="A6" s="648"/>
      <c r="B6" s="649"/>
      <c r="C6" s="649"/>
      <c r="D6" s="649"/>
      <c r="E6" s="649"/>
      <c r="F6" s="39"/>
      <c r="G6" s="39"/>
      <c r="H6" s="39"/>
      <c r="I6" s="39"/>
      <c r="J6" s="39"/>
      <c r="K6" s="39"/>
      <c r="L6" s="222"/>
    </row>
    <row r="7" spans="1:12" s="1" customFormat="1">
      <c r="A7" s="223"/>
      <c r="B7" s="39"/>
      <c r="C7" s="39"/>
      <c r="D7" s="39"/>
      <c r="E7" s="39"/>
      <c r="F7" s="39"/>
      <c r="G7" s="39"/>
      <c r="H7" s="39"/>
      <c r="I7" s="39"/>
      <c r="J7" s="39"/>
      <c r="K7" s="39"/>
      <c r="L7" s="222"/>
    </row>
    <row r="8" spans="1:12" s="1" customFormat="1">
      <c r="A8" s="223"/>
      <c r="B8" s="39"/>
      <c r="C8" s="39"/>
      <c r="D8" s="39"/>
      <c r="E8" s="39"/>
      <c r="F8" s="39"/>
      <c r="G8" s="39"/>
      <c r="H8" s="39"/>
      <c r="I8" s="39"/>
      <c r="J8" s="39"/>
      <c r="K8" s="39"/>
      <c r="L8" s="222"/>
    </row>
    <row r="9" spans="1:12" s="1" customFormat="1">
      <c r="A9" s="223"/>
      <c r="B9" s="39"/>
      <c r="C9" s="39"/>
      <c r="D9" s="39"/>
      <c r="E9" s="39"/>
      <c r="F9" s="39"/>
      <c r="G9" s="39"/>
      <c r="H9" s="39"/>
      <c r="I9" s="39"/>
      <c r="J9" s="39"/>
      <c r="K9" s="39"/>
      <c r="L9" s="222"/>
    </row>
    <row r="10" spans="1:12" s="1" customFormat="1">
      <c r="A10" s="223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222"/>
    </row>
    <row r="11" spans="1:12" s="1" customFormat="1">
      <c r="A11" s="223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222"/>
    </row>
    <row r="12" spans="1:12" s="1" customFormat="1">
      <c r="A12" s="223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222"/>
    </row>
    <row r="13" spans="1:12" s="1" customFormat="1">
      <c r="A13" s="223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222"/>
    </row>
    <row r="14" spans="1:12" s="1" customFormat="1">
      <c r="A14" s="223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222"/>
    </row>
    <row r="15" spans="1:12" s="1" customFormat="1">
      <c r="A15" s="223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222"/>
    </row>
    <row r="16" spans="1:12" s="1" customFormat="1">
      <c r="A16" s="223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222"/>
    </row>
    <row r="17" spans="1:12" s="1" customFormat="1">
      <c r="A17" s="223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222"/>
    </row>
    <row r="18" spans="1:12" s="1" customFormat="1">
      <c r="A18" s="223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222"/>
    </row>
    <row r="19" spans="1:12" s="1" customFormat="1">
      <c r="A19" s="223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222"/>
    </row>
    <row r="20" spans="1:12" s="1" customFormat="1">
      <c r="A20" s="223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222"/>
    </row>
    <row r="21" spans="1:12" s="1" customFormat="1">
      <c r="A21" s="223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222"/>
    </row>
    <row r="22" spans="1:12" s="1" customFormat="1">
      <c r="A22" s="223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222"/>
    </row>
    <row r="23" spans="1:12" s="1" customFormat="1">
      <c r="A23" s="223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222"/>
    </row>
    <row r="24" spans="1:12" s="1" customFormat="1">
      <c r="A24" s="223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222"/>
    </row>
    <row r="25" spans="1:12" s="1" customFormat="1">
      <c r="A25" s="223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222"/>
    </row>
    <row r="26" spans="1:12" s="1" customFormat="1">
      <c r="A26" s="223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222"/>
    </row>
    <row r="27" spans="1:12" s="1" customFormat="1">
      <c r="A27" s="223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222"/>
    </row>
    <row r="28" spans="1:12" s="1" customFormat="1">
      <c r="A28" s="223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222"/>
    </row>
    <row r="29" spans="1:12" s="1" customFormat="1">
      <c r="A29" s="223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222"/>
    </row>
    <row r="30" spans="1:12" s="1" customFormat="1">
      <c r="A30" s="223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222"/>
    </row>
    <row r="31" spans="1:12" s="1" customFormat="1">
      <c r="A31" s="223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222"/>
    </row>
    <row r="32" spans="1:12" s="1" customFormat="1">
      <c r="A32" s="223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222"/>
    </row>
    <row r="33" spans="1:12" s="1" customFormat="1">
      <c r="A33" s="223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222"/>
    </row>
    <row r="34" spans="1:12" s="1" customFormat="1">
      <c r="A34" s="223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222"/>
    </row>
    <row r="35" spans="1:12" s="1" customFormat="1">
      <c r="A35" s="223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222"/>
    </row>
    <row r="36" spans="1:12" s="1" customFormat="1">
      <c r="A36" s="223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222"/>
    </row>
    <row r="37" spans="1:12" s="1" customFormat="1">
      <c r="A37" s="223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222"/>
    </row>
    <row r="38" spans="1:12" s="1" customFormat="1">
      <c r="A38" s="223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222"/>
    </row>
    <row r="39" spans="1:12" s="1" customFormat="1" ht="77.25" customHeight="1">
      <c r="A39" s="224"/>
      <c r="B39" s="225"/>
      <c r="C39" s="225"/>
      <c r="D39" s="225"/>
      <c r="E39" s="225"/>
      <c r="F39" s="225"/>
      <c r="G39" s="225"/>
      <c r="H39" s="225"/>
      <c r="I39" s="225"/>
      <c r="J39" s="225"/>
      <c r="K39" s="225"/>
      <c r="L39" s="226"/>
    </row>
    <row r="40" spans="1:12" s="1" customFormat="1"/>
    <row r="41" spans="1:12" s="1" customFormat="1"/>
  </sheetData>
  <mergeCells count="5">
    <mergeCell ref="C1:H1"/>
    <mergeCell ref="D2:G2"/>
    <mergeCell ref="I4:L4"/>
    <mergeCell ref="A5:E5"/>
    <mergeCell ref="A6:E6"/>
  </mergeCells>
  <phoneticPr fontId="26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9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1"/>
  <sheetViews>
    <sheetView showGridLines="0" view="pageBreakPreview" topLeftCell="A4" zoomScale="80" zoomScaleNormal="100" zoomScaleSheetLayoutView="80" zoomScalePageLayoutView="50" workbookViewId="0">
      <selection activeCell="M14" sqref="M14"/>
    </sheetView>
  </sheetViews>
  <sheetFormatPr defaultColWidth="12" defaultRowHeight="11.2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22.83203125" customWidth="1"/>
    <col min="9" max="9" width="21" customWidth="1"/>
    <col min="10" max="12" width="9.33203125" customWidth="1"/>
  </cols>
  <sheetData>
    <row r="1" spans="1:12" s="1" customFormat="1" ht="42.75" customHeight="1" thickBot="1">
      <c r="A1" s="31"/>
      <c r="B1" s="28"/>
      <c r="C1" s="645" t="s">
        <v>145</v>
      </c>
      <c r="D1" s="645"/>
      <c r="E1" s="645"/>
      <c r="F1" s="645"/>
      <c r="G1" s="645"/>
      <c r="H1" s="645"/>
      <c r="I1" s="91" t="str">
        <f>'TECHNICAL SHEET GARMENT'!J1</f>
        <v>WINTER 2018/19</v>
      </c>
      <c r="J1" s="28"/>
      <c r="K1" s="28"/>
      <c r="L1" s="29"/>
    </row>
    <row r="2" spans="1:12" s="3" customFormat="1" ht="21.75" customHeight="1">
      <c r="A2" s="105" t="str">
        <f>'TECHNICAL SHEET GARMENT'!A2</f>
        <v>LFV11443</v>
      </c>
      <c r="B2" s="52"/>
      <c r="C2" s="52"/>
      <c r="D2" s="650" t="str">
        <f>'TECHNICAL SHEET GARMENT'!C2</f>
        <v>ULSTER 3in1 FLEECE JKT</v>
      </c>
      <c r="E2" s="650"/>
      <c r="F2" s="650"/>
      <c r="G2" s="650"/>
      <c r="H2" s="52"/>
      <c r="I2" s="104" t="s">
        <v>2</v>
      </c>
      <c r="J2" s="53" t="str">
        <f>'TECHNICAL SHEET GARMENT'!K2</f>
        <v>V1BULK</v>
      </c>
      <c r="K2" s="7"/>
      <c r="L2" s="54"/>
    </row>
    <row r="3" spans="1:12" s="2" customFormat="1" ht="21.75" customHeight="1">
      <c r="A3" s="208" t="s">
        <v>1</v>
      </c>
      <c r="B3" s="209">
        <f ca="1">'TECHNICAL SHEET GARMENT'!B3</f>
        <v>43833</v>
      </c>
      <c r="C3" s="205"/>
      <c r="D3" s="205"/>
      <c r="E3" s="322" t="s">
        <v>67</v>
      </c>
      <c r="F3" s="215" t="str">
        <f>('TECHNICAL SHEET GARMENT'!G3)</f>
        <v>Marjorie</v>
      </c>
      <c r="G3" s="205"/>
      <c r="H3" s="205"/>
      <c r="I3" s="216" t="str">
        <f>'TECHNICAL SHEET GARMENT'!J3</f>
        <v xml:space="preserve">SUPPLIER : </v>
      </c>
      <c r="J3" s="211" t="str">
        <f>'TECHNICAL SHEET GARMENT'!K3</f>
        <v>PRIMA CHANNEL</v>
      </c>
      <c r="K3" s="211"/>
      <c r="L3" s="217"/>
    </row>
    <row r="4" spans="1:12" s="1" customFormat="1" ht="16.5" customHeight="1">
      <c r="A4" s="220"/>
      <c r="B4" s="218"/>
      <c r="C4" s="218"/>
      <c r="D4" s="218"/>
      <c r="E4" s="218"/>
      <c r="F4" s="219"/>
      <c r="G4" s="219"/>
      <c r="H4" s="218"/>
      <c r="I4" s="651"/>
      <c r="J4" s="651"/>
      <c r="K4" s="651"/>
      <c r="L4" s="652"/>
    </row>
    <row r="5" spans="1:12" s="1" customFormat="1" ht="16.5">
      <c r="A5" s="646"/>
      <c r="B5" s="647"/>
      <c r="C5" s="647"/>
      <c r="D5" s="647"/>
      <c r="E5" s="647"/>
      <c r="F5" s="37"/>
      <c r="G5" s="37"/>
      <c r="H5" s="37"/>
      <c r="I5" s="37"/>
      <c r="J5" s="37"/>
      <c r="K5" s="37"/>
      <c r="L5" s="221"/>
    </row>
    <row r="6" spans="1:12" s="1" customFormat="1" ht="16.5">
      <c r="A6" s="648"/>
      <c r="B6" s="649"/>
      <c r="C6" s="649"/>
      <c r="D6" s="649"/>
      <c r="E6" s="649"/>
      <c r="F6" s="39"/>
      <c r="G6" s="39"/>
      <c r="H6" s="39"/>
      <c r="I6" s="39"/>
      <c r="J6" s="39"/>
      <c r="K6" s="39"/>
      <c r="L6" s="222"/>
    </row>
    <row r="7" spans="1:12" s="1" customFormat="1">
      <c r="A7" s="223"/>
      <c r="B7" s="39"/>
      <c r="C7" s="39"/>
      <c r="D7" s="39"/>
      <c r="E7" s="39"/>
      <c r="F7" s="39"/>
      <c r="G7" s="39"/>
      <c r="H7" s="39"/>
      <c r="I7" s="39"/>
      <c r="J7" s="39"/>
      <c r="K7" s="39"/>
      <c r="L7" s="222"/>
    </row>
    <row r="8" spans="1:12" s="1" customFormat="1">
      <c r="A8" s="223"/>
      <c r="B8" s="39"/>
      <c r="C8" s="39"/>
      <c r="D8" s="39"/>
      <c r="E8" s="39"/>
      <c r="F8" s="39"/>
      <c r="G8" s="39"/>
      <c r="H8" s="39"/>
      <c r="I8" s="39"/>
      <c r="J8" s="39"/>
      <c r="K8" s="39"/>
      <c r="L8" s="222"/>
    </row>
    <row r="9" spans="1:12" s="1" customFormat="1">
      <c r="A9" s="223"/>
      <c r="B9" s="39"/>
      <c r="C9" s="39"/>
      <c r="D9" s="39"/>
      <c r="E9" s="39"/>
      <c r="F9" s="39"/>
      <c r="G9" s="39"/>
      <c r="H9" s="39"/>
      <c r="I9" s="39"/>
      <c r="J9" s="39"/>
      <c r="K9" s="39"/>
      <c r="L9" s="222"/>
    </row>
    <row r="10" spans="1:12" s="1" customFormat="1">
      <c r="A10" s="223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222"/>
    </row>
    <row r="11" spans="1:12" s="1" customFormat="1">
      <c r="A11" s="223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222"/>
    </row>
    <row r="12" spans="1:12" s="1" customFormat="1">
      <c r="A12" s="223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222"/>
    </row>
    <row r="13" spans="1:12" s="1" customFormat="1">
      <c r="A13" s="223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222"/>
    </row>
    <row r="14" spans="1:12" s="1" customFormat="1">
      <c r="A14" s="223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222"/>
    </row>
    <row r="15" spans="1:12" s="1" customFormat="1">
      <c r="A15" s="223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222"/>
    </row>
    <row r="16" spans="1:12" s="1" customFormat="1">
      <c r="A16" s="223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222"/>
    </row>
    <row r="17" spans="1:12" s="1" customFormat="1">
      <c r="A17" s="223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222"/>
    </row>
    <row r="18" spans="1:12" s="1" customFormat="1">
      <c r="A18" s="223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222"/>
    </row>
    <row r="19" spans="1:12" s="1" customFormat="1">
      <c r="A19" s="223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222"/>
    </row>
    <row r="20" spans="1:12" s="1" customFormat="1">
      <c r="A20" s="223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222"/>
    </row>
    <row r="21" spans="1:12" s="1" customFormat="1">
      <c r="A21" s="223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222"/>
    </row>
    <row r="22" spans="1:12" s="1" customFormat="1">
      <c r="A22" s="223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222"/>
    </row>
    <row r="23" spans="1:12" s="1" customFormat="1">
      <c r="A23" s="223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222"/>
    </row>
    <row r="24" spans="1:12" s="1" customFormat="1">
      <c r="A24" s="223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222"/>
    </row>
    <row r="25" spans="1:12" s="1" customFormat="1">
      <c r="A25" s="223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222"/>
    </row>
    <row r="26" spans="1:12" s="1" customFormat="1">
      <c r="A26" s="223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222"/>
    </row>
    <row r="27" spans="1:12" s="1" customFormat="1">
      <c r="A27" s="223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222"/>
    </row>
    <row r="28" spans="1:12" s="1" customFormat="1">
      <c r="A28" s="223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222"/>
    </row>
    <row r="29" spans="1:12" s="1" customFormat="1">
      <c r="A29" s="223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222"/>
    </row>
    <row r="30" spans="1:12" s="1" customFormat="1">
      <c r="A30" s="223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222"/>
    </row>
    <row r="31" spans="1:12" s="1" customFormat="1">
      <c r="A31" s="223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222"/>
    </row>
    <row r="32" spans="1:12" s="1" customFormat="1">
      <c r="A32" s="223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222"/>
    </row>
    <row r="33" spans="1:12" s="1" customFormat="1">
      <c r="A33" s="223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222"/>
    </row>
    <row r="34" spans="1:12" s="1" customFormat="1">
      <c r="A34" s="223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222"/>
    </row>
    <row r="35" spans="1:12" s="1" customFormat="1">
      <c r="A35" s="223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222"/>
    </row>
    <row r="36" spans="1:12" s="1" customFormat="1">
      <c r="A36" s="223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222"/>
    </row>
    <row r="37" spans="1:12" s="1" customFormat="1">
      <c r="A37" s="223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222"/>
    </row>
    <row r="38" spans="1:12" s="1" customFormat="1">
      <c r="A38" s="223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222"/>
    </row>
    <row r="39" spans="1:12" s="1" customFormat="1" ht="77.25" customHeight="1">
      <c r="A39" s="224"/>
      <c r="B39" s="225"/>
      <c r="C39" s="225"/>
      <c r="D39" s="225"/>
      <c r="E39" s="225"/>
      <c r="F39" s="225"/>
      <c r="G39" s="225"/>
      <c r="H39" s="225"/>
      <c r="I39" s="225"/>
      <c r="J39" s="225"/>
      <c r="K39" s="225"/>
      <c r="L39" s="226"/>
    </row>
    <row r="40" spans="1:12" s="1" customFormat="1"/>
    <row r="41" spans="1:12" s="1" customFormat="1"/>
  </sheetData>
  <mergeCells count="5">
    <mergeCell ref="C1:H1"/>
    <mergeCell ref="D2:G2"/>
    <mergeCell ref="I4:L4"/>
    <mergeCell ref="A5:E5"/>
    <mergeCell ref="A6:E6"/>
  </mergeCells>
  <phoneticPr fontId="26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8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1"/>
  <sheetViews>
    <sheetView showGridLines="0" view="pageBreakPreview" zoomScale="70" zoomScaleNormal="100" zoomScaleSheetLayoutView="70" zoomScalePageLayoutView="70" workbookViewId="0">
      <selection activeCell="F38" sqref="F38"/>
    </sheetView>
  </sheetViews>
  <sheetFormatPr defaultColWidth="12" defaultRowHeight="11.2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22.83203125" customWidth="1"/>
    <col min="9" max="9" width="21" customWidth="1"/>
    <col min="10" max="12" width="9.33203125" customWidth="1"/>
  </cols>
  <sheetData>
    <row r="1" spans="1:12" s="1" customFormat="1" ht="42.75" customHeight="1" thickBot="1">
      <c r="A1" s="31"/>
      <c r="B1" s="28"/>
      <c r="C1" s="645" t="s">
        <v>135</v>
      </c>
      <c r="D1" s="645"/>
      <c r="E1" s="645"/>
      <c r="F1" s="645"/>
      <c r="G1" s="645"/>
      <c r="H1" s="645"/>
      <c r="I1" s="91" t="str">
        <f>'TECHNICAL SHEET GARMENT'!J1</f>
        <v>WINTER 2018/19</v>
      </c>
      <c r="J1" s="28"/>
      <c r="K1" s="28"/>
      <c r="L1" s="29"/>
    </row>
    <row r="2" spans="1:12" s="3" customFormat="1" ht="21.75" customHeight="1">
      <c r="A2" s="105" t="str">
        <f>'TECHNICAL SHEET GARMENT'!A2</f>
        <v>LFV11443</v>
      </c>
      <c r="B2" s="52"/>
      <c r="C2" s="52"/>
      <c r="D2" s="650" t="str">
        <f>'TECHNICAL SHEET GARMENT'!C2</f>
        <v>ULSTER 3in1 FLEECE JKT</v>
      </c>
      <c r="E2" s="650"/>
      <c r="F2" s="650"/>
      <c r="G2" s="650"/>
      <c r="H2" s="52"/>
      <c r="I2" s="104" t="s">
        <v>2</v>
      </c>
      <c r="J2" s="53" t="str">
        <f>'TECHNICAL SHEET GARMENT'!K2</f>
        <v>V1BULK</v>
      </c>
      <c r="K2" s="7"/>
      <c r="L2" s="54"/>
    </row>
    <row r="3" spans="1:12" s="2" customFormat="1" ht="21.75" customHeight="1">
      <c r="A3" s="208" t="s">
        <v>1</v>
      </c>
      <c r="B3" s="209">
        <f ca="1">'TECHNICAL SHEET GARMENT'!B3</f>
        <v>43833</v>
      </c>
      <c r="C3" s="205"/>
      <c r="D3" s="205"/>
      <c r="E3" s="276" t="s">
        <v>67</v>
      </c>
      <c r="F3" s="215" t="str">
        <f>('TECHNICAL SHEET GARMENT'!G3)</f>
        <v>Marjorie</v>
      </c>
      <c r="G3" s="205"/>
      <c r="H3" s="205"/>
      <c r="I3" s="216" t="str">
        <f>'TECHNICAL SHEET GARMENT'!J3</f>
        <v xml:space="preserve">SUPPLIER : </v>
      </c>
      <c r="J3" s="211" t="str">
        <f>'TECHNICAL SHEET GARMENT'!K3</f>
        <v>PRIMA CHANNEL</v>
      </c>
      <c r="K3" s="211"/>
      <c r="L3" s="217"/>
    </row>
    <row r="4" spans="1:12" s="1" customFormat="1" ht="16.5" customHeight="1">
      <c r="A4" s="220"/>
      <c r="B4" s="218"/>
      <c r="C4" s="218"/>
      <c r="D4" s="218"/>
      <c r="E4" s="218"/>
      <c r="F4" s="219"/>
      <c r="G4" s="219"/>
      <c r="H4" s="218"/>
      <c r="I4" s="651"/>
      <c r="J4" s="651"/>
      <c r="K4" s="651"/>
      <c r="L4" s="652"/>
    </row>
    <row r="5" spans="1:12" s="1" customFormat="1" ht="16.5">
      <c r="A5" s="646"/>
      <c r="B5" s="647"/>
      <c r="C5" s="647"/>
      <c r="D5" s="647"/>
      <c r="E5" s="647"/>
      <c r="F5" s="37"/>
      <c r="G5" s="37"/>
      <c r="H5" s="37"/>
      <c r="I5" s="37"/>
      <c r="J5" s="37"/>
      <c r="K5" s="37"/>
      <c r="L5" s="221"/>
    </row>
    <row r="6" spans="1:12" s="1" customFormat="1" ht="16.5">
      <c r="A6" s="648"/>
      <c r="B6" s="649"/>
      <c r="C6" s="649"/>
      <c r="D6" s="649"/>
      <c r="E6" s="649"/>
      <c r="F6" s="39"/>
      <c r="G6" s="39"/>
      <c r="H6" s="39"/>
      <c r="I6" s="39"/>
      <c r="J6" s="39"/>
      <c r="K6" s="39"/>
      <c r="L6" s="222"/>
    </row>
    <row r="7" spans="1:12" s="1" customFormat="1">
      <c r="A7" s="223"/>
      <c r="B7" s="39"/>
      <c r="C7" s="39"/>
      <c r="D7" s="39"/>
      <c r="E7" s="39"/>
      <c r="F7" s="39"/>
      <c r="G7" s="39"/>
      <c r="H7" s="39"/>
      <c r="I7" s="39"/>
      <c r="J7" s="39"/>
      <c r="K7" s="39"/>
      <c r="L7" s="222"/>
    </row>
    <row r="8" spans="1:12" s="1" customFormat="1">
      <c r="A8" s="223"/>
      <c r="B8" s="39"/>
      <c r="C8" s="39"/>
      <c r="D8" s="39"/>
      <c r="E8" s="39"/>
      <c r="F8" s="39"/>
      <c r="G8" s="39"/>
      <c r="H8" s="39"/>
      <c r="I8" s="39"/>
      <c r="J8" s="39"/>
      <c r="K8" s="39"/>
      <c r="L8" s="222"/>
    </row>
    <row r="9" spans="1:12" s="1" customFormat="1">
      <c r="A9" s="223"/>
      <c r="B9" s="39"/>
      <c r="C9" s="39"/>
      <c r="D9" s="39"/>
      <c r="E9" s="39"/>
      <c r="F9" s="39"/>
      <c r="G9" s="39"/>
      <c r="H9" s="39"/>
      <c r="I9" s="39"/>
      <c r="J9" s="39"/>
      <c r="K9" s="39"/>
      <c r="L9" s="222"/>
    </row>
    <row r="10" spans="1:12" s="1" customFormat="1">
      <c r="A10" s="223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222"/>
    </row>
    <row r="11" spans="1:12" s="1" customFormat="1">
      <c r="A11" s="223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222"/>
    </row>
    <row r="12" spans="1:12" s="1" customFormat="1">
      <c r="A12" s="223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222"/>
    </row>
    <row r="13" spans="1:12" s="1" customFormat="1">
      <c r="A13" s="223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222"/>
    </row>
    <row r="14" spans="1:12" s="1" customFormat="1">
      <c r="A14" s="223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222"/>
    </row>
    <row r="15" spans="1:12" s="1" customFormat="1">
      <c r="A15" s="223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222"/>
    </row>
    <row r="16" spans="1:12" s="1" customFormat="1">
      <c r="A16" s="223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222"/>
    </row>
    <row r="17" spans="1:12" s="1" customFormat="1">
      <c r="A17" s="223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222"/>
    </row>
    <row r="18" spans="1:12" s="1" customFormat="1">
      <c r="A18" s="223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222"/>
    </row>
    <row r="19" spans="1:12" s="1" customFormat="1">
      <c r="A19" s="223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222"/>
    </row>
    <row r="20" spans="1:12" s="1" customFormat="1">
      <c r="A20" s="223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222"/>
    </row>
    <row r="21" spans="1:12" s="1" customFormat="1">
      <c r="A21" s="223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222"/>
    </row>
    <row r="22" spans="1:12" s="1" customFormat="1">
      <c r="A22" s="223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222"/>
    </row>
    <row r="23" spans="1:12" s="1" customFormat="1">
      <c r="A23" s="223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222"/>
    </row>
    <row r="24" spans="1:12" s="1" customFormat="1">
      <c r="A24" s="223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222"/>
    </row>
    <row r="25" spans="1:12" s="1" customFormat="1">
      <c r="A25" s="223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222"/>
    </row>
    <row r="26" spans="1:12" s="1" customFormat="1">
      <c r="A26" s="223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222"/>
    </row>
    <row r="27" spans="1:12" s="1" customFormat="1">
      <c r="A27" s="223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222"/>
    </row>
    <row r="28" spans="1:12" s="1" customFormat="1">
      <c r="A28" s="223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222"/>
    </row>
    <row r="29" spans="1:12" s="1" customFormat="1">
      <c r="A29" s="223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222"/>
    </row>
    <row r="30" spans="1:12" s="1" customFormat="1">
      <c r="A30" s="223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222"/>
    </row>
    <row r="31" spans="1:12" s="1" customFormat="1">
      <c r="A31" s="223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222"/>
    </row>
    <row r="32" spans="1:12" s="1" customFormat="1">
      <c r="A32" s="223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222"/>
    </row>
    <row r="33" spans="1:12" s="1" customFormat="1">
      <c r="A33" s="223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222"/>
    </row>
    <row r="34" spans="1:12" s="1" customFormat="1">
      <c r="A34" s="223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222"/>
    </row>
    <row r="35" spans="1:12" s="1" customFormat="1">
      <c r="A35" s="223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222"/>
    </row>
    <row r="36" spans="1:12" s="1" customFormat="1">
      <c r="A36" s="223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222"/>
    </row>
    <row r="37" spans="1:12" s="1" customFormat="1">
      <c r="A37" s="223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222"/>
    </row>
    <row r="38" spans="1:12" s="1" customFormat="1">
      <c r="A38" s="223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222"/>
    </row>
    <row r="39" spans="1:12" s="1" customFormat="1" ht="77.25" customHeight="1">
      <c r="A39" s="224"/>
      <c r="B39" s="225"/>
      <c r="C39" s="225"/>
      <c r="D39" s="225"/>
      <c r="E39" s="225"/>
      <c r="F39" s="225"/>
      <c r="G39" s="225"/>
      <c r="H39" s="225"/>
      <c r="I39" s="225"/>
      <c r="J39" s="225"/>
      <c r="K39" s="225"/>
      <c r="L39" s="226"/>
    </row>
    <row r="40" spans="1:12" s="1" customFormat="1"/>
    <row r="41" spans="1:12" s="1" customFormat="1"/>
  </sheetData>
  <mergeCells count="5">
    <mergeCell ref="C1:H1"/>
    <mergeCell ref="D2:G2"/>
    <mergeCell ref="I4:L4"/>
    <mergeCell ref="A5:E5"/>
    <mergeCell ref="A6:E6"/>
  </mergeCells>
  <phoneticPr fontId="26" type="noConversion"/>
  <printOptions horizontalCentered="1"/>
  <pageMargins left="0.39370078740157483" right="0.39370078740157483" top="0.39370078740157483" bottom="0.19685039370078741" header="0.39370078740157483" footer="0.19685039370078741"/>
  <pageSetup paperSize="9" scale="92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R56"/>
  <sheetViews>
    <sheetView showGridLines="0" view="pageBreakPreview" zoomScale="80" zoomScaleNormal="70" zoomScaleSheetLayoutView="80" workbookViewId="0">
      <selection activeCell="G5" sqref="G5"/>
    </sheetView>
  </sheetViews>
  <sheetFormatPr defaultColWidth="12" defaultRowHeight="11.25"/>
  <cols>
    <col min="1" max="1" width="12.33203125" style="1" customWidth="1"/>
    <col min="2" max="2" width="17.6640625" style="1" customWidth="1"/>
    <col min="3" max="3" width="25.1640625" style="1" customWidth="1"/>
    <col min="4" max="4" width="16.83203125" style="1" customWidth="1"/>
    <col min="5" max="5" width="16.6640625" style="1" customWidth="1"/>
    <col min="6" max="6" width="58.5" customWidth="1"/>
    <col min="7" max="7" width="11.33203125" customWidth="1"/>
    <col min="8" max="10" width="31.6640625" style="22" customWidth="1"/>
    <col min="11" max="15" width="9.1640625" customWidth="1"/>
    <col min="16" max="17" width="7.6640625" customWidth="1"/>
  </cols>
  <sheetData>
    <row r="1" spans="1:18" s="1" customFormat="1" ht="43.5" customHeight="1">
      <c r="A1" s="55"/>
      <c r="B1" s="56"/>
      <c r="C1" s="635" t="s">
        <v>3</v>
      </c>
      <c r="D1" s="635"/>
      <c r="E1" s="635"/>
      <c r="F1" s="635"/>
      <c r="G1" s="635"/>
      <c r="H1" s="635"/>
      <c r="I1" s="635"/>
      <c r="J1" s="635"/>
      <c r="K1" s="57" t="str">
        <f>'TECHNICAL SHEET GARMENT'!J1</f>
        <v>WINTER 2018/19</v>
      </c>
      <c r="L1" s="56"/>
      <c r="M1" s="56"/>
      <c r="N1" s="56"/>
      <c r="O1" s="56"/>
    </row>
    <row r="2" spans="1:18" s="3" customFormat="1" ht="21" customHeight="1">
      <c r="A2" s="148" t="str">
        <f>'TECHNICAL SHEET GARMENT'!A2</f>
        <v>LFV11443</v>
      </c>
      <c r="B2" s="60"/>
      <c r="C2" s="59"/>
      <c r="D2" s="60"/>
      <c r="E2" s="59"/>
      <c r="F2" s="713" t="str">
        <f>('TECHNICAL SHEET GARMENT'!C2)</f>
        <v>ULSTER 3in1 FLEECE JKT</v>
      </c>
      <c r="G2" s="713"/>
      <c r="H2" s="713"/>
      <c r="I2" s="713"/>
      <c r="J2" s="69"/>
      <c r="K2" s="59" t="s">
        <v>2</v>
      </c>
      <c r="L2" s="65" t="str">
        <f>'TECHNICAL SHEET GARMENT'!K2</f>
        <v>V1BULK</v>
      </c>
      <c r="M2" s="59"/>
      <c r="N2" s="59"/>
      <c r="O2" s="59"/>
    </row>
    <row r="3" spans="1:18" s="2" customFormat="1" ht="21" customHeight="1" thickBot="1">
      <c r="A3" s="175" t="s">
        <v>1</v>
      </c>
      <c r="B3" s="187">
        <f ca="1">('TECHNICAL SHEET GARMENT'!B3)</f>
        <v>43833</v>
      </c>
      <c r="C3" s="176"/>
      <c r="D3" s="176"/>
      <c r="E3" s="173"/>
      <c r="F3" s="691" t="s">
        <v>67</v>
      </c>
      <c r="G3" s="691"/>
      <c r="H3" s="198" t="str">
        <f>('TECHNICAL SHEET GARMENT'!G3)</f>
        <v>Marjorie</v>
      </c>
      <c r="I3" s="177"/>
      <c r="J3" s="174"/>
      <c r="K3" s="178" t="str">
        <f>'TECHNICAL SHEET GARMENT'!J3</f>
        <v xml:space="preserve">SUPPLIER : </v>
      </c>
      <c r="L3" s="176"/>
      <c r="M3" s="179" t="str">
        <f>'TECHNICAL SHEET GARMENT'!K3</f>
        <v>PRIMA CHANNEL</v>
      </c>
      <c r="N3" s="179"/>
      <c r="O3" s="179"/>
    </row>
    <row r="4" spans="1:18" s="194" customFormat="1" ht="50.25" customHeight="1" thickBot="1">
      <c r="A4" s="192" t="s">
        <v>103</v>
      </c>
      <c r="B4" s="183"/>
      <c r="C4" s="193"/>
      <c r="D4" s="193"/>
      <c r="E4" s="294" t="s">
        <v>61</v>
      </c>
      <c r="F4" s="193"/>
      <c r="G4" s="193"/>
      <c r="H4" s="184" t="s">
        <v>191</v>
      </c>
      <c r="I4" s="184" t="s">
        <v>192</v>
      </c>
      <c r="J4" s="184" t="s">
        <v>193</v>
      </c>
      <c r="K4" s="185"/>
      <c r="L4" s="186"/>
      <c r="M4" s="193"/>
      <c r="N4" s="193"/>
      <c r="O4" s="193"/>
      <c r="P4" s="13"/>
      <c r="Q4" s="14"/>
      <c r="R4" s="14"/>
    </row>
    <row r="5" spans="1:18" s="82" customFormat="1" ht="54" customHeight="1">
      <c r="A5" s="706" t="s">
        <v>184</v>
      </c>
      <c r="B5" s="707"/>
      <c r="C5" s="707"/>
      <c r="D5" s="708"/>
      <c r="E5" s="275" t="s">
        <v>155</v>
      </c>
      <c r="F5" s="202" t="s">
        <v>85</v>
      </c>
      <c r="G5" s="203"/>
      <c r="H5" s="180" t="s">
        <v>194</v>
      </c>
      <c r="I5" s="280" t="s">
        <v>195</v>
      </c>
      <c r="J5" s="280" t="s">
        <v>197</v>
      </c>
      <c r="K5" s="181"/>
      <c r="L5" s="181"/>
      <c r="M5" s="181"/>
      <c r="N5" s="182"/>
      <c r="O5" s="182"/>
      <c r="P5" s="81"/>
      <c r="Q5" s="12"/>
      <c r="R5" s="12"/>
    </row>
    <row r="6" spans="1:18" s="414" customFormat="1" ht="64.5" customHeight="1">
      <c r="A6" s="714" t="s">
        <v>281</v>
      </c>
      <c r="B6" s="715"/>
      <c r="C6" s="715"/>
      <c r="D6" s="716"/>
      <c r="E6" s="410" t="s">
        <v>47</v>
      </c>
      <c r="F6" s="717" t="s">
        <v>281</v>
      </c>
      <c r="G6" s="718"/>
      <c r="H6" s="411" t="s">
        <v>300</v>
      </c>
      <c r="I6" s="411" t="s">
        <v>300</v>
      </c>
      <c r="J6" s="411" t="s">
        <v>300</v>
      </c>
      <c r="K6" s="412"/>
      <c r="L6" s="413"/>
      <c r="M6" s="413"/>
      <c r="N6" s="413"/>
      <c r="O6" s="415"/>
      <c r="P6" s="416"/>
      <c r="Q6" s="416"/>
    </row>
    <row r="7" spans="1:18" s="82" customFormat="1" ht="54" customHeight="1">
      <c r="A7" s="703" t="s">
        <v>63</v>
      </c>
      <c r="B7" s="704"/>
      <c r="C7" s="704"/>
      <c r="D7" s="705"/>
      <c r="E7" s="172" t="s">
        <v>47</v>
      </c>
      <c r="F7" s="709" t="s">
        <v>44</v>
      </c>
      <c r="G7" s="699"/>
      <c r="H7" s="142" t="s">
        <v>227</v>
      </c>
      <c r="I7" s="142" t="s">
        <v>227</v>
      </c>
      <c r="J7" s="142" t="s">
        <v>227</v>
      </c>
      <c r="K7" s="80"/>
      <c r="L7" s="80"/>
      <c r="M7" s="86"/>
      <c r="N7" s="86"/>
      <c r="O7" s="86"/>
      <c r="P7" s="8"/>
      <c r="Q7" s="8"/>
      <c r="R7" s="8"/>
    </row>
    <row r="8" spans="1:18" s="82" customFormat="1" ht="54" customHeight="1">
      <c r="A8" s="282" t="s">
        <v>101</v>
      </c>
      <c r="B8" s="283"/>
      <c r="C8" s="284"/>
      <c r="D8" s="284"/>
      <c r="E8" s="285"/>
      <c r="F8" s="284"/>
      <c r="G8" s="286"/>
      <c r="H8" s="287" t="str">
        <f>H4</f>
        <v>BLACK
0247</v>
      </c>
      <c r="I8" s="287" t="str">
        <f>I4</f>
        <v>ECLIPSE BLUE
8598</v>
      </c>
      <c r="J8" s="288" t="str">
        <f>J4</f>
        <v>LEATHER BROWN
5583</v>
      </c>
      <c r="K8" s="693"/>
      <c r="L8" s="694"/>
      <c r="M8" s="694"/>
      <c r="N8" s="694"/>
      <c r="O8" s="694"/>
      <c r="P8" s="8"/>
      <c r="Q8" s="8"/>
      <c r="R8" s="8"/>
    </row>
    <row r="9" spans="1:18" s="82" customFormat="1" ht="58.5" customHeight="1">
      <c r="A9" s="695" t="s">
        <v>282</v>
      </c>
      <c r="B9" s="696"/>
      <c r="C9" s="696"/>
      <c r="D9" s="697"/>
      <c r="E9" s="289" t="s">
        <v>47</v>
      </c>
      <c r="F9" s="698" t="s">
        <v>174</v>
      </c>
      <c r="G9" s="699"/>
      <c r="H9" s="290" t="s">
        <v>45</v>
      </c>
      <c r="I9" s="290" t="s">
        <v>196</v>
      </c>
      <c r="J9" s="291" t="s">
        <v>45</v>
      </c>
      <c r="K9" s="80"/>
      <c r="L9" s="80"/>
      <c r="M9" s="86"/>
      <c r="N9" s="86"/>
      <c r="O9" s="86"/>
      <c r="P9" s="8"/>
      <c r="Q9" s="8"/>
      <c r="R9" s="8"/>
    </row>
    <row r="10" spans="1:18" s="82" customFormat="1" ht="54" customHeight="1">
      <c r="A10" s="710" t="s">
        <v>173</v>
      </c>
      <c r="B10" s="711"/>
      <c r="C10" s="711"/>
      <c r="D10" s="712"/>
      <c r="E10" s="289" t="s">
        <v>47</v>
      </c>
      <c r="F10" s="349" t="s">
        <v>175</v>
      </c>
      <c r="G10" s="350"/>
      <c r="H10" s="290" t="s">
        <v>150</v>
      </c>
      <c r="I10" s="290" t="s">
        <v>196</v>
      </c>
      <c r="J10" s="291" t="s">
        <v>150</v>
      </c>
      <c r="K10" s="80"/>
      <c r="L10" s="80"/>
      <c r="M10" s="86"/>
      <c r="N10" s="86"/>
      <c r="O10" s="86"/>
      <c r="P10" s="8"/>
      <c r="Q10" s="8"/>
      <c r="R10" s="8"/>
    </row>
    <row r="11" spans="1:18" s="82" customFormat="1" ht="54" customHeight="1">
      <c r="A11" s="703" t="s">
        <v>171</v>
      </c>
      <c r="B11" s="704"/>
      <c r="C11" s="704"/>
      <c r="D11" s="705"/>
      <c r="E11" s="292" t="s">
        <v>47</v>
      </c>
      <c r="F11" s="698" t="s">
        <v>156</v>
      </c>
      <c r="G11" s="699"/>
      <c r="H11" s="293" t="s">
        <v>172</v>
      </c>
      <c r="I11" s="293" t="s">
        <v>172</v>
      </c>
      <c r="J11" s="293" t="s">
        <v>172</v>
      </c>
      <c r="K11" s="80"/>
      <c r="L11" s="80"/>
      <c r="M11" s="86"/>
      <c r="N11" s="86"/>
      <c r="O11" s="86"/>
      <c r="P11" s="8"/>
      <c r="Q11" s="8"/>
      <c r="R11" s="8"/>
    </row>
    <row r="12" spans="1:18" s="194" customFormat="1" ht="24.75" customHeight="1">
      <c r="A12" s="675" t="s">
        <v>104</v>
      </c>
      <c r="B12" s="676"/>
      <c r="C12" s="676"/>
      <c r="D12" s="676"/>
      <c r="E12" s="676"/>
      <c r="F12" s="676"/>
      <c r="G12" s="676"/>
      <c r="H12" s="676"/>
      <c r="I12" s="676"/>
      <c r="J12" s="676"/>
      <c r="K12" s="676"/>
      <c r="L12" s="676"/>
      <c r="M12" s="676"/>
      <c r="N12" s="676"/>
      <c r="O12" s="676"/>
      <c r="P12" s="16"/>
      <c r="Q12" s="15"/>
      <c r="R12" s="15"/>
    </row>
    <row r="13" spans="1:18" s="194" customFormat="1" ht="39" customHeight="1">
      <c r="A13" s="149"/>
      <c r="B13" s="83" t="s">
        <v>4</v>
      </c>
      <c r="C13" s="145"/>
      <c r="D13" s="146" t="s">
        <v>62</v>
      </c>
      <c r="E13" s="138" t="s">
        <v>61</v>
      </c>
      <c r="F13" s="18" t="s">
        <v>11</v>
      </c>
      <c r="G13" s="147" t="s">
        <v>6</v>
      </c>
      <c r="H13" s="137" t="str">
        <f>H4</f>
        <v>BLACK
0247</v>
      </c>
      <c r="I13" s="138" t="str">
        <f>I4</f>
        <v>ECLIPSE BLUE
8598</v>
      </c>
      <c r="J13" s="138" t="str">
        <f>+J4</f>
        <v>LEATHER BROWN
5583</v>
      </c>
      <c r="K13" s="18" t="s">
        <v>7</v>
      </c>
      <c r="L13" s="18" t="s">
        <v>8</v>
      </c>
      <c r="M13" s="18" t="s">
        <v>9</v>
      </c>
      <c r="N13" s="18" t="s">
        <v>10</v>
      </c>
      <c r="O13" s="18" t="s">
        <v>20</v>
      </c>
      <c r="R13" s="17"/>
    </row>
    <row r="14" spans="1:18" s="79" customFormat="1" ht="72" customHeight="1">
      <c r="A14" s="670" t="s">
        <v>277</v>
      </c>
      <c r="B14" s="671"/>
      <c r="C14" s="672"/>
      <c r="D14" s="111"/>
      <c r="E14" s="134" t="s">
        <v>48</v>
      </c>
      <c r="F14" s="108" t="s">
        <v>46</v>
      </c>
      <c r="G14" s="133">
        <v>1</v>
      </c>
      <c r="H14" s="204" t="s">
        <v>261</v>
      </c>
      <c r="I14" s="204" t="s">
        <v>262</v>
      </c>
      <c r="J14" s="204" t="s">
        <v>257</v>
      </c>
      <c r="K14" s="78"/>
      <c r="L14" s="78"/>
      <c r="M14" s="117"/>
      <c r="N14" s="78"/>
      <c r="O14" s="139"/>
    </row>
    <row r="15" spans="1:18" s="79" customFormat="1" ht="71.25" customHeight="1">
      <c r="A15" s="670" t="s">
        <v>278</v>
      </c>
      <c r="B15" s="671"/>
      <c r="C15" s="672"/>
      <c r="D15" s="311"/>
      <c r="E15" s="134" t="s">
        <v>48</v>
      </c>
      <c r="F15" s="108" t="s">
        <v>82</v>
      </c>
      <c r="G15" s="133">
        <v>2</v>
      </c>
      <c r="H15" s="204" t="s">
        <v>261</v>
      </c>
      <c r="I15" s="204" t="s">
        <v>262</v>
      </c>
      <c r="J15" s="204" t="s">
        <v>258</v>
      </c>
      <c r="K15" s="78"/>
      <c r="L15" s="78"/>
      <c r="M15" s="117"/>
      <c r="N15" s="78"/>
      <c r="O15" s="139"/>
    </row>
    <row r="16" spans="1:18" s="79" customFormat="1" ht="73.5" customHeight="1">
      <c r="A16" s="678" t="s">
        <v>140</v>
      </c>
      <c r="B16" s="679"/>
      <c r="C16" s="680"/>
      <c r="D16" s="409"/>
      <c r="E16" s="111" t="s">
        <v>137</v>
      </c>
      <c r="F16" s="108" t="s">
        <v>133</v>
      </c>
      <c r="G16" s="133">
        <v>1</v>
      </c>
      <c r="H16" s="204" t="s">
        <v>228</v>
      </c>
      <c r="I16" s="204" t="s">
        <v>229</v>
      </c>
      <c r="J16" s="204" t="s">
        <v>230</v>
      </c>
      <c r="K16" s="78"/>
      <c r="L16" s="78"/>
      <c r="M16" s="326"/>
      <c r="N16" s="78"/>
      <c r="O16" s="139"/>
    </row>
    <row r="17" spans="1:18" s="79" customFormat="1" ht="78" customHeight="1">
      <c r="A17" s="677" t="s">
        <v>231</v>
      </c>
      <c r="B17" s="677"/>
      <c r="C17" s="677"/>
      <c r="D17" s="111" t="s">
        <v>232</v>
      </c>
      <c r="E17" s="111" t="s">
        <v>149</v>
      </c>
      <c r="F17" s="110" t="s">
        <v>254</v>
      </c>
      <c r="G17" s="133">
        <v>1</v>
      </c>
      <c r="H17" s="111" t="s">
        <v>194</v>
      </c>
      <c r="I17" s="111" t="s">
        <v>194</v>
      </c>
      <c r="J17" s="111" t="s">
        <v>194</v>
      </c>
      <c r="K17" s="78"/>
      <c r="L17" s="78"/>
      <c r="M17" s="87"/>
      <c r="N17" s="78"/>
      <c r="O17" s="139"/>
    </row>
    <row r="18" spans="1:18" s="79" customFormat="1" ht="93.75" customHeight="1">
      <c r="A18" s="667" t="s">
        <v>279</v>
      </c>
      <c r="B18" s="668"/>
      <c r="C18" s="669"/>
      <c r="D18" s="313" t="s">
        <v>147</v>
      </c>
      <c r="E18" s="111" t="s">
        <v>148</v>
      </c>
      <c r="F18" s="110" t="s">
        <v>176</v>
      </c>
      <c r="G18" s="133">
        <v>3</v>
      </c>
      <c r="H18" s="111" t="s">
        <v>71</v>
      </c>
      <c r="I18" s="111" t="s">
        <v>71</v>
      </c>
      <c r="J18" s="111" t="s">
        <v>71</v>
      </c>
      <c r="K18" s="78"/>
      <c r="L18" s="78"/>
      <c r="M18" s="87"/>
      <c r="N18" s="78"/>
      <c r="O18" s="139"/>
    </row>
    <row r="19" spans="1:18" s="79" customFormat="1" ht="63" customHeight="1">
      <c r="A19" s="667" t="s">
        <v>280</v>
      </c>
      <c r="B19" s="668"/>
      <c r="C19" s="669"/>
      <c r="D19" s="133"/>
      <c r="E19" s="133" t="s">
        <v>47</v>
      </c>
      <c r="F19" s="110" t="s">
        <v>83</v>
      </c>
      <c r="G19" s="133">
        <v>2</v>
      </c>
      <c r="H19" s="111" t="s">
        <v>72</v>
      </c>
      <c r="I19" s="111" t="s">
        <v>72</v>
      </c>
      <c r="J19" s="111" t="s">
        <v>72</v>
      </c>
      <c r="K19" s="78"/>
      <c r="L19" s="78"/>
      <c r="M19" s="87"/>
      <c r="N19" s="78"/>
      <c r="O19" s="139"/>
    </row>
    <row r="20" spans="1:18" s="79" customFormat="1" ht="60" customHeight="1">
      <c r="A20" s="667" t="s">
        <v>181</v>
      </c>
      <c r="B20" s="673"/>
      <c r="C20" s="674"/>
      <c r="D20" s="133"/>
      <c r="E20" s="133" t="s">
        <v>47</v>
      </c>
      <c r="F20" s="110" t="s">
        <v>179</v>
      </c>
      <c r="G20" s="133">
        <v>6</v>
      </c>
      <c r="H20" s="133" t="s">
        <v>72</v>
      </c>
      <c r="I20" s="133" t="s">
        <v>72</v>
      </c>
      <c r="J20" s="133" t="s">
        <v>72</v>
      </c>
      <c r="K20" s="78"/>
      <c r="L20" s="78"/>
      <c r="M20" s="89"/>
      <c r="N20" s="87"/>
      <c r="O20" s="87"/>
    </row>
    <row r="21" spans="1:18" s="79" customFormat="1" ht="50.25" customHeight="1">
      <c r="A21" s="667" t="s">
        <v>86</v>
      </c>
      <c r="B21" s="673"/>
      <c r="C21" s="674"/>
      <c r="D21" s="134"/>
      <c r="E21" s="133" t="s">
        <v>47</v>
      </c>
      <c r="F21" s="110" t="s">
        <v>243</v>
      </c>
      <c r="G21" s="133">
        <v>2</v>
      </c>
      <c r="H21" s="133" t="s">
        <v>45</v>
      </c>
      <c r="I21" s="133" t="s">
        <v>45</v>
      </c>
      <c r="J21" s="133" t="s">
        <v>45</v>
      </c>
      <c r="K21" s="78"/>
      <c r="L21" s="78"/>
      <c r="M21" s="89"/>
      <c r="N21" s="87"/>
      <c r="O21" s="87"/>
    </row>
    <row r="22" spans="1:18" s="79" customFormat="1" ht="60" customHeight="1">
      <c r="A22" s="665" t="s">
        <v>214</v>
      </c>
      <c r="B22" s="666"/>
      <c r="C22" s="666"/>
      <c r="D22" s="370" t="s">
        <v>199</v>
      </c>
      <c r="E22" s="133" t="s">
        <v>70</v>
      </c>
      <c r="F22" s="110" t="s">
        <v>177</v>
      </c>
      <c r="G22" s="133">
        <v>1</v>
      </c>
      <c r="H22" s="133" t="s">
        <v>194</v>
      </c>
      <c r="I22" s="133" t="s">
        <v>195</v>
      </c>
      <c r="J22" s="133" t="s">
        <v>194</v>
      </c>
      <c r="K22" s="78"/>
      <c r="L22" s="78"/>
      <c r="M22" s="89"/>
      <c r="N22" s="87"/>
      <c r="O22" s="87"/>
    </row>
    <row r="23" spans="1:18" s="79" customFormat="1" ht="60" customHeight="1">
      <c r="A23" s="665" t="s">
        <v>250</v>
      </c>
      <c r="B23" s="666"/>
      <c r="C23" s="666"/>
      <c r="D23" s="293" t="s">
        <v>249</v>
      </c>
      <c r="E23" s="133" t="s">
        <v>70</v>
      </c>
      <c r="F23" s="110" t="s">
        <v>248</v>
      </c>
      <c r="G23" s="133">
        <v>2</v>
      </c>
      <c r="H23" s="133" t="s">
        <v>194</v>
      </c>
      <c r="I23" s="133" t="s">
        <v>195</v>
      </c>
      <c r="J23" s="133" t="s">
        <v>194</v>
      </c>
      <c r="K23" s="78"/>
      <c r="L23" s="78"/>
      <c r="M23" s="89"/>
      <c r="N23" s="87"/>
      <c r="O23" s="87"/>
    </row>
    <row r="24" spans="1:18" s="79" customFormat="1" ht="60" customHeight="1">
      <c r="A24" s="666" t="s">
        <v>246</v>
      </c>
      <c r="B24" s="666"/>
      <c r="C24" s="666"/>
      <c r="D24" s="408" t="s">
        <v>247</v>
      </c>
      <c r="E24" s="408" t="s">
        <v>70</v>
      </c>
      <c r="F24" s="110" t="s">
        <v>248</v>
      </c>
      <c r="G24" s="133"/>
      <c r="H24" s="133" t="s">
        <v>194</v>
      </c>
      <c r="I24" s="133" t="s">
        <v>195</v>
      </c>
      <c r="J24" s="133" t="s">
        <v>194</v>
      </c>
      <c r="K24" s="78"/>
      <c r="L24" s="78"/>
      <c r="M24" s="89"/>
      <c r="N24" s="87"/>
      <c r="O24" s="87"/>
    </row>
    <row r="25" spans="1:18" s="79" customFormat="1" ht="48.75" customHeight="1">
      <c r="A25" s="667" t="s">
        <v>272</v>
      </c>
      <c r="B25" s="673"/>
      <c r="C25" s="674"/>
      <c r="D25" s="134" t="s">
        <v>198</v>
      </c>
      <c r="E25" s="133" t="s">
        <v>178</v>
      </c>
      <c r="F25" s="110" t="s">
        <v>180</v>
      </c>
      <c r="G25" s="133">
        <v>4</v>
      </c>
      <c r="H25" s="133" t="s">
        <v>194</v>
      </c>
      <c r="I25" s="133" t="s">
        <v>195</v>
      </c>
      <c r="J25" s="133" t="s">
        <v>194</v>
      </c>
      <c r="K25" s="78"/>
      <c r="L25" s="78"/>
      <c r="M25" s="89"/>
      <c r="N25" s="87"/>
      <c r="O25" s="87"/>
    </row>
    <row r="26" spans="1:18" s="79" customFormat="1" ht="48" customHeight="1">
      <c r="A26" s="667" t="s">
        <v>109</v>
      </c>
      <c r="B26" s="673"/>
      <c r="C26" s="674"/>
      <c r="D26" s="133"/>
      <c r="E26" s="133" t="s">
        <v>47</v>
      </c>
      <c r="F26" s="110" t="s">
        <v>143</v>
      </c>
      <c r="G26" s="133">
        <v>3</v>
      </c>
      <c r="H26" s="133" t="s">
        <v>45</v>
      </c>
      <c r="I26" s="133" t="s">
        <v>45</v>
      </c>
      <c r="J26" s="133" t="s">
        <v>45</v>
      </c>
      <c r="K26" s="78"/>
      <c r="L26" s="78"/>
      <c r="M26" s="89"/>
      <c r="N26" s="87"/>
      <c r="O26" s="87"/>
      <c r="P26" s="281"/>
    </row>
    <row r="27" spans="1:18" s="79" customFormat="1" ht="67.5" customHeight="1">
      <c r="A27" s="667" t="s">
        <v>110</v>
      </c>
      <c r="B27" s="673"/>
      <c r="C27" s="674"/>
      <c r="D27" s="133"/>
      <c r="E27" s="133" t="s">
        <v>47</v>
      </c>
      <c r="F27" s="110" t="s">
        <v>143</v>
      </c>
      <c r="G27" s="133">
        <v>3</v>
      </c>
      <c r="H27" s="133" t="s">
        <v>45</v>
      </c>
      <c r="I27" s="133" t="s">
        <v>45</v>
      </c>
      <c r="J27" s="133" t="s">
        <v>45</v>
      </c>
      <c r="K27" s="78"/>
      <c r="L27" s="78"/>
      <c r="M27" s="89"/>
      <c r="N27" s="87"/>
      <c r="O27" s="87"/>
      <c r="P27" s="281"/>
    </row>
    <row r="28" spans="1:18" s="194" customFormat="1" ht="24.75" customHeight="1">
      <c r="A28" s="675" t="s">
        <v>129</v>
      </c>
      <c r="B28" s="676"/>
      <c r="C28" s="676"/>
      <c r="D28" s="676"/>
      <c r="E28" s="676"/>
      <c r="F28" s="676"/>
      <c r="G28" s="676"/>
      <c r="H28" s="676"/>
      <c r="I28" s="676"/>
      <c r="J28" s="676"/>
      <c r="K28" s="676"/>
      <c r="L28" s="676"/>
      <c r="M28" s="676"/>
      <c r="N28" s="676"/>
      <c r="O28" s="676"/>
      <c r="P28" s="16"/>
      <c r="Q28" s="15"/>
      <c r="R28" s="15"/>
    </row>
    <row r="29" spans="1:18" s="194" customFormat="1" ht="39" customHeight="1">
      <c r="A29" s="149"/>
      <c r="B29" s="83" t="s">
        <v>4</v>
      </c>
      <c r="C29" s="145"/>
      <c r="D29" s="146" t="s">
        <v>62</v>
      </c>
      <c r="E29" s="138" t="s">
        <v>61</v>
      </c>
      <c r="F29" s="18" t="s">
        <v>11</v>
      </c>
      <c r="G29" s="147" t="s">
        <v>6</v>
      </c>
      <c r="H29" s="137" t="str">
        <f>H8</f>
        <v>BLACK
0247</v>
      </c>
      <c r="I29" s="138" t="str">
        <f>I8</f>
        <v>ECLIPSE BLUE
8598</v>
      </c>
      <c r="J29" s="138" t="str">
        <f>J8</f>
        <v>LEATHER BROWN
5583</v>
      </c>
      <c r="K29" s="18" t="s">
        <v>7</v>
      </c>
      <c r="L29" s="18" t="s">
        <v>8</v>
      </c>
      <c r="M29" s="18" t="s">
        <v>9</v>
      </c>
      <c r="N29" s="18" t="s">
        <v>10</v>
      </c>
      <c r="O29" s="18" t="s">
        <v>20</v>
      </c>
      <c r="R29" s="17"/>
    </row>
    <row r="30" spans="1:18" s="79" customFormat="1" ht="93" customHeight="1">
      <c r="A30" s="681" t="s">
        <v>141</v>
      </c>
      <c r="B30" s="682"/>
      <c r="C30" s="683"/>
      <c r="D30" s="111"/>
      <c r="E30" s="111" t="s">
        <v>137</v>
      </c>
      <c r="F30" s="112" t="s">
        <v>46</v>
      </c>
      <c r="G30" s="133">
        <v>1</v>
      </c>
      <c r="H30" s="204" t="s">
        <v>259</v>
      </c>
      <c r="I30" s="204" t="s">
        <v>260</v>
      </c>
      <c r="J30" s="417" t="s">
        <v>284</v>
      </c>
      <c r="K30" s="78"/>
      <c r="L30" s="78"/>
      <c r="M30" s="326"/>
      <c r="N30" s="78"/>
      <c r="O30" s="139"/>
    </row>
    <row r="31" spans="1:18" s="79" customFormat="1" ht="72.75" customHeight="1">
      <c r="A31" s="667" t="s">
        <v>131</v>
      </c>
      <c r="B31" s="673"/>
      <c r="C31" s="674"/>
      <c r="D31" s="134" t="s">
        <v>132</v>
      </c>
      <c r="E31" s="111" t="s">
        <v>134</v>
      </c>
      <c r="F31" s="110" t="s">
        <v>130</v>
      </c>
      <c r="G31" s="133">
        <v>2</v>
      </c>
      <c r="H31" s="295" t="s">
        <v>194</v>
      </c>
      <c r="I31" s="134" t="s">
        <v>195</v>
      </c>
      <c r="J31" s="295" t="s">
        <v>194</v>
      </c>
      <c r="K31" s="78"/>
      <c r="L31" s="78"/>
      <c r="M31" s="89"/>
      <c r="N31" s="87"/>
      <c r="O31" s="312"/>
    </row>
    <row r="32" spans="1:18" s="79" customFormat="1" ht="66.75" customHeight="1">
      <c r="A32" s="700" t="s">
        <v>151</v>
      </c>
      <c r="B32" s="701"/>
      <c r="C32" s="702"/>
      <c r="D32" s="293" t="s">
        <v>198</v>
      </c>
      <c r="E32" s="293" t="s">
        <v>178</v>
      </c>
      <c r="F32" s="110" t="s">
        <v>142</v>
      </c>
      <c r="G32" s="133">
        <v>3</v>
      </c>
      <c r="H32" s="295" t="s">
        <v>194</v>
      </c>
      <c r="I32" s="134" t="s">
        <v>195</v>
      </c>
      <c r="J32" s="295" t="s">
        <v>194</v>
      </c>
      <c r="K32" s="78"/>
      <c r="L32" s="78"/>
      <c r="M32" s="87"/>
      <c r="N32" s="78"/>
      <c r="O32" s="78"/>
    </row>
    <row r="33" spans="1:18" s="194" customFormat="1" ht="24.75" customHeight="1">
      <c r="A33" s="675" t="s">
        <v>105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16"/>
      <c r="Q33" s="15"/>
      <c r="R33" s="15"/>
    </row>
    <row r="34" spans="1:18" s="194" customFormat="1" ht="105.75" customHeight="1">
      <c r="A34" s="690" t="s">
        <v>75</v>
      </c>
      <c r="B34" s="688"/>
      <c r="C34" s="689"/>
      <c r="D34" s="133"/>
      <c r="E34" s="134" t="s">
        <v>233</v>
      </c>
      <c r="F34" s="110" t="s">
        <v>138</v>
      </c>
      <c r="G34" s="133">
        <v>1</v>
      </c>
      <c r="H34" s="111" t="s">
        <v>45</v>
      </c>
      <c r="I34" s="111" t="s">
        <v>234</v>
      </c>
      <c r="J34" s="111" t="s">
        <v>235</v>
      </c>
      <c r="K34" s="127"/>
      <c r="L34" s="127"/>
      <c r="M34" s="89"/>
      <c r="N34" s="88"/>
      <c r="O34" s="88"/>
      <c r="P34" s="16"/>
      <c r="Q34" s="15"/>
      <c r="R34" s="15"/>
    </row>
    <row r="35" spans="1:18" s="194" customFormat="1" ht="105.75" customHeight="1">
      <c r="A35" s="690" t="s">
        <v>77</v>
      </c>
      <c r="B35" s="688"/>
      <c r="C35" s="689"/>
      <c r="D35" s="133"/>
      <c r="E35" s="134" t="s">
        <v>233</v>
      </c>
      <c r="F35" s="110" t="s">
        <v>139</v>
      </c>
      <c r="G35" s="133">
        <v>1</v>
      </c>
      <c r="H35" s="111" t="s">
        <v>45</v>
      </c>
      <c r="I35" s="111" t="s">
        <v>234</v>
      </c>
      <c r="J35" s="111" t="s">
        <v>235</v>
      </c>
      <c r="K35" s="127"/>
      <c r="L35" s="127"/>
      <c r="M35" s="89"/>
      <c r="N35" s="88"/>
      <c r="O35" s="88"/>
      <c r="P35" s="16"/>
      <c r="Q35" s="15"/>
      <c r="R35" s="15"/>
    </row>
    <row r="36" spans="1:18" s="194" customFormat="1" ht="19.5">
      <c r="A36" s="150" t="s">
        <v>106</v>
      </c>
      <c r="B36" s="119"/>
      <c r="C36" s="195"/>
      <c r="D36" s="195"/>
      <c r="E36" s="195"/>
      <c r="F36" s="195"/>
      <c r="G36" s="195"/>
      <c r="H36" s="120"/>
      <c r="I36" s="120"/>
      <c r="J36" s="120"/>
      <c r="K36" s="195"/>
      <c r="L36" s="121"/>
      <c r="M36" s="122"/>
      <c r="N36" s="195"/>
      <c r="O36" s="195"/>
      <c r="P36" s="16"/>
      <c r="Q36" s="15"/>
      <c r="R36" s="15"/>
    </row>
    <row r="37" spans="1:18" s="79" customFormat="1" ht="110.25" customHeight="1">
      <c r="A37" s="660" t="s">
        <v>79</v>
      </c>
      <c r="B37" s="661"/>
      <c r="C37" s="662"/>
      <c r="D37" s="113" t="s">
        <v>78</v>
      </c>
      <c r="E37" s="111" t="s">
        <v>99</v>
      </c>
      <c r="F37" s="112" t="s">
        <v>56</v>
      </c>
      <c r="G37" s="113">
        <v>1</v>
      </c>
      <c r="H37" s="663" t="s">
        <v>45</v>
      </c>
      <c r="I37" s="664"/>
      <c r="J37" s="664"/>
      <c r="K37" s="127"/>
      <c r="L37" s="127"/>
      <c r="M37" s="89"/>
      <c r="N37" s="88"/>
      <c r="O37" s="88"/>
    </row>
    <row r="38" spans="1:18" s="79" customFormat="1" ht="99.75" customHeight="1">
      <c r="A38" s="660" t="s">
        <v>224</v>
      </c>
      <c r="B38" s="661"/>
      <c r="C38" s="662"/>
      <c r="D38" s="113" t="s">
        <v>225</v>
      </c>
      <c r="E38" s="111" t="s">
        <v>60</v>
      </c>
      <c r="F38" s="369" t="s">
        <v>226</v>
      </c>
      <c r="G38" s="113">
        <v>1</v>
      </c>
      <c r="H38" s="663" t="s">
        <v>50</v>
      </c>
      <c r="I38" s="664"/>
      <c r="J38" s="664"/>
      <c r="K38" s="127"/>
      <c r="L38" s="127"/>
      <c r="M38" s="89"/>
      <c r="N38" s="88"/>
      <c r="O38" s="88"/>
    </row>
    <row r="39" spans="1:18" s="79" customFormat="1" ht="123.75" customHeight="1">
      <c r="A39" s="687" t="s">
        <v>185</v>
      </c>
      <c r="B39" s="688"/>
      <c r="C39" s="689"/>
      <c r="D39" s="354" t="s">
        <v>186</v>
      </c>
      <c r="E39" s="342" t="s">
        <v>60</v>
      </c>
      <c r="F39" s="112" t="s">
        <v>49</v>
      </c>
      <c r="G39" s="113">
        <v>1</v>
      </c>
      <c r="H39" s="663" t="s">
        <v>187</v>
      </c>
      <c r="I39" s="664"/>
      <c r="J39" s="664"/>
      <c r="K39" s="127"/>
      <c r="L39" s="127"/>
      <c r="M39" s="89"/>
      <c r="N39" s="88"/>
      <c r="O39" s="88"/>
    </row>
    <row r="40" spans="1:18" s="79" customFormat="1" ht="86.25" customHeight="1">
      <c r="A40" s="692" t="s">
        <v>53</v>
      </c>
      <c r="B40" s="685"/>
      <c r="C40" s="686"/>
      <c r="D40" s="133" t="s">
        <v>52</v>
      </c>
      <c r="E40" s="134" t="s">
        <v>60</v>
      </c>
      <c r="F40" s="108" t="s">
        <v>56</v>
      </c>
      <c r="G40" s="133">
        <v>1</v>
      </c>
      <c r="H40" s="663" t="s">
        <v>57</v>
      </c>
      <c r="I40" s="664"/>
      <c r="J40" s="664"/>
      <c r="K40" s="127"/>
      <c r="L40" s="127"/>
      <c r="M40" s="89"/>
      <c r="N40" s="88"/>
      <c r="O40" s="88"/>
    </row>
    <row r="41" spans="1:18" s="79" customFormat="1" ht="26.25" customHeight="1">
      <c r="A41" s="150" t="s">
        <v>107</v>
      </c>
      <c r="B41" s="119"/>
      <c r="C41" s="195"/>
      <c r="D41" s="195"/>
      <c r="E41" s="195"/>
      <c r="F41" s="195"/>
      <c r="G41" s="195"/>
      <c r="H41" s="120"/>
      <c r="I41" s="120"/>
      <c r="J41" s="120"/>
      <c r="K41" s="195"/>
      <c r="L41" s="121"/>
      <c r="M41" s="122"/>
      <c r="N41" s="195"/>
      <c r="O41" s="195"/>
    </row>
    <row r="42" spans="1:18" s="79" customFormat="1" ht="91.5" customHeight="1">
      <c r="A42" s="660" t="s">
        <v>157</v>
      </c>
      <c r="B42" s="661"/>
      <c r="C42" s="662"/>
      <c r="D42" s="113" t="s">
        <v>108</v>
      </c>
      <c r="E42" s="111" t="s">
        <v>60</v>
      </c>
      <c r="F42" s="112" t="s">
        <v>49</v>
      </c>
      <c r="G42" s="113">
        <v>1</v>
      </c>
      <c r="H42" s="663" t="s">
        <v>50</v>
      </c>
      <c r="I42" s="664"/>
      <c r="J42" s="664"/>
      <c r="K42" s="127"/>
      <c r="L42" s="127"/>
      <c r="M42" s="89"/>
      <c r="N42" s="88"/>
      <c r="O42" s="88"/>
    </row>
    <row r="43" spans="1:18" s="79" customFormat="1" ht="112.5" customHeight="1">
      <c r="A43" s="687" t="s">
        <v>185</v>
      </c>
      <c r="B43" s="688"/>
      <c r="C43" s="689"/>
      <c r="D43" s="354" t="s">
        <v>186</v>
      </c>
      <c r="E43" s="342" t="s">
        <v>60</v>
      </c>
      <c r="F43" s="112" t="s">
        <v>49</v>
      </c>
      <c r="G43" s="113">
        <v>1</v>
      </c>
      <c r="H43" s="663" t="s">
        <v>50</v>
      </c>
      <c r="I43" s="664"/>
      <c r="J43" s="664"/>
      <c r="K43" s="127"/>
      <c r="L43" s="127"/>
      <c r="M43" s="89"/>
      <c r="N43" s="88"/>
      <c r="O43" s="88"/>
    </row>
    <row r="44" spans="1:18" s="79" customFormat="1" ht="84" customHeight="1">
      <c r="A44" s="692" t="s">
        <v>53</v>
      </c>
      <c r="B44" s="685"/>
      <c r="C44" s="686"/>
      <c r="D44" s="133" t="s">
        <v>52</v>
      </c>
      <c r="E44" s="134" t="s">
        <v>60</v>
      </c>
      <c r="F44" s="108" t="s">
        <v>56</v>
      </c>
      <c r="G44" s="133">
        <v>1</v>
      </c>
      <c r="H44" s="663" t="s">
        <v>57</v>
      </c>
      <c r="I44" s="664"/>
      <c r="J44" s="664"/>
      <c r="K44" s="127"/>
      <c r="L44" s="127"/>
      <c r="M44" s="89"/>
      <c r="N44" s="88"/>
      <c r="O44" s="88"/>
    </row>
    <row r="45" spans="1:18" s="194" customFormat="1" ht="19.5">
      <c r="A45" s="675" t="s">
        <v>41</v>
      </c>
      <c r="B45" s="676"/>
      <c r="C45" s="676"/>
      <c r="D45" s="676"/>
      <c r="E45" s="676"/>
      <c r="F45" s="676"/>
      <c r="G45" s="676"/>
      <c r="H45" s="676"/>
      <c r="I45" s="676"/>
      <c r="J45" s="676"/>
      <c r="K45" s="676"/>
      <c r="L45" s="676"/>
      <c r="M45" s="676"/>
      <c r="N45" s="676"/>
      <c r="O45" s="676"/>
      <c r="P45" s="16"/>
      <c r="Q45" s="15"/>
      <c r="R45" s="15"/>
    </row>
    <row r="46" spans="1:18" s="79" customFormat="1" ht="153.75" customHeight="1">
      <c r="A46" s="658" t="s">
        <v>152</v>
      </c>
      <c r="B46" s="658"/>
      <c r="C46" s="659"/>
      <c r="D46" s="272" t="s">
        <v>153</v>
      </c>
      <c r="E46" s="274" t="s">
        <v>99</v>
      </c>
      <c r="F46" s="110" t="s">
        <v>146</v>
      </c>
      <c r="G46" s="133">
        <v>1</v>
      </c>
      <c r="H46" s="663" t="s">
        <v>187</v>
      </c>
      <c r="I46" s="664"/>
      <c r="J46" s="664"/>
      <c r="K46" s="127"/>
      <c r="L46" s="127"/>
      <c r="M46" s="89"/>
      <c r="N46" s="88"/>
      <c r="O46" s="88"/>
    </row>
    <row r="47" spans="1:18" s="79" customFormat="1" ht="173.25" customHeight="1">
      <c r="A47" s="660" t="s">
        <v>219</v>
      </c>
      <c r="B47" s="661"/>
      <c r="C47" s="662"/>
      <c r="D47" s="368" t="s">
        <v>220</v>
      </c>
      <c r="E47" s="274" t="s">
        <v>99</v>
      </c>
      <c r="F47" s="364"/>
      <c r="G47" s="113">
        <v>1</v>
      </c>
      <c r="H47" s="663" t="s">
        <v>187</v>
      </c>
      <c r="I47" s="664"/>
      <c r="J47" s="664"/>
      <c r="K47" s="127"/>
      <c r="L47" s="127"/>
      <c r="M47" s="89"/>
      <c r="N47" s="88"/>
      <c r="O47" s="88"/>
    </row>
    <row r="48" spans="1:18" s="79" customFormat="1" ht="192" customHeight="1">
      <c r="A48" s="654" t="s">
        <v>51</v>
      </c>
      <c r="B48" s="655"/>
      <c r="C48" s="656"/>
      <c r="D48" s="417" t="s">
        <v>285</v>
      </c>
      <c r="E48" s="134" t="s">
        <v>99</v>
      </c>
      <c r="F48" s="110" t="s">
        <v>100</v>
      </c>
      <c r="G48" s="133">
        <v>1</v>
      </c>
      <c r="H48" s="663" t="s">
        <v>187</v>
      </c>
      <c r="I48" s="664"/>
      <c r="J48" s="664"/>
      <c r="K48" s="127"/>
      <c r="L48" s="127"/>
      <c r="M48" s="89"/>
      <c r="N48" s="88"/>
      <c r="O48" s="88"/>
    </row>
    <row r="49" spans="1:15" s="79" customFormat="1" ht="178.5" customHeight="1">
      <c r="A49" s="657" t="s">
        <v>98</v>
      </c>
      <c r="B49" s="658"/>
      <c r="C49" s="659"/>
      <c r="D49" s="418" t="s">
        <v>286</v>
      </c>
      <c r="E49" s="273" t="s">
        <v>99</v>
      </c>
      <c r="F49" s="110" t="s">
        <v>158</v>
      </c>
      <c r="G49" s="133">
        <v>1</v>
      </c>
      <c r="H49" s="663" t="s">
        <v>187</v>
      </c>
      <c r="I49" s="664"/>
      <c r="J49" s="664"/>
      <c r="K49" s="127"/>
      <c r="L49" s="127"/>
      <c r="M49" s="89"/>
      <c r="N49" s="88"/>
      <c r="O49" s="88"/>
    </row>
    <row r="50" spans="1:15" s="79" customFormat="1" ht="171" customHeight="1">
      <c r="A50" s="658" t="s">
        <v>221</v>
      </c>
      <c r="B50" s="658"/>
      <c r="C50" s="659"/>
      <c r="D50" s="272" t="s">
        <v>222</v>
      </c>
      <c r="E50" s="274" t="s">
        <v>99</v>
      </c>
      <c r="F50" s="365"/>
      <c r="G50" s="133">
        <v>1</v>
      </c>
      <c r="H50" s="719" t="s">
        <v>187</v>
      </c>
      <c r="I50" s="720"/>
      <c r="J50" s="721"/>
      <c r="K50" s="127"/>
      <c r="L50" s="127"/>
      <c r="M50" s="89"/>
      <c r="N50" s="88"/>
      <c r="O50" s="88"/>
    </row>
    <row r="51" spans="1:15" s="79" customFormat="1" ht="93" customHeight="1">
      <c r="A51" s="684" t="s">
        <v>54</v>
      </c>
      <c r="B51" s="685"/>
      <c r="C51" s="686"/>
      <c r="D51" s="133"/>
      <c r="E51" s="134" t="s">
        <v>47</v>
      </c>
      <c r="F51" s="110"/>
      <c r="G51" s="133">
        <v>2</v>
      </c>
      <c r="H51" s="366"/>
      <c r="I51" s="367"/>
      <c r="J51" s="367"/>
      <c r="K51" s="127"/>
      <c r="L51" s="127"/>
      <c r="M51" s="89"/>
      <c r="N51" s="88"/>
      <c r="O51" s="88"/>
    </row>
    <row r="52" spans="1:15" s="79" customFormat="1" ht="93" customHeight="1">
      <c r="A52" s="692" t="s">
        <v>223</v>
      </c>
      <c r="B52" s="685"/>
      <c r="C52" s="686"/>
      <c r="D52" s="133"/>
      <c r="E52" s="134" t="s">
        <v>47</v>
      </c>
      <c r="F52" s="110"/>
      <c r="G52" s="133">
        <v>1</v>
      </c>
      <c r="H52" s="366"/>
      <c r="I52" s="367"/>
      <c r="J52" s="367"/>
      <c r="K52" s="127"/>
      <c r="L52" s="127"/>
      <c r="M52" s="89"/>
      <c r="N52" s="88"/>
      <c r="O52" s="88"/>
    </row>
    <row r="53" spans="1:15" s="79" customFormat="1" ht="99.75" customHeight="1">
      <c r="A53" s="684" t="s">
        <v>55</v>
      </c>
      <c r="B53" s="685"/>
      <c r="C53" s="686"/>
      <c r="D53" s="133"/>
      <c r="E53" s="134" t="s">
        <v>47</v>
      </c>
      <c r="F53" s="110"/>
      <c r="G53" s="133">
        <v>1</v>
      </c>
      <c r="K53" s="127"/>
      <c r="L53" s="127"/>
      <c r="M53" s="89"/>
      <c r="N53" s="88"/>
      <c r="O53" s="88"/>
    </row>
    <row r="54" spans="1:15" s="79" customFormat="1" ht="75" customHeight="1" thickBot="1">
      <c r="A54" s="151"/>
      <c r="B54" s="152"/>
      <c r="C54" s="153"/>
      <c r="D54" s="84"/>
      <c r="E54" s="154" t="s">
        <v>47</v>
      </c>
      <c r="F54" s="155"/>
      <c r="G54" s="84">
        <v>1</v>
      </c>
      <c r="H54" s="366"/>
      <c r="I54" s="367"/>
      <c r="J54" s="367"/>
      <c r="K54" s="85"/>
      <c r="L54" s="85"/>
      <c r="M54" s="156"/>
      <c r="N54" s="157"/>
      <c r="O54" s="157"/>
    </row>
    <row r="55" spans="1:15" s="10" customFormat="1" ht="15.75">
      <c r="H55" s="19"/>
      <c r="I55" s="19"/>
      <c r="J55" s="19"/>
    </row>
    <row r="56" spans="1:15" s="194" customFormat="1" ht="15.75">
      <c r="H56" s="196"/>
      <c r="I56" s="196"/>
      <c r="J56" s="196"/>
    </row>
  </sheetData>
  <mergeCells count="64">
    <mergeCell ref="A34:C34"/>
    <mergeCell ref="H48:J48"/>
    <mergeCell ref="H37:J37"/>
    <mergeCell ref="A50:C50"/>
    <mergeCell ref="A52:C52"/>
    <mergeCell ref="H50:J50"/>
    <mergeCell ref="H43:J43"/>
    <mergeCell ref="H42:J42"/>
    <mergeCell ref="A43:C43"/>
    <mergeCell ref="A44:C44"/>
    <mergeCell ref="C1:J1"/>
    <mergeCell ref="A11:D11"/>
    <mergeCell ref="A5:D5"/>
    <mergeCell ref="A7:D7"/>
    <mergeCell ref="F7:G7"/>
    <mergeCell ref="A10:D10"/>
    <mergeCell ref="F2:I2"/>
    <mergeCell ref="F11:G11"/>
    <mergeCell ref="A6:D6"/>
    <mergeCell ref="F6:G6"/>
    <mergeCell ref="A35:C35"/>
    <mergeCell ref="F3:G3"/>
    <mergeCell ref="A40:C40"/>
    <mergeCell ref="H40:J40"/>
    <mergeCell ref="A45:O45"/>
    <mergeCell ref="A25:C25"/>
    <mergeCell ref="K8:O8"/>
    <mergeCell ref="A9:D9"/>
    <mergeCell ref="F9:G9"/>
    <mergeCell ref="A32:C32"/>
    <mergeCell ref="A51:C51"/>
    <mergeCell ref="A53:C53"/>
    <mergeCell ref="A38:C38"/>
    <mergeCell ref="H38:J38"/>
    <mergeCell ref="A39:C39"/>
    <mergeCell ref="H39:J39"/>
    <mergeCell ref="A46:C46"/>
    <mergeCell ref="A42:C42"/>
    <mergeCell ref="H44:J44"/>
    <mergeCell ref="H49:J49"/>
    <mergeCell ref="A31:C31"/>
    <mergeCell ref="A33:O33"/>
    <mergeCell ref="A12:O12"/>
    <mergeCell ref="A17:C17"/>
    <mergeCell ref="A26:C26"/>
    <mergeCell ref="A16:C16"/>
    <mergeCell ref="A14:C14"/>
    <mergeCell ref="A28:O28"/>
    <mergeCell ref="A30:C30"/>
    <mergeCell ref="A20:C20"/>
    <mergeCell ref="A22:C22"/>
    <mergeCell ref="A19:C19"/>
    <mergeCell ref="A15:C15"/>
    <mergeCell ref="A27:C27"/>
    <mergeCell ref="A18:C18"/>
    <mergeCell ref="A21:C21"/>
    <mergeCell ref="A24:C24"/>
    <mergeCell ref="A23:C23"/>
    <mergeCell ref="A48:C48"/>
    <mergeCell ref="A49:C49"/>
    <mergeCell ref="A47:C47"/>
    <mergeCell ref="H47:J47"/>
    <mergeCell ref="A37:C37"/>
    <mergeCell ref="H46:J46"/>
  </mergeCells>
  <phoneticPr fontId="26" type="noConversion"/>
  <printOptions horizontalCentered="1"/>
  <pageMargins left="0.23622047244094491" right="0.23622047244094491" top="0" bottom="0" header="0.31496062992125984" footer="0.31496062992125984"/>
  <pageSetup paperSize="9" scale="64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8"/>
  <sheetViews>
    <sheetView showGridLines="0" view="pageBreakPreview" topLeftCell="A7" zoomScale="65" zoomScaleNormal="85" zoomScaleSheetLayoutView="65" workbookViewId="0">
      <selection activeCell="A6" sqref="A6:G6"/>
    </sheetView>
  </sheetViews>
  <sheetFormatPr defaultColWidth="12" defaultRowHeight="11.25"/>
  <cols>
    <col min="1" max="1" width="12.1640625" customWidth="1"/>
    <col min="2" max="2" width="22.6640625" customWidth="1"/>
    <col min="3" max="3" width="12" customWidth="1"/>
    <col min="4" max="4" width="17" customWidth="1"/>
    <col min="5" max="5" width="16.5" customWidth="1"/>
    <col min="6" max="6" width="15.83203125" customWidth="1"/>
    <col min="7" max="7" width="12" customWidth="1"/>
    <col min="8" max="8" width="26" customWidth="1"/>
    <col min="9" max="9" width="24.33203125" customWidth="1"/>
    <col min="10" max="10" width="16.1640625" customWidth="1"/>
    <col min="11" max="11" width="22" customWidth="1"/>
    <col min="12" max="12" width="26.33203125" customWidth="1"/>
  </cols>
  <sheetData>
    <row r="1" spans="1:12" s="1" customFormat="1" ht="42.75" customHeight="1" thickBot="1">
      <c r="A1" s="31"/>
      <c r="B1" s="28"/>
      <c r="C1" s="28"/>
      <c r="D1" s="27"/>
      <c r="E1" s="71" t="s">
        <v>12</v>
      </c>
      <c r="F1" s="28"/>
      <c r="G1" s="28"/>
      <c r="H1" s="28"/>
      <c r="I1" s="28"/>
      <c r="J1" s="30" t="str">
        <f>'TECHNICAL SHEET GARMENT'!J1</f>
        <v>WINTER 2018/19</v>
      </c>
      <c r="K1" s="28"/>
      <c r="L1" s="29"/>
    </row>
    <row r="2" spans="1:12" s="3" customFormat="1" ht="19.5">
      <c r="A2" s="109" t="str">
        <f>'TECHNICAL SHEET GARMENT'!A2</f>
        <v>LFV11443</v>
      </c>
      <c r="B2" s="73"/>
      <c r="C2" s="73"/>
      <c r="D2" s="731" t="str">
        <f>'TECHNICAL SHEET GARMENT'!C2</f>
        <v>ULSTER 3in1 FLEECE JKT</v>
      </c>
      <c r="E2" s="731"/>
      <c r="F2" s="731"/>
      <c r="G2" s="731"/>
      <c r="H2" s="731"/>
      <c r="I2" s="731"/>
      <c r="J2" s="73" t="s">
        <v>2</v>
      </c>
      <c r="K2" s="74" t="str">
        <f>'TECHNICAL SHEET GARMENT'!K2</f>
        <v>V1BULK</v>
      </c>
      <c r="L2" s="75"/>
    </row>
    <row r="3" spans="1:12" s="2" customFormat="1" ht="17.25" thickBot="1">
      <c r="A3" s="107" t="s">
        <v>1</v>
      </c>
      <c r="B3" s="49">
        <f ca="1">'TECHNICAL SHEET GARMENT'!B3</f>
        <v>43833</v>
      </c>
      <c r="C3" s="63"/>
      <c r="D3" s="63"/>
      <c r="E3" s="691" t="s">
        <v>67</v>
      </c>
      <c r="F3" s="691"/>
      <c r="G3" s="197" t="str">
        <f>('TECHNICAL SHEET GARMENT'!G3)</f>
        <v>Marjorie</v>
      </c>
      <c r="H3" s="63"/>
      <c r="I3" s="63"/>
      <c r="J3" s="76" t="str">
        <f>'TECHNICAL SHEET GARMENT'!J3</f>
        <v xml:space="preserve">SUPPLIER : </v>
      </c>
      <c r="K3" s="93" t="str">
        <f>'TECHNICAL SHEET GARMENT'!K3</f>
        <v>PRIMA CHANNEL</v>
      </c>
      <c r="L3" s="93"/>
    </row>
    <row r="4" spans="1:12" s="2" customFormat="1" ht="20.25" thickBot="1">
      <c r="A4" s="158" t="s">
        <v>11</v>
      </c>
      <c r="B4" s="143"/>
      <c r="C4" s="144"/>
      <c r="D4" s="144"/>
      <c r="E4" s="144"/>
      <c r="F4" s="70"/>
      <c r="G4" s="70"/>
      <c r="H4" s="159"/>
      <c r="I4" s="160" t="s">
        <v>5</v>
      </c>
      <c r="J4" s="161"/>
      <c r="K4" s="162"/>
      <c r="L4" s="163"/>
    </row>
    <row r="5" spans="1:12" s="1" customFormat="1" ht="23.25" customHeight="1" thickBot="1">
      <c r="A5" s="722" t="s">
        <v>112</v>
      </c>
      <c r="B5" s="723"/>
      <c r="C5" s="723"/>
      <c r="D5" s="723"/>
      <c r="E5" s="723"/>
      <c r="F5" s="723"/>
      <c r="G5" s="723"/>
      <c r="H5" s="723"/>
      <c r="I5" s="723"/>
      <c r="J5" s="723"/>
      <c r="K5" s="723"/>
      <c r="L5" s="724"/>
    </row>
    <row r="6" spans="1:12" s="1" customFormat="1" ht="208.5" customHeight="1" thickBot="1">
      <c r="A6" s="728" t="s">
        <v>75</v>
      </c>
      <c r="B6" s="729"/>
      <c r="C6" s="729"/>
      <c r="D6" s="729"/>
      <c r="E6" s="729"/>
      <c r="F6" s="729"/>
      <c r="G6" s="730"/>
      <c r="H6" s="732" t="s">
        <v>215</v>
      </c>
      <c r="I6" s="733"/>
      <c r="J6" s="733"/>
      <c r="K6" s="733"/>
      <c r="L6" s="734"/>
    </row>
    <row r="7" spans="1:12" s="1" customFormat="1" ht="171.75" customHeight="1" thickBot="1">
      <c r="A7" s="728" t="s">
        <v>77</v>
      </c>
      <c r="B7" s="729"/>
      <c r="C7" s="729"/>
      <c r="D7" s="188"/>
      <c r="E7" s="188"/>
      <c r="F7" s="188"/>
      <c r="G7" s="189"/>
      <c r="H7" s="732" t="s">
        <v>80</v>
      </c>
      <c r="I7" s="735"/>
      <c r="J7" s="190"/>
      <c r="K7" s="190"/>
      <c r="L7" s="191"/>
    </row>
    <row r="8" spans="1:12" s="1" customFormat="1" ht="121.5" customHeight="1" thickBot="1">
      <c r="A8" s="728" t="s">
        <v>81</v>
      </c>
      <c r="B8" s="729"/>
      <c r="C8" s="729"/>
      <c r="D8" s="729"/>
      <c r="E8" s="729"/>
      <c r="F8" s="729"/>
      <c r="G8" s="730"/>
      <c r="H8" s="725" t="s">
        <v>144</v>
      </c>
      <c r="I8" s="726"/>
      <c r="J8" s="726"/>
      <c r="K8" s="726"/>
      <c r="L8" s="727"/>
    </row>
  </sheetData>
  <mergeCells count="9">
    <mergeCell ref="A5:L5"/>
    <mergeCell ref="H8:L8"/>
    <mergeCell ref="A8:G8"/>
    <mergeCell ref="E3:F3"/>
    <mergeCell ref="D2:I2"/>
    <mergeCell ref="A6:G6"/>
    <mergeCell ref="H6:L6"/>
    <mergeCell ref="A7:C7"/>
    <mergeCell ref="H7:I7"/>
  </mergeCells>
  <phoneticPr fontId="26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82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P71"/>
  <sheetViews>
    <sheetView showGridLines="0" view="pageBreakPreview" topLeftCell="A55" zoomScale="60" zoomScaleNormal="85" workbookViewId="0">
      <selection activeCell="F42" sqref="F42:F71"/>
    </sheetView>
  </sheetViews>
  <sheetFormatPr defaultColWidth="12" defaultRowHeight="11.25"/>
  <cols>
    <col min="1" max="1" width="5" style="129" customWidth="1"/>
    <col min="2" max="2" width="17.83203125" style="129" customWidth="1"/>
    <col min="3" max="3" width="35" style="129" customWidth="1"/>
    <col min="4" max="4" width="12" style="129"/>
    <col min="5" max="5" width="19.33203125" style="129" customWidth="1"/>
    <col min="6" max="6" width="76.5" style="129" bestFit="1" customWidth="1"/>
    <col min="7" max="7" width="21" style="129" customWidth="1"/>
    <col min="8" max="8" width="18" style="129" bestFit="1" customWidth="1"/>
    <col min="9" max="14" width="15.83203125" style="129" customWidth="1"/>
    <col min="15" max="15" width="13.1640625" style="129" customWidth="1"/>
    <col min="16" max="16" width="12.6640625" style="129" customWidth="1"/>
    <col min="17" max="16384" width="12" style="129"/>
  </cols>
  <sheetData>
    <row r="1" spans="1:16" s="1" customFormat="1" ht="42" customHeight="1">
      <c r="A1" s="55"/>
      <c r="B1" s="56"/>
      <c r="C1" s="635" t="s">
        <v>97</v>
      </c>
      <c r="D1" s="635"/>
      <c r="E1" s="635"/>
      <c r="F1" s="635"/>
      <c r="G1" s="635"/>
      <c r="H1" s="635"/>
      <c r="I1" s="635"/>
      <c r="J1" s="635"/>
      <c r="K1" s="635"/>
      <c r="L1" s="635"/>
      <c r="M1" s="57" t="str">
        <f>'TECHNICAL SHEET GARMENT'!J1</f>
        <v>WINTER 2018/19</v>
      </c>
      <c r="N1" s="56"/>
      <c r="O1" s="58"/>
    </row>
    <row r="2" spans="1:16" s="3" customFormat="1" ht="19.5">
      <c r="A2" s="64"/>
      <c r="B2" s="60" t="str">
        <f>'TECHNICAL SHEET GARMENT'!A2</f>
        <v>LFV11443</v>
      </c>
      <c r="C2" s="59"/>
      <c r="D2" s="59"/>
      <c r="E2" s="103" t="str">
        <f>'TECHNICAL SHEET GARMENT'!C2</f>
        <v>ULSTER 3in1 FLEECE JKT</v>
      </c>
      <c r="F2" s="59"/>
      <c r="G2" s="59"/>
      <c r="H2" s="59"/>
      <c r="I2" s="59"/>
      <c r="J2" s="59"/>
      <c r="K2" s="59"/>
      <c r="L2" s="59"/>
      <c r="M2" s="59" t="s">
        <v>2</v>
      </c>
      <c r="N2" s="60" t="str">
        <f>'TECHNICAL SHEET GARMENT'!K2</f>
        <v>V1BULK</v>
      </c>
      <c r="O2" s="61"/>
    </row>
    <row r="3" spans="1:16" s="2" customFormat="1" ht="17.25" thickBot="1">
      <c r="A3" s="66"/>
      <c r="B3" s="135" t="s">
        <v>1</v>
      </c>
      <c r="C3" s="62">
        <f ca="1">'TECHNICAL SHEET GARMENT'!B3</f>
        <v>43833</v>
      </c>
      <c r="D3" s="63"/>
      <c r="E3" s="63"/>
      <c r="F3" s="227" t="s">
        <v>67</v>
      </c>
      <c r="G3" s="197" t="str">
        <f>('TECHNICAL SHEET GARMENT'!G3)</f>
        <v>Marjorie</v>
      </c>
      <c r="H3" s="63"/>
      <c r="I3" s="63"/>
      <c r="J3" s="63"/>
      <c r="K3" s="67"/>
      <c r="L3" s="63"/>
      <c r="M3" s="76" t="str">
        <f>'TECHNICAL SHEET GARMENT'!J3</f>
        <v xml:space="preserve">SUPPLIER : </v>
      </c>
      <c r="N3" s="169" t="str">
        <f>'TECHNICAL SHEET GARMENT'!K3</f>
        <v>PRIMA CHANNEL</v>
      </c>
      <c r="O3" s="68"/>
    </row>
    <row r="4" spans="1:16" s="232" customFormat="1" ht="11.25" customHeight="1">
      <c r="A4" s="228"/>
      <c r="B4" s="229"/>
      <c r="C4" s="230"/>
      <c r="D4" s="230"/>
      <c r="E4" s="230"/>
      <c r="F4" s="230"/>
      <c r="G4" s="230"/>
      <c r="H4" s="230"/>
      <c r="I4" s="230"/>
      <c r="J4" s="230"/>
      <c r="K4" s="230"/>
      <c r="L4" s="230"/>
      <c r="M4" s="230"/>
      <c r="N4" s="230"/>
      <c r="O4" s="231"/>
    </row>
    <row r="5" spans="1:16" ht="23.25" customHeight="1" thickBot="1">
      <c r="A5" s="131"/>
      <c r="B5" s="233" t="s">
        <v>125</v>
      </c>
      <c r="C5" s="130"/>
      <c r="D5" s="130"/>
      <c r="E5" s="130"/>
      <c r="F5" s="130"/>
      <c r="G5" s="130"/>
      <c r="H5" s="130"/>
      <c r="I5" s="130"/>
      <c r="J5" s="130"/>
      <c r="K5" s="264"/>
      <c r="L5" s="130"/>
      <c r="M5" s="130"/>
      <c r="N5" s="130"/>
      <c r="O5" s="132"/>
      <c r="P5" s="130"/>
    </row>
    <row r="6" spans="1:16" customFormat="1" ht="29.25" thickBot="1">
      <c r="B6" s="736" t="s">
        <v>11</v>
      </c>
      <c r="C6" s="737"/>
      <c r="D6" s="737"/>
      <c r="E6" s="737"/>
      <c r="F6" s="737"/>
      <c r="G6" s="738"/>
      <c r="H6" s="739"/>
      <c r="I6" s="740"/>
      <c r="J6" s="740"/>
      <c r="K6" s="740"/>
      <c r="L6" s="740"/>
      <c r="M6" s="740"/>
      <c r="N6" s="740"/>
      <c r="O6" s="741"/>
    </row>
    <row r="7" spans="1:16" customFormat="1" ht="36.75">
      <c r="B7" s="296" t="s">
        <v>21</v>
      </c>
      <c r="C7" s="297"/>
      <c r="D7" s="297"/>
      <c r="E7" s="297"/>
      <c r="F7" s="596" t="s">
        <v>327</v>
      </c>
      <c r="G7" s="298" t="s">
        <v>15</v>
      </c>
      <c r="H7" s="544" t="s">
        <v>159</v>
      </c>
      <c r="I7" s="544" t="s">
        <v>87</v>
      </c>
      <c r="J7" s="544" t="s">
        <v>7</v>
      </c>
      <c r="K7" s="545" t="s">
        <v>8</v>
      </c>
      <c r="L7" s="546" t="s">
        <v>9</v>
      </c>
      <c r="M7" s="547" t="s">
        <v>10</v>
      </c>
      <c r="N7" s="548" t="s">
        <v>20</v>
      </c>
      <c r="O7" s="549" t="s">
        <v>43</v>
      </c>
    </row>
    <row r="8" spans="1:16" customFormat="1" ht="31.5">
      <c r="B8" s="237" t="s">
        <v>28</v>
      </c>
      <c r="C8" s="238" t="s">
        <v>160</v>
      </c>
      <c r="D8" s="239"/>
      <c r="E8" s="240"/>
      <c r="F8" s="583" t="s">
        <v>301</v>
      </c>
      <c r="G8" s="241" t="s">
        <v>18</v>
      </c>
      <c r="H8" s="550">
        <f>K8-5.4</f>
        <v>36.6</v>
      </c>
      <c r="I8" s="550">
        <f>K8-3.6</f>
        <v>38.4</v>
      </c>
      <c r="J8" s="551">
        <f>K8-1.8</f>
        <v>40.200000000000003</v>
      </c>
      <c r="K8" s="552">
        <v>42</v>
      </c>
      <c r="L8" s="551">
        <f>K8+1.8</f>
        <v>43.8</v>
      </c>
      <c r="M8" s="551">
        <f>K8+3.6</f>
        <v>45.6</v>
      </c>
      <c r="N8" s="551">
        <f>K8+5.4</f>
        <v>47.4</v>
      </c>
      <c r="O8" s="553">
        <f>K8+7.2</f>
        <v>49.2</v>
      </c>
    </row>
    <row r="9" spans="1:16" customFormat="1" ht="31.5">
      <c r="B9" s="242" t="s">
        <v>29</v>
      </c>
      <c r="C9" s="243" t="s">
        <v>16</v>
      </c>
      <c r="D9" s="244"/>
      <c r="E9" s="245"/>
      <c r="F9" s="583" t="s">
        <v>302</v>
      </c>
      <c r="G9" s="246" t="s">
        <v>17</v>
      </c>
      <c r="H9" s="554">
        <f>K9-9</f>
        <v>50</v>
      </c>
      <c r="I9" s="554">
        <f>SUM(K9-6)</f>
        <v>53</v>
      </c>
      <c r="J9" s="555">
        <f>SUM(K9-3)</f>
        <v>56</v>
      </c>
      <c r="K9" s="552">
        <v>59</v>
      </c>
      <c r="L9" s="555">
        <f>SUM(K9+3)</f>
        <v>62</v>
      </c>
      <c r="M9" s="551">
        <f>SUM(K9+6)</f>
        <v>65</v>
      </c>
      <c r="N9" s="551">
        <f>K9+9</f>
        <v>68</v>
      </c>
      <c r="O9" s="553">
        <f>K9+12</f>
        <v>71</v>
      </c>
    </row>
    <row r="10" spans="1:16" customFormat="1" ht="31.5">
      <c r="B10" s="242" t="s">
        <v>30</v>
      </c>
      <c r="C10" s="243" t="s">
        <v>161</v>
      </c>
      <c r="D10" s="244"/>
      <c r="E10" s="245"/>
      <c r="F10" s="583" t="s">
        <v>303</v>
      </c>
      <c r="G10" s="246" t="s">
        <v>17</v>
      </c>
      <c r="H10" s="554">
        <f>K10-9</f>
        <v>48</v>
      </c>
      <c r="I10" s="554">
        <f>SUM(K10-6)</f>
        <v>51</v>
      </c>
      <c r="J10" s="555">
        <f>SUM(K10-3)</f>
        <v>54</v>
      </c>
      <c r="K10" s="552">
        <v>57</v>
      </c>
      <c r="L10" s="555">
        <f>SUM(K10+3)</f>
        <v>60</v>
      </c>
      <c r="M10" s="551">
        <f>SUM(K10+6)</f>
        <v>63</v>
      </c>
      <c r="N10" s="551">
        <f>K10+9</f>
        <v>66</v>
      </c>
      <c r="O10" s="553">
        <f>K10+12</f>
        <v>69</v>
      </c>
    </row>
    <row r="11" spans="1:16" customFormat="1" ht="31.5">
      <c r="B11" s="242" t="s">
        <v>162</v>
      </c>
      <c r="C11" s="243" t="s">
        <v>163</v>
      </c>
      <c r="D11" s="244"/>
      <c r="E11" s="245"/>
      <c r="F11" s="583" t="s">
        <v>304</v>
      </c>
      <c r="G11" s="246" t="s">
        <v>17</v>
      </c>
      <c r="H11" s="554">
        <f>K11-9</f>
        <v>48</v>
      </c>
      <c r="I11" s="554">
        <f>SUM(K11-6)</f>
        <v>51</v>
      </c>
      <c r="J11" s="555">
        <f>SUM(K11-3)</f>
        <v>54</v>
      </c>
      <c r="K11" s="552">
        <v>57</v>
      </c>
      <c r="L11" s="555">
        <f>SUM(K11+3)</f>
        <v>60</v>
      </c>
      <c r="M11" s="551">
        <f>SUM(K11+6)</f>
        <v>63</v>
      </c>
      <c r="N11" s="551">
        <f>K11+9</f>
        <v>66</v>
      </c>
      <c r="O11" s="553">
        <f>K11+12</f>
        <v>69</v>
      </c>
    </row>
    <row r="12" spans="1:16" customFormat="1" ht="31.5">
      <c r="B12" s="248" t="s">
        <v>64</v>
      </c>
      <c r="C12" s="328" t="s">
        <v>88</v>
      </c>
      <c r="D12" s="299"/>
      <c r="E12" s="300"/>
      <c r="F12" s="583" t="s">
        <v>305</v>
      </c>
      <c r="G12" s="241" t="s">
        <v>17</v>
      </c>
      <c r="H12" s="550">
        <f>K12-4</f>
        <v>70</v>
      </c>
      <c r="I12" s="550">
        <f>SUM(K12-2)</f>
        <v>72</v>
      </c>
      <c r="J12" s="551">
        <f>SUM(K12)</f>
        <v>74</v>
      </c>
      <c r="K12" s="552">
        <v>74</v>
      </c>
      <c r="L12" s="551">
        <f>SUM(K12)</f>
        <v>74</v>
      </c>
      <c r="M12" s="551">
        <f>SUM(K12+2)</f>
        <v>76</v>
      </c>
      <c r="N12" s="551">
        <f>K12+4</f>
        <v>78</v>
      </c>
      <c r="O12" s="553">
        <f>K12+6</f>
        <v>80</v>
      </c>
    </row>
    <row r="13" spans="1:16" customFormat="1" ht="31.5">
      <c r="B13" s="302" t="s">
        <v>27</v>
      </c>
      <c r="C13" s="303" t="s">
        <v>31</v>
      </c>
      <c r="D13" s="300"/>
      <c r="E13" s="300"/>
      <c r="F13" s="583" t="s">
        <v>306</v>
      </c>
      <c r="G13" s="241" t="s">
        <v>90</v>
      </c>
      <c r="H13" s="550">
        <f>K13-2.25</f>
        <v>11.25</v>
      </c>
      <c r="I13" s="550">
        <f>SUM(K13-1.5)</f>
        <v>12</v>
      </c>
      <c r="J13" s="551">
        <f>SUM(K13-0.75)</f>
        <v>12.75</v>
      </c>
      <c r="K13" s="552">
        <v>13.5</v>
      </c>
      <c r="L13" s="551">
        <f>SUM(K13+0.75)</f>
        <v>14.25</v>
      </c>
      <c r="M13" s="551">
        <f>SUM(K13+1.5)</f>
        <v>15</v>
      </c>
      <c r="N13" s="551">
        <f>K13+2.25</f>
        <v>15.75</v>
      </c>
      <c r="O13" s="553">
        <f>K13+3</f>
        <v>16.5</v>
      </c>
    </row>
    <row r="14" spans="1:16" customFormat="1" ht="31.5">
      <c r="B14" s="249" t="s">
        <v>65</v>
      </c>
      <c r="C14" s="278" t="s">
        <v>164</v>
      </c>
      <c r="D14" s="279"/>
      <c r="E14" s="279"/>
      <c r="F14" s="583" t="s">
        <v>307</v>
      </c>
      <c r="G14" s="250" t="s">
        <v>90</v>
      </c>
      <c r="H14" s="550">
        <f>K14-2.25</f>
        <v>22.25</v>
      </c>
      <c r="I14" s="556">
        <f>SUM(K14-1.5)</f>
        <v>23</v>
      </c>
      <c r="J14" s="557">
        <f>SUM(K14-0.75)</f>
        <v>23.75</v>
      </c>
      <c r="K14" s="552">
        <v>24.5</v>
      </c>
      <c r="L14" s="557">
        <f>SUM(K14+0.75)</f>
        <v>25.25</v>
      </c>
      <c r="M14" s="557">
        <f>SUM(K14+1.5)</f>
        <v>26</v>
      </c>
      <c r="N14" s="557">
        <f>K14+2.25</f>
        <v>26.75</v>
      </c>
      <c r="O14" s="553">
        <f>K14+3</f>
        <v>27.5</v>
      </c>
    </row>
    <row r="15" spans="1:16" customFormat="1" ht="31.5">
      <c r="B15" s="242" t="s">
        <v>32</v>
      </c>
      <c r="C15" s="243" t="s">
        <v>91</v>
      </c>
      <c r="D15" s="244"/>
      <c r="E15" s="245"/>
      <c r="F15" s="583" t="s">
        <v>308</v>
      </c>
      <c r="G15" s="246" t="s">
        <v>18</v>
      </c>
      <c r="H15" s="554">
        <f>K15-3</f>
        <v>20.5</v>
      </c>
      <c r="I15" s="554">
        <f>SUM(K15-2)</f>
        <v>21.5</v>
      </c>
      <c r="J15" s="555">
        <f>SUM(K15-1)</f>
        <v>22.5</v>
      </c>
      <c r="K15" s="552">
        <v>23.5</v>
      </c>
      <c r="L15" s="555">
        <f>SUM(K15+1)</f>
        <v>24.5</v>
      </c>
      <c r="M15" s="555">
        <f>SUM(K15+2)</f>
        <v>25.5</v>
      </c>
      <c r="N15" s="555">
        <f>SUM(K15+3)</f>
        <v>26.5</v>
      </c>
      <c r="O15" s="558">
        <f>K15+4</f>
        <v>27.5</v>
      </c>
    </row>
    <row r="16" spans="1:16" customFormat="1" ht="31.5">
      <c r="B16" s="242" t="s">
        <v>33</v>
      </c>
      <c r="C16" s="243" t="s">
        <v>92</v>
      </c>
      <c r="D16" s="244"/>
      <c r="E16" s="245"/>
      <c r="F16" s="583" t="s">
        <v>309</v>
      </c>
      <c r="G16" s="246" t="s">
        <v>18</v>
      </c>
      <c r="H16" s="554">
        <f>K16-2.25</f>
        <v>16.25</v>
      </c>
      <c r="I16" s="554">
        <f>SUM(K16-1.5)</f>
        <v>17</v>
      </c>
      <c r="J16" s="555">
        <f>SUM(K16-0.75)</f>
        <v>17.75</v>
      </c>
      <c r="K16" s="552">
        <v>18.5</v>
      </c>
      <c r="L16" s="555">
        <f>SUM(K16+0.75)</f>
        <v>19.25</v>
      </c>
      <c r="M16" s="555">
        <f>SUM(K16+1.5)</f>
        <v>20</v>
      </c>
      <c r="N16" s="555">
        <f>SUM(K16+2.25)</f>
        <v>20.75</v>
      </c>
      <c r="O16" s="558">
        <f>K16+3</f>
        <v>21.5</v>
      </c>
    </row>
    <row r="17" spans="2:15" customFormat="1" ht="31.5">
      <c r="B17" s="242" t="s">
        <v>34</v>
      </c>
      <c r="C17" s="243" t="s">
        <v>93</v>
      </c>
      <c r="D17" s="244"/>
      <c r="E17" s="245"/>
      <c r="F17" s="583" t="s">
        <v>310</v>
      </c>
      <c r="G17" s="246" t="s">
        <v>18</v>
      </c>
      <c r="H17" s="554">
        <f>K17-1.8</f>
        <v>12.7</v>
      </c>
      <c r="I17" s="554">
        <f>SUM(K17-1.2)</f>
        <v>13.3</v>
      </c>
      <c r="J17" s="555">
        <f>SUM(K17-0.6)</f>
        <v>13.9</v>
      </c>
      <c r="K17" s="552">
        <v>14.5</v>
      </c>
      <c r="L17" s="555">
        <f>SUM(K17+0.6)</f>
        <v>15.1</v>
      </c>
      <c r="M17" s="555">
        <f>SUM(K17+1.2)</f>
        <v>15.7</v>
      </c>
      <c r="N17" s="555">
        <f>SUM(K17+1.8)</f>
        <v>16.3</v>
      </c>
      <c r="O17" s="558">
        <f>K17+2.4</f>
        <v>16.899999999999999</v>
      </c>
    </row>
    <row r="18" spans="2:15" customFormat="1" ht="31.5">
      <c r="B18" s="351" t="s">
        <v>182</v>
      </c>
      <c r="C18" s="352" t="s">
        <v>183</v>
      </c>
      <c r="D18" s="251"/>
      <c r="E18" s="252"/>
      <c r="F18" s="583" t="s">
        <v>311</v>
      </c>
      <c r="G18" s="246" t="s">
        <v>18</v>
      </c>
      <c r="H18" s="559">
        <f>I18</f>
        <v>6</v>
      </c>
      <c r="I18" s="559">
        <f>J18</f>
        <v>6</v>
      </c>
      <c r="J18" s="559">
        <f>K18</f>
        <v>6</v>
      </c>
      <c r="K18" s="552">
        <v>6</v>
      </c>
      <c r="L18" s="559">
        <f>K18</f>
        <v>6</v>
      </c>
      <c r="M18" s="559">
        <f>L18</f>
        <v>6</v>
      </c>
      <c r="N18" s="559">
        <f>M18</f>
        <v>6</v>
      </c>
      <c r="O18" s="560">
        <f>N18</f>
        <v>6</v>
      </c>
    </row>
    <row r="19" spans="2:15" customFormat="1" ht="31.5">
      <c r="B19" s="302" t="s">
        <v>35</v>
      </c>
      <c r="C19" s="331" t="s">
        <v>94</v>
      </c>
      <c r="D19" s="332"/>
      <c r="E19" s="333"/>
      <c r="F19" s="583" t="s">
        <v>312</v>
      </c>
      <c r="G19" s="241" t="s">
        <v>17</v>
      </c>
      <c r="H19" s="550">
        <f>K19-2.4</f>
        <v>64.599999999999994</v>
      </c>
      <c r="I19" s="550">
        <f>SUM(K19-1.6)</f>
        <v>65.400000000000006</v>
      </c>
      <c r="J19" s="551">
        <f>SUM(K19-0.8)</f>
        <v>66.2</v>
      </c>
      <c r="K19" s="552">
        <v>67</v>
      </c>
      <c r="L19" s="551">
        <f>SUM(K19+0.8)</f>
        <v>67.8</v>
      </c>
      <c r="M19" s="551">
        <f>SUM(K19+1.6)</f>
        <v>68.599999999999994</v>
      </c>
      <c r="N19" s="551">
        <f>SUM(K19+2.4)</f>
        <v>69.400000000000006</v>
      </c>
      <c r="O19" s="553">
        <f>K19+3.2</f>
        <v>70.2</v>
      </c>
    </row>
    <row r="20" spans="2:15" customFormat="1" ht="31.5">
      <c r="B20" s="306" t="s">
        <v>22</v>
      </c>
      <c r="C20" s="304"/>
      <c r="D20" s="304"/>
      <c r="E20" s="304"/>
      <c r="F20" s="584"/>
      <c r="G20" s="305"/>
      <c r="H20" s="561"/>
      <c r="I20" s="561"/>
      <c r="J20" s="561"/>
      <c r="K20" s="562"/>
      <c r="L20" s="561"/>
      <c r="M20" s="563"/>
      <c r="N20" s="564"/>
      <c r="O20" s="565"/>
    </row>
    <row r="21" spans="2:15" customFormat="1" ht="31.5">
      <c r="B21" s="237" t="s">
        <v>36</v>
      </c>
      <c r="C21" s="253" t="s">
        <v>165</v>
      </c>
      <c r="D21" s="239"/>
      <c r="E21" s="240"/>
      <c r="F21" s="583" t="s">
        <v>313</v>
      </c>
      <c r="G21" s="241" t="s">
        <v>18</v>
      </c>
      <c r="H21" s="550">
        <f>K21-5.4</f>
        <v>40.6</v>
      </c>
      <c r="I21" s="550">
        <f>K21-3.6</f>
        <v>42.4</v>
      </c>
      <c r="J21" s="551">
        <f>K21-1.8</f>
        <v>44.2</v>
      </c>
      <c r="K21" s="552">
        <v>46</v>
      </c>
      <c r="L21" s="551">
        <f>K21+1.8</f>
        <v>47.8</v>
      </c>
      <c r="M21" s="551">
        <f>K21+3.6</f>
        <v>49.6</v>
      </c>
      <c r="N21" s="551">
        <f>K21+5.4</f>
        <v>51.4</v>
      </c>
      <c r="O21" s="553">
        <f>K21+7.2</f>
        <v>53.2</v>
      </c>
    </row>
    <row r="22" spans="2:15" customFormat="1" ht="31.5">
      <c r="B22" s="334" t="s">
        <v>7</v>
      </c>
      <c r="C22" s="335" t="s">
        <v>19</v>
      </c>
      <c r="D22" s="332"/>
      <c r="E22" s="333"/>
      <c r="F22" s="585" t="s">
        <v>314</v>
      </c>
      <c r="G22" s="241" t="s">
        <v>17</v>
      </c>
      <c r="H22" s="550">
        <f>K22-4</f>
        <v>70</v>
      </c>
      <c r="I22" s="550">
        <f>SUM(K22-2)</f>
        <v>72</v>
      </c>
      <c r="J22" s="551">
        <f>SUM(K22)</f>
        <v>74</v>
      </c>
      <c r="K22" s="552">
        <v>74</v>
      </c>
      <c r="L22" s="551">
        <f>SUM(K22)</f>
        <v>74</v>
      </c>
      <c r="M22" s="551">
        <f>SUM(K22+2)</f>
        <v>76</v>
      </c>
      <c r="N22" s="551">
        <f>K22+4</f>
        <v>78</v>
      </c>
      <c r="O22" s="553">
        <f>K22+6</f>
        <v>80</v>
      </c>
    </row>
    <row r="23" spans="2:15" customFormat="1" ht="32.25">
      <c r="B23" s="248" t="s">
        <v>76</v>
      </c>
      <c r="C23" s="426" t="s">
        <v>95</v>
      </c>
      <c r="D23" s="427"/>
      <c r="E23" s="427"/>
      <c r="F23" s="586" t="s">
        <v>315</v>
      </c>
      <c r="G23" s="241" t="s">
        <v>18</v>
      </c>
      <c r="H23" s="550">
        <f>K23-2</f>
        <v>18</v>
      </c>
      <c r="I23" s="550">
        <f>SUM(K23-1)</f>
        <v>19</v>
      </c>
      <c r="J23" s="551">
        <f>SUM(K23)</f>
        <v>20</v>
      </c>
      <c r="K23" s="552">
        <v>20</v>
      </c>
      <c r="L23" s="551">
        <f>SUM(K23)</f>
        <v>20</v>
      </c>
      <c r="M23" s="551">
        <f>SUM(K23+1)</f>
        <v>21</v>
      </c>
      <c r="N23" s="551">
        <f>SUM(K23+2)</f>
        <v>22</v>
      </c>
      <c r="O23" s="553">
        <f>K23+3</f>
        <v>23</v>
      </c>
    </row>
    <row r="24" spans="2:15" customFormat="1" ht="31.5">
      <c r="B24" s="306" t="s">
        <v>23</v>
      </c>
      <c r="C24" s="304"/>
      <c r="D24" s="304"/>
      <c r="E24" s="304"/>
      <c r="F24" s="584"/>
      <c r="G24" s="305"/>
      <c r="H24" s="561"/>
      <c r="I24" s="561"/>
      <c r="J24" s="561"/>
      <c r="K24" s="562"/>
      <c r="L24" s="561"/>
      <c r="M24" s="563"/>
      <c r="N24" s="564"/>
      <c r="O24" s="565"/>
    </row>
    <row r="25" spans="2:15" customFormat="1" ht="31.5">
      <c r="B25" s="256" t="s">
        <v>116</v>
      </c>
      <c r="C25" s="257" t="s">
        <v>117</v>
      </c>
      <c r="D25" s="258"/>
      <c r="E25" s="259"/>
      <c r="F25" s="587" t="s">
        <v>316</v>
      </c>
      <c r="G25" s="246" t="s">
        <v>17</v>
      </c>
      <c r="H25" s="554">
        <f>K25-1.8</f>
        <v>20.2</v>
      </c>
      <c r="I25" s="554">
        <f>SUM(K25-1.2)</f>
        <v>20.8</v>
      </c>
      <c r="J25" s="555">
        <f>SUM(K25-0.6)</f>
        <v>21.4</v>
      </c>
      <c r="K25" s="566">
        <v>22</v>
      </c>
      <c r="L25" s="555">
        <f>SUM(K25+0.6)</f>
        <v>22.6</v>
      </c>
      <c r="M25" s="551">
        <f>SUM(K25+1.2)</f>
        <v>23.2</v>
      </c>
      <c r="N25" s="551">
        <f>K25+1.8</f>
        <v>23.8</v>
      </c>
      <c r="O25" s="553">
        <f>K25+2.4</f>
        <v>24.4</v>
      </c>
    </row>
    <row r="26" spans="2:15" customFormat="1" ht="31.5">
      <c r="B26" s="256" t="s">
        <v>118</v>
      </c>
      <c r="C26" s="257" t="s">
        <v>119</v>
      </c>
      <c r="D26" s="258"/>
      <c r="E26" s="259"/>
      <c r="F26" s="587" t="s">
        <v>317</v>
      </c>
      <c r="G26" s="246" t="s">
        <v>17</v>
      </c>
      <c r="H26" s="554">
        <f>K26-0.9</f>
        <v>9.1</v>
      </c>
      <c r="I26" s="554">
        <f>SUM(K26-0.6)</f>
        <v>9.4</v>
      </c>
      <c r="J26" s="555">
        <f>SUM(K26-0.3)</f>
        <v>9.6999999999999993</v>
      </c>
      <c r="K26" s="566">
        <v>10</v>
      </c>
      <c r="L26" s="555">
        <f>SUM(K26+0.3)</f>
        <v>10.3</v>
      </c>
      <c r="M26" s="551">
        <f>SUM(K26+0.6)</f>
        <v>10.6</v>
      </c>
      <c r="N26" s="551">
        <f>K26+0.9</f>
        <v>10.9</v>
      </c>
      <c r="O26" s="553">
        <f>K26+1.2</f>
        <v>11.2</v>
      </c>
    </row>
    <row r="27" spans="2:15" customFormat="1" ht="31.5">
      <c r="B27" s="256" t="s">
        <v>37</v>
      </c>
      <c r="C27" s="257" t="s">
        <v>96</v>
      </c>
      <c r="D27" s="258"/>
      <c r="E27" s="259"/>
      <c r="F27" s="587" t="s">
        <v>318</v>
      </c>
      <c r="G27" s="246" t="s">
        <v>17</v>
      </c>
      <c r="H27" s="554">
        <f>K27-4.5</f>
        <v>54.5</v>
      </c>
      <c r="I27" s="554">
        <f>SUM(K27-3)</f>
        <v>56</v>
      </c>
      <c r="J27" s="555">
        <f>SUM(K27-1.5)</f>
        <v>57.5</v>
      </c>
      <c r="K27" s="566">
        <v>59</v>
      </c>
      <c r="L27" s="555">
        <f>SUM(K27+1.5)</f>
        <v>60.5</v>
      </c>
      <c r="M27" s="555">
        <f>SUM(K27+3)</f>
        <v>62</v>
      </c>
      <c r="N27" s="555">
        <f>SUM(K27+4.5)</f>
        <v>63.5</v>
      </c>
      <c r="O27" s="558">
        <f>K27+6</f>
        <v>65</v>
      </c>
    </row>
    <row r="28" spans="2:15" customFormat="1" ht="31.5">
      <c r="B28" s="306" t="s">
        <v>25</v>
      </c>
      <c r="C28" s="304"/>
      <c r="D28" s="304"/>
      <c r="E28" s="304"/>
      <c r="F28" s="584"/>
      <c r="G28" s="305"/>
      <c r="H28" s="561"/>
      <c r="I28" s="561"/>
      <c r="J28" s="561"/>
      <c r="K28" s="562"/>
      <c r="L28" s="561"/>
      <c r="M28" s="563"/>
      <c r="N28" s="564"/>
      <c r="O28" s="565"/>
    </row>
    <row r="29" spans="2:15" customFormat="1" ht="31.5">
      <c r="B29" s="256" t="s">
        <v>38</v>
      </c>
      <c r="C29" s="257" t="s">
        <v>24</v>
      </c>
      <c r="D29" s="258"/>
      <c r="E29" s="259"/>
      <c r="F29" s="587" t="s">
        <v>319</v>
      </c>
      <c r="G29" s="246" t="s">
        <v>17</v>
      </c>
      <c r="H29" s="554">
        <f>K29-1.8</f>
        <v>48.2</v>
      </c>
      <c r="I29" s="554">
        <f>SUM(K29-1.2)</f>
        <v>48.8</v>
      </c>
      <c r="J29" s="555">
        <f>SUM(K29-0.6)</f>
        <v>49.4</v>
      </c>
      <c r="K29" s="566">
        <v>50</v>
      </c>
      <c r="L29" s="555">
        <f>SUM(K29+0.6)</f>
        <v>50.6</v>
      </c>
      <c r="M29" s="551">
        <f>SUM(K29+1.2)</f>
        <v>51.2</v>
      </c>
      <c r="N29" s="551">
        <f>K29+1.8</f>
        <v>51.8</v>
      </c>
      <c r="O29" s="553">
        <f>K29+2.4</f>
        <v>52.4</v>
      </c>
    </row>
    <row r="30" spans="2:15" customFormat="1" ht="31.5">
      <c r="B30" s="256" t="s">
        <v>39</v>
      </c>
      <c r="C30" s="260" t="s">
        <v>120</v>
      </c>
      <c r="D30" s="244"/>
      <c r="E30" s="245"/>
      <c r="F30" s="588" t="s">
        <v>320</v>
      </c>
      <c r="G30" s="246" t="s">
        <v>18</v>
      </c>
      <c r="H30" s="554">
        <f>K30-2.1</f>
        <v>23.9</v>
      </c>
      <c r="I30" s="554">
        <f>SUM(K30-1.4)</f>
        <v>24.6</v>
      </c>
      <c r="J30" s="555">
        <f>SUM(K30-0.7)</f>
        <v>25.3</v>
      </c>
      <c r="K30" s="566">
        <v>26</v>
      </c>
      <c r="L30" s="555">
        <f>SUM(K30+0.7)</f>
        <v>26.7</v>
      </c>
      <c r="M30" s="555">
        <f>SUM(K30+1.4)</f>
        <v>27.4</v>
      </c>
      <c r="N30" s="555">
        <f>K30+2.1</f>
        <v>28.1</v>
      </c>
      <c r="O30" s="558">
        <f>K30+2.7</f>
        <v>28.7</v>
      </c>
    </row>
    <row r="31" spans="2:15" customFormat="1" ht="31.5">
      <c r="B31" s="254" t="s">
        <v>40</v>
      </c>
      <c r="C31" s="255" t="s">
        <v>121</v>
      </c>
      <c r="D31" s="251"/>
      <c r="E31" s="252"/>
      <c r="F31" s="589" t="s">
        <v>321</v>
      </c>
      <c r="G31" s="261" t="s">
        <v>18</v>
      </c>
      <c r="H31" s="554">
        <f t="shared" ref="H31:I33" si="0">SUM(J31)</f>
        <v>34.5</v>
      </c>
      <c r="I31" s="554">
        <f t="shared" si="0"/>
        <v>34.5</v>
      </c>
      <c r="J31" s="555">
        <f>SUM(K31)</f>
        <v>34.5</v>
      </c>
      <c r="K31" s="566">
        <v>34.5</v>
      </c>
      <c r="L31" s="555">
        <f>SUM(K31+0.45)</f>
        <v>34.950000000000003</v>
      </c>
      <c r="M31" s="551">
        <f>SUM(K31+0.9)</f>
        <v>35.4</v>
      </c>
      <c r="N31" s="551">
        <f>K31+1.35</f>
        <v>35.85</v>
      </c>
      <c r="O31" s="553">
        <f>K31+1.8</f>
        <v>36.299999999999997</v>
      </c>
    </row>
    <row r="32" spans="2:15" customFormat="1" ht="31.5">
      <c r="B32" s="256" t="s">
        <v>84</v>
      </c>
      <c r="C32" s="243" t="s">
        <v>122</v>
      </c>
      <c r="D32" s="244"/>
      <c r="E32" s="245"/>
      <c r="F32" s="590" t="s">
        <v>322</v>
      </c>
      <c r="G32" s="246" t="s">
        <v>18</v>
      </c>
      <c r="H32" s="554">
        <f t="shared" si="0"/>
        <v>35.5</v>
      </c>
      <c r="I32" s="554">
        <f t="shared" si="0"/>
        <v>35.5</v>
      </c>
      <c r="J32" s="555">
        <f>SUM(K32)</f>
        <v>35.5</v>
      </c>
      <c r="K32" s="566">
        <v>35.5</v>
      </c>
      <c r="L32" s="555">
        <f>SUM(K32+0.45)</f>
        <v>35.950000000000003</v>
      </c>
      <c r="M32" s="551">
        <f>SUM(K32+0.9)</f>
        <v>36.4</v>
      </c>
      <c r="N32" s="551">
        <f>K32+1.35</f>
        <v>36.85</v>
      </c>
      <c r="O32" s="553">
        <f>K32+1.8</f>
        <v>37.299999999999997</v>
      </c>
    </row>
    <row r="33" spans="2:15" customFormat="1" ht="32.25">
      <c r="B33" s="336" t="s">
        <v>123</v>
      </c>
      <c r="C33" s="337" t="s">
        <v>124</v>
      </c>
      <c r="D33" s="338"/>
      <c r="E33" s="339"/>
      <c r="F33" s="591" t="s">
        <v>323</v>
      </c>
      <c r="G33" s="136" t="s">
        <v>18</v>
      </c>
      <c r="H33" s="554">
        <f t="shared" si="0"/>
        <v>9</v>
      </c>
      <c r="I33" s="554">
        <f t="shared" si="0"/>
        <v>9</v>
      </c>
      <c r="J33" s="555">
        <f>SUM(K33)</f>
        <v>9</v>
      </c>
      <c r="K33" s="566">
        <v>9</v>
      </c>
      <c r="L33" s="555">
        <f>SUM(K33)</f>
        <v>9</v>
      </c>
      <c r="M33" s="555">
        <f>SUM(K33)</f>
        <v>9</v>
      </c>
      <c r="N33" s="555">
        <f>SUM(L33)</f>
        <v>9</v>
      </c>
      <c r="O33" s="558">
        <f>SUM(M33)</f>
        <v>9</v>
      </c>
    </row>
    <row r="34" spans="2:15" customFormat="1" ht="31.5">
      <c r="B34" s="340" t="s">
        <v>127</v>
      </c>
      <c r="C34" s="341"/>
      <c r="D34" s="341"/>
      <c r="E34" s="341"/>
      <c r="F34" s="592"/>
      <c r="G34" s="310"/>
      <c r="H34" s="567"/>
      <c r="I34" s="561"/>
      <c r="J34" s="561"/>
      <c r="K34" s="562"/>
      <c r="L34" s="561"/>
      <c r="M34" s="563"/>
      <c r="N34" s="568"/>
      <c r="O34" s="569"/>
    </row>
    <row r="35" spans="2:15" customFormat="1" ht="31.5">
      <c r="B35" s="237" t="s">
        <v>73</v>
      </c>
      <c r="C35" s="253" t="s">
        <v>126</v>
      </c>
      <c r="D35" s="239"/>
      <c r="E35" s="240"/>
      <c r="F35" s="583" t="s">
        <v>324</v>
      </c>
      <c r="G35" s="241" t="s">
        <v>18</v>
      </c>
      <c r="H35" s="550">
        <f>K35-4</f>
        <v>70</v>
      </c>
      <c r="I35" s="550">
        <f>SUM(K35-2)</f>
        <v>72</v>
      </c>
      <c r="J35" s="551">
        <f>SUM(K35)</f>
        <v>74</v>
      </c>
      <c r="K35" s="552">
        <v>74</v>
      </c>
      <c r="L35" s="551">
        <f>SUM(K35)</f>
        <v>74</v>
      </c>
      <c r="M35" s="551">
        <f>SUM(K35+2)</f>
        <v>76</v>
      </c>
      <c r="N35" s="551">
        <f>K35+4</f>
        <v>78</v>
      </c>
      <c r="O35" s="553">
        <f>K35+6</f>
        <v>80</v>
      </c>
    </row>
    <row r="36" spans="2:15" customFormat="1" ht="31.5">
      <c r="B36" s="256" t="s">
        <v>115</v>
      </c>
      <c r="C36" s="257" t="s">
        <v>128</v>
      </c>
      <c r="D36" s="258"/>
      <c r="E36" s="259"/>
      <c r="F36" s="587" t="s">
        <v>325</v>
      </c>
      <c r="G36" s="246" t="s">
        <v>18</v>
      </c>
      <c r="H36" s="570">
        <f>K36-1</f>
        <v>16</v>
      </c>
      <c r="I36" s="570">
        <f>SUM(K36-1)</f>
        <v>16</v>
      </c>
      <c r="J36" s="570">
        <f>K36</f>
        <v>17</v>
      </c>
      <c r="K36" s="552">
        <v>17</v>
      </c>
      <c r="L36" s="570">
        <f>K36</f>
        <v>17</v>
      </c>
      <c r="M36" s="571">
        <f>SUM(K36+1)</f>
        <v>18</v>
      </c>
      <c r="N36" s="570">
        <f>SUM(K36+1)</f>
        <v>18</v>
      </c>
      <c r="O36" s="572">
        <f>K36+2</f>
        <v>19</v>
      </c>
    </row>
    <row r="37" spans="2:15" customFormat="1" ht="32.25" thickBot="1">
      <c r="B37" s="343" t="s">
        <v>166</v>
      </c>
      <c r="C37" s="344" t="s">
        <v>167</v>
      </c>
      <c r="D37" s="345"/>
      <c r="E37" s="346"/>
      <c r="F37" s="593" t="s">
        <v>326</v>
      </c>
      <c r="G37" s="347" t="s">
        <v>18</v>
      </c>
      <c r="H37" s="573">
        <f>K37-1</f>
        <v>15</v>
      </c>
      <c r="I37" s="573">
        <f>SUM(K37-1)</f>
        <v>15</v>
      </c>
      <c r="J37" s="573">
        <f>K37</f>
        <v>16</v>
      </c>
      <c r="K37" s="574">
        <v>16</v>
      </c>
      <c r="L37" s="573">
        <f>K37</f>
        <v>16</v>
      </c>
      <c r="M37" s="575">
        <f>SUM(K37+1)</f>
        <v>17</v>
      </c>
      <c r="N37" s="573">
        <f>SUM(K37+1)</f>
        <v>17</v>
      </c>
      <c r="O37" s="576">
        <f>K37+2</f>
        <v>18</v>
      </c>
    </row>
    <row r="38" spans="2:15" ht="30">
      <c r="B38" s="130"/>
      <c r="C38" s="234"/>
      <c r="D38" s="235"/>
      <c r="E38" s="236"/>
      <c r="F38" s="130"/>
      <c r="G38" s="130"/>
      <c r="H38" s="577"/>
      <c r="I38" s="577"/>
      <c r="J38" s="578"/>
      <c r="K38" s="578"/>
      <c r="L38" s="579"/>
      <c r="M38" s="580"/>
      <c r="N38" s="580"/>
      <c r="O38" s="581"/>
    </row>
    <row r="39" spans="2:15" ht="21" customHeight="1" thickBot="1">
      <c r="B39" s="233" t="s">
        <v>102</v>
      </c>
      <c r="C39" s="130"/>
      <c r="D39" s="130"/>
      <c r="E39" s="130"/>
      <c r="F39" s="130"/>
      <c r="G39" s="130"/>
      <c r="H39" s="577"/>
      <c r="I39" s="577"/>
      <c r="J39" s="577"/>
      <c r="K39" s="582"/>
      <c r="L39" s="577"/>
      <c r="M39" s="577"/>
      <c r="N39" s="577"/>
      <c r="O39" s="581"/>
    </row>
    <row r="40" spans="2:15" customFormat="1" ht="29.25" thickBot="1">
      <c r="B40" s="736" t="s">
        <v>11</v>
      </c>
      <c r="C40" s="737"/>
      <c r="D40" s="737"/>
      <c r="E40" s="737"/>
      <c r="F40" s="737"/>
      <c r="G40" s="738"/>
      <c r="H40" s="739"/>
      <c r="I40" s="740"/>
      <c r="J40" s="740"/>
      <c r="K40" s="740"/>
      <c r="L40" s="740"/>
      <c r="M40" s="740"/>
      <c r="N40" s="740"/>
      <c r="O40" s="741"/>
    </row>
    <row r="41" spans="2:15" customFormat="1" ht="36.75">
      <c r="B41" s="296" t="s">
        <v>21</v>
      </c>
      <c r="C41" s="297"/>
      <c r="D41" s="297"/>
      <c r="E41" s="297"/>
      <c r="F41" s="596" t="s">
        <v>328</v>
      </c>
      <c r="G41" s="298" t="s">
        <v>15</v>
      </c>
      <c r="H41" s="544" t="s">
        <v>159</v>
      </c>
      <c r="I41" s="544" t="s">
        <v>87</v>
      </c>
      <c r="J41" s="544" t="s">
        <v>7</v>
      </c>
      <c r="K41" s="545" t="s">
        <v>8</v>
      </c>
      <c r="L41" s="546" t="s">
        <v>9</v>
      </c>
      <c r="M41" s="547" t="s">
        <v>10</v>
      </c>
      <c r="N41" s="548" t="s">
        <v>20</v>
      </c>
      <c r="O41" s="549" t="s">
        <v>43</v>
      </c>
    </row>
    <row r="42" spans="2:15" customFormat="1" ht="31.5">
      <c r="B42" s="237" t="s">
        <v>28</v>
      </c>
      <c r="C42" s="238" t="s">
        <v>160</v>
      </c>
      <c r="D42" s="239"/>
      <c r="E42" s="240"/>
      <c r="F42" s="583" t="s">
        <v>301</v>
      </c>
      <c r="G42" s="241" t="s">
        <v>18</v>
      </c>
      <c r="H42" s="550">
        <f>K42-5.4</f>
        <v>38.6</v>
      </c>
      <c r="I42" s="550">
        <f>K42-3.6</f>
        <v>40.4</v>
      </c>
      <c r="J42" s="551">
        <f>K42-1.8</f>
        <v>42.2</v>
      </c>
      <c r="K42" s="552">
        <v>44</v>
      </c>
      <c r="L42" s="551">
        <f>K42+1.8</f>
        <v>45.8</v>
      </c>
      <c r="M42" s="551">
        <f>K42+3.6</f>
        <v>47.6</v>
      </c>
      <c r="N42" s="551">
        <f>K42+5.4</f>
        <v>49.4</v>
      </c>
      <c r="O42" s="553">
        <f>K42+7.2</f>
        <v>51.2</v>
      </c>
    </row>
    <row r="43" spans="2:15" customFormat="1" ht="31.5">
      <c r="B43" s="242" t="s">
        <v>29</v>
      </c>
      <c r="C43" s="243" t="s">
        <v>16</v>
      </c>
      <c r="D43" s="244"/>
      <c r="E43" s="245"/>
      <c r="F43" s="588" t="s">
        <v>302</v>
      </c>
      <c r="G43" s="246" t="s">
        <v>17</v>
      </c>
      <c r="H43" s="554">
        <f>K43-9</f>
        <v>46</v>
      </c>
      <c r="I43" s="554">
        <f>SUM(K43-6)</f>
        <v>49</v>
      </c>
      <c r="J43" s="555">
        <f>SUM(K43-3)</f>
        <v>52</v>
      </c>
      <c r="K43" s="566">
        <v>55</v>
      </c>
      <c r="L43" s="555">
        <f>SUM(K43+3)</f>
        <v>58</v>
      </c>
      <c r="M43" s="551">
        <f>SUM(K43+6)</f>
        <v>61</v>
      </c>
      <c r="N43" s="551">
        <f>K43+9</f>
        <v>64</v>
      </c>
      <c r="O43" s="553">
        <f>K43+12</f>
        <v>67</v>
      </c>
    </row>
    <row r="44" spans="2:15" customFormat="1" ht="31.5">
      <c r="B44" s="242" t="s">
        <v>30</v>
      </c>
      <c r="C44" s="243" t="s">
        <v>161</v>
      </c>
      <c r="D44" s="244"/>
      <c r="E44" s="245"/>
      <c r="F44" s="588" t="s">
        <v>303</v>
      </c>
      <c r="G44" s="246" t="s">
        <v>17</v>
      </c>
      <c r="H44" s="554">
        <f>K44-9</f>
        <v>44</v>
      </c>
      <c r="I44" s="554">
        <f>SUM(K44-6)</f>
        <v>47</v>
      </c>
      <c r="J44" s="555">
        <f>SUM(K44-3)</f>
        <v>50</v>
      </c>
      <c r="K44" s="566">
        <v>53</v>
      </c>
      <c r="L44" s="555">
        <f>SUM(K44+3)</f>
        <v>56</v>
      </c>
      <c r="M44" s="551">
        <f>SUM(K44+6)</f>
        <v>59</v>
      </c>
      <c r="N44" s="551">
        <f>K44+9</f>
        <v>62</v>
      </c>
      <c r="O44" s="553">
        <f>K44+12</f>
        <v>65</v>
      </c>
    </row>
    <row r="45" spans="2:15" customFormat="1" ht="31.5">
      <c r="B45" s="242" t="s">
        <v>162</v>
      </c>
      <c r="C45" s="243" t="s">
        <v>163</v>
      </c>
      <c r="D45" s="244"/>
      <c r="E45" s="245"/>
      <c r="F45" s="588" t="s">
        <v>304</v>
      </c>
      <c r="G45" s="246" t="s">
        <v>17</v>
      </c>
      <c r="H45" s="554">
        <f>K45-9</f>
        <v>44</v>
      </c>
      <c r="I45" s="554">
        <f>SUM(K45-6)</f>
        <v>47</v>
      </c>
      <c r="J45" s="555">
        <f>SUM(K45-3)</f>
        <v>50</v>
      </c>
      <c r="K45" s="566">
        <v>53</v>
      </c>
      <c r="L45" s="555">
        <f>SUM(K45+3)</f>
        <v>56</v>
      </c>
      <c r="M45" s="551">
        <f>SUM(K45+6)</f>
        <v>59</v>
      </c>
      <c r="N45" s="551">
        <f>K45+9</f>
        <v>62</v>
      </c>
      <c r="O45" s="553">
        <f>K45+12</f>
        <v>65</v>
      </c>
    </row>
    <row r="46" spans="2:15" customFormat="1" ht="31.5">
      <c r="B46" s="248" t="s">
        <v>64</v>
      </c>
      <c r="C46" s="328" t="s">
        <v>88</v>
      </c>
      <c r="D46" s="299"/>
      <c r="E46" s="300"/>
      <c r="F46" s="594" t="s">
        <v>305</v>
      </c>
      <c r="G46" s="241" t="s">
        <v>17</v>
      </c>
      <c r="H46" s="550">
        <f>K46-4</f>
        <v>67</v>
      </c>
      <c r="I46" s="550">
        <f>SUM(K46-2)</f>
        <v>69</v>
      </c>
      <c r="J46" s="551">
        <f>SUM(K46)</f>
        <v>71</v>
      </c>
      <c r="K46" s="552">
        <v>71</v>
      </c>
      <c r="L46" s="551">
        <f>SUM(K46)</f>
        <v>71</v>
      </c>
      <c r="M46" s="551">
        <f>SUM(K46+2)</f>
        <v>73</v>
      </c>
      <c r="N46" s="551">
        <f>K46+4</f>
        <v>75</v>
      </c>
      <c r="O46" s="553">
        <f>K46+6</f>
        <v>77</v>
      </c>
    </row>
    <row r="47" spans="2:15" customFormat="1" ht="31.5">
      <c r="B47" s="248" t="s">
        <v>74</v>
      </c>
      <c r="C47" s="329" t="s">
        <v>89</v>
      </c>
      <c r="D47" s="299"/>
      <c r="E47" s="300"/>
      <c r="F47" s="594" t="s">
        <v>329</v>
      </c>
      <c r="G47" s="241" t="s">
        <v>18</v>
      </c>
      <c r="H47" s="550">
        <f>K47-2</f>
        <v>30</v>
      </c>
      <c r="I47" s="550">
        <f>SUM(K47-1)</f>
        <v>31</v>
      </c>
      <c r="J47" s="551">
        <f>SUM(K47)</f>
        <v>32</v>
      </c>
      <c r="K47" s="552">
        <v>32</v>
      </c>
      <c r="L47" s="551">
        <f>SUM(K47)</f>
        <v>32</v>
      </c>
      <c r="M47" s="551">
        <f>SUM(K47+1)</f>
        <v>33</v>
      </c>
      <c r="N47" s="551">
        <f>SUM(K47+2)</f>
        <v>34</v>
      </c>
      <c r="O47" s="553">
        <f>K47+3</f>
        <v>35</v>
      </c>
    </row>
    <row r="48" spans="2:15" customFormat="1" ht="31.5">
      <c r="B48" s="302" t="s">
        <v>27</v>
      </c>
      <c r="C48" s="303" t="s">
        <v>31</v>
      </c>
      <c r="D48" s="300"/>
      <c r="E48" s="300"/>
      <c r="F48" s="594" t="s">
        <v>306</v>
      </c>
      <c r="G48" s="241" t="s">
        <v>90</v>
      </c>
      <c r="H48" s="550">
        <f>K48-2.25</f>
        <v>12.25</v>
      </c>
      <c r="I48" s="550">
        <f>SUM(K48-1.5)</f>
        <v>13</v>
      </c>
      <c r="J48" s="551">
        <f>SUM(K48-0.75)</f>
        <v>13.75</v>
      </c>
      <c r="K48" s="552">
        <v>14.5</v>
      </c>
      <c r="L48" s="551">
        <f>SUM(K48+0.75)</f>
        <v>15.25</v>
      </c>
      <c r="M48" s="551">
        <f>SUM(K48+1.5)</f>
        <v>16</v>
      </c>
      <c r="N48" s="551">
        <f>K48+2.25</f>
        <v>16.75</v>
      </c>
      <c r="O48" s="553">
        <f>K48+3</f>
        <v>17.5</v>
      </c>
    </row>
    <row r="49" spans="2:15" customFormat="1" ht="31.5">
      <c r="B49" s="249" t="s">
        <v>65</v>
      </c>
      <c r="C49" s="278" t="s">
        <v>164</v>
      </c>
      <c r="D49" s="279"/>
      <c r="E49" s="279"/>
      <c r="F49" s="595" t="s">
        <v>307</v>
      </c>
      <c r="G49" s="250" t="s">
        <v>90</v>
      </c>
      <c r="H49" s="550">
        <f>K49-2.25</f>
        <v>22.25</v>
      </c>
      <c r="I49" s="556">
        <f>SUM(K49-1.5)</f>
        <v>23</v>
      </c>
      <c r="J49" s="557">
        <f>SUM(K49-0.75)</f>
        <v>23.75</v>
      </c>
      <c r="K49" s="552">
        <v>24.5</v>
      </c>
      <c r="L49" s="557">
        <f>SUM(K49+0.75)</f>
        <v>25.25</v>
      </c>
      <c r="M49" s="557">
        <f>SUM(K49+1.5)</f>
        <v>26</v>
      </c>
      <c r="N49" s="557">
        <f>K49+2.25</f>
        <v>26.75</v>
      </c>
      <c r="O49" s="553">
        <f>K49+3</f>
        <v>27.5</v>
      </c>
    </row>
    <row r="50" spans="2:15" customFormat="1" ht="31.5">
      <c r="B50" s="242" t="s">
        <v>32</v>
      </c>
      <c r="C50" s="243" t="s">
        <v>91</v>
      </c>
      <c r="D50" s="244"/>
      <c r="E50" s="245"/>
      <c r="F50" s="588" t="s">
        <v>308</v>
      </c>
      <c r="G50" s="246" t="s">
        <v>18</v>
      </c>
      <c r="H50" s="554">
        <f>K50-3</f>
        <v>19</v>
      </c>
      <c r="I50" s="554">
        <f>SUM(K50-2)</f>
        <v>20</v>
      </c>
      <c r="J50" s="555">
        <f>SUM(K50-1)</f>
        <v>21</v>
      </c>
      <c r="K50" s="552">
        <v>22</v>
      </c>
      <c r="L50" s="555">
        <f>SUM(K50+1)</f>
        <v>23</v>
      </c>
      <c r="M50" s="555">
        <f>SUM(K50+2)</f>
        <v>24</v>
      </c>
      <c r="N50" s="555">
        <f>SUM(K50+3)</f>
        <v>25</v>
      </c>
      <c r="O50" s="558">
        <f>K50+4</f>
        <v>26</v>
      </c>
    </row>
    <row r="51" spans="2:15" customFormat="1" ht="31.5">
      <c r="B51" s="242" t="s">
        <v>33</v>
      </c>
      <c r="C51" s="243" t="s">
        <v>92</v>
      </c>
      <c r="D51" s="244"/>
      <c r="E51" s="245"/>
      <c r="F51" s="588" t="s">
        <v>309</v>
      </c>
      <c r="G51" s="246" t="s">
        <v>18</v>
      </c>
      <c r="H51" s="554">
        <f>K51-2.25</f>
        <v>14.25</v>
      </c>
      <c r="I51" s="554">
        <f>SUM(K51-1.5)</f>
        <v>15</v>
      </c>
      <c r="J51" s="555">
        <f>SUM(K51-0.75)</f>
        <v>15.75</v>
      </c>
      <c r="K51" s="552">
        <v>16.5</v>
      </c>
      <c r="L51" s="555">
        <f>SUM(K51+0.75)</f>
        <v>17.25</v>
      </c>
      <c r="M51" s="555">
        <f>SUM(K51+1.5)</f>
        <v>18</v>
      </c>
      <c r="N51" s="555">
        <f>SUM(K51+2.25)</f>
        <v>18.75</v>
      </c>
      <c r="O51" s="558">
        <f>K51+3</f>
        <v>19.5</v>
      </c>
    </row>
    <row r="52" spans="2:15" customFormat="1" ht="31.5">
      <c r="B52" s="242" t="s">
        <v>34</v>
      </c>
      <c r="C52" s="243" t="s">
        <v>93</v>
      </c>
      <c r="D52" s="244"/>
      <c r="E52" s="245"/>
      <c r="F52" s="588" t="s">
        <v>310</v>
      </c>
      <c r="G52" s="246" t="s">
        <v>18</v>
      </c>
      <c r="H52" s="554">
        <f>K52-1.8</f>
        <v>8.1999999999999993</v>
      </c>
      <c r="I52" s="554">
        <f>SUM(K52-1.2)</f>
        <v>8.8000000000000007</v>
      </c>
      <c r="J52" s="555">
        <f>SUM(K52-0.6)</f>
        <v>9.4</v>
      </c>
      <c r="K52" s="552">
        <v>10</v>
      </c>
      <c r="L52" s="555">
        <f>SUM(K52+0.6)</f>
        <v>10.6</v>
      </c>
      <c r="M52" s="555">
        <f>SUM(K52+1.2)</f>
        <v>11.2</v>
      </c>
      <c r="N52" s="555">
        <f>SUM(K52+1.8)</f>
        <v>11.8</v>
      </c>
      <c r="O52" s="558">
        <f>K52+2.4</f>
        <v>12.4</v>
      </c>
    </row>
    <row r="53" spans="2:15" customFormat="1" ht="31.5">
      <c r="B53" s="242" t="s">
        <v>113</v>
      </c>
      <c r="C53" s="243" t="s">
        <v>114</v>
      </c>
      <c r="D53" s="244"/>
      <c r="E53" s="245"/>
      <c r="F53" s="588" t="s">
        <v>330</v>
      </c>
      <c r="G53" s="246" t="s">
        <v>18</v>
      </c>
      <c r="H53" s="559">
        <f>I53</f>
        <v>14</v>
      </c>
      <c r="I53" s="559">
        <f>J53</f>
        <v>14</v>
      </c>
      <c r="J53" s="559">
        <f>K53</f>
        <v>14</v>
      </c>
      <c r="K53" s="552">
        <v>14</v>
      </c>
      <c r="L53" s="559">
        <f>K53</f>
        <v>14</v>
      </c>
      <c r="M53" s="559">
        <f>L53</f>
        <v>14</v>
      </c>
      <c r="N53" s="559">
        <f>M53</f>
        <v>14</v>
      </c>
      <c r="O53" s="560">
        <f>N53</f>
        <v>14</v>
      </c>
    </row>
    <row r="54" spans="2:15" customFormat="1" ht="31.5">
      <c r="B54" s="302" t="s">
        <v>35</v>
      </c>
      <c r="C54" s="331" t="s">
        <v>94</v>
      </c>
      <c r="D54" s="332"/>
      <c r="E54" s="333"/>
      <c r="F54" s="585" t="s">
        <v>312</v>
      </c>
      <c r="G54" s="241" t="s">
        <v>17</v>
      </c>
      <c r="H54" s="550">
        <f>K54-2.4</f>
        <v>62.6</v>
      </c>
      <c r="I54" s="550">
        <f>SUM(K54-1.6)</f>
        <v>63.4</v>
      </c>
      <c r="J54" s="551">
        <f>SUM(K54-0.8)</f>
        <v>64.2</v>
      </c>
      <c r="K54" s="552">
        <v>65</v>
      </c>
      <c r="L54" s="551">
        <f>SUM(K54+0.8)</f>
        <v>65.8</v>
      </c>
      <c r="M54" s="551">
        <f>SUM(K54+1.6)</f>
        <v>66.599999999999994</v>
      </c>
      <c r="N54" s="551">
        <f>SUM(K54+2.4)</f>
        <v>67.400000000000006</v>
      </c>
      <c r="O54" s="553">
        <f>K54+3.2</f>
        <v>68.2</v>
      </c>
    </row>
    <row r="55" spans="2:15" customFormat="1" ht="31.5">
      <c r="B55" s="306" t="s">
        <v>22</v>
      </c>
      <c r="C55" s="304"/>
      <c r="D55" s="304"/>
      <c r="E55" s="304"/>
      <c r="F55" s="597"/>
      <c r="G55" s="305"/>
      <c r="H55" s="561"/>
      <c r="I55" s="561"/>
      <c r="J55" s="561"/>
      <c r="K55" s="562"/>
      <c r="L55" s="561"/>
      <c r="M55" s="563"/>
      <c r="N55" s="564"/>
      <c r="O55" s="565"/>
    </row>
    <row r="56" spans="2:15" customFormat="1" ht="31.5">
      <c r="B56" s="237" t="s">
        <v>36</v>
      </c>
      <c r="C56" s="253" t="s">
        <v>165</v>
      </c>
      <c r="D56" s="239"/>
      <c r="E56" s="240"/>
      <c r="F56" s="583" t="s">
        <v>313</v>
      </c>
      <c r="G56" s="241" t="s">
        <v>18</v>
      </c>
      <c r="H56" s="550">
        <f>K56-5.4</f>
        <v>40.6</v>
      </c>
      <c r="I56" s="550">
        <f>K56-3.6</f>
        <v>42.4</v>
      </c>
      <c r="J56" s="551">
        <f>K56-1.8</f>
        <v>44.2</v>
      </c>
      <c r="K56" s="552">
        <v>46</v>
      </c>
      <c r="L56" s="551">
        <f>K56+1.8</f>
        <v>47.8</v>
      </c>
      <c r="M56" s="551">
        <f>K56+3.6</f>
        <v>49.6</v>
      </c>
      <c r="N56" s="551">
        <f>K56+5.4</f>
        <v>51.4</v>
      </c>
      <c r="O56" s="553">
        <f>K56+7.2</f>
        <v>53.2</v>
      </c>
    </row>
    <row r="57" spans="2:15" customFormat="1" ht="31.5">
      <c r="B57" s="334" t="s">
        <v>7</v>
      </c>
      <c r="C57" s="335" t="s">
        <v>19</v>
      </c>
      <c r="D57" s="332"/>
      <c r="E57" s="333"/>
      <c r="F57" s="585" t="s">
        <v>314</v>
      </c>
      <c r="G57" s="241" t="s">
        <v>17</v>
      </c>
      <c r="H57" s="550">
        <f>K57-4</f>
        <v>67</v>
      </c>
      <c r="I57" s="550">
        <f>SUM(K57-2)</f>
        <v>69</v>
      </c>
      <c r="J57" s="551">
        <f>SUM(K57)</f>
        <v>71</v>
      </c>
      <c r="K57" s="552">
        <v>71</v>
      </c>
      <c r="L57" s="551">
        <f>SUM(K57)</f>
        <v>71</v>
      </c>
      <c r="M57" s="551">
        <f>SUM(K57+2)</f>
        <v>73</v>
      </c>
      <c r="N57" s="551">
        <f>K57+4</f>
        <v>75</v>
      </c>
      <c r="O57" s="553">
        <f>K57+6</f>
        <v>77</v>
      </c>
    </row>
    <row r="58" spans="2:15" customFormat="1" ht="32.25">
      <c r="B58" s="248" t="s">
        <v>76</v>
      </c>
      <c r="C58" s="538" t="s">
        <v>95</v>
      </c>
      <c r="D58" s="539"/>
      <c r="E58" s="539"/>
      <c r="F58" s="586" t="s">
        <v>315</v>
      </c>
      <c r="G58" s="241" t="s">
        <v>18</v>
      </c>
      <c r="H58" s="550">
        <f>K58-2</f>
        <v>30</v>
      </c>
      <c r="I58" s="550">
        <f>SUM(K58-1)</f>
        <v>31</v>
      </c>
      <c r="J58" s="551">
        <f>SUM(K58)</f>
        <v>32</v>
      </c>
      <c r="K58" s="552">
        <v>32</v>
      </c>
      <c r="L58" s="551">
        <f>SUM(K58)</f>
        <v>32</v>
      </c>
      <c r="M58" s="551">
        <f>SUM(K58+1)</f>
        <v>33</v>
      </c>
      <c r="N58" s="551">
        <f>SUM(K58+2)</f>
        <v>34</v>
      </c>
      <c r="O58" s="553">
        <f>K58+3</f>
        <v>35</v>
      </c>
    </row>
    <row r="59" spans="2:15" customFormat="1" ht="31.5">
      <c r="B59" s="306" t="s">
        <v>23</v>
      </c>
      <c r="C59" s="304"/>
      <c r="D59" s="304"/>
      <c r="E59" s="304"/>
      <c r="F59" s="597"/>
      <c r="G59" s="305"/>
      <c r="H59" s="561"/>
      <c r="I59" s="561"/>
      <c r="J59" s="561"/>
      <c r="K59" s="562"/>
      <c r="L59" s="561"/>
      <c r="M59" s="563"/>
      <c r="N59" s="564"/>
      <c r="O59" s="565"/>
    </row>
    <row r="60" spans="2:15" customFormat="1" ht="31.5">
      <c r="B60" s="256" t="s">
        <v>116</v>
      </c>
      <c r="C60" s="257" t="s">
        <v>117</v>
      </c>
      <c r="D60" s="258"/>
      <c r="E60" s="259"/>
      <c r="F60" s="587" t="s">
        <v>316</v>
      </c>
      <c r="G60" s="246" t="s">
        <v>17</v>
      </c>
      <c r="H60" s="554">
        <f>K60-1.8</f>
        <v>18.2</v>
      </c>
      <c r="I60" s="554">
        <f>SUM(K60-1.2)</f>
        <v>18.8</v>
      </c>
      <c r="J60" s="555">
        <f>SUM(K60-0.6)</f>
        <v>19.399999999999999</v>
      </c>
      <c r="K60" s="566">
        <v>20</v>
      </c>
      <c r="L60" s="555">
        <f>SUM(K60+0.6)</f>
        <v>20.6</v>
      </c>
      <c r="M60" s="551">
        <f>SUM(K60+1.2)</f>
        <v>21.2</v>
      </c>
      <c r="N60" s="551">
        <f>K60+1.8</f>
        <v>21.8</v>
      </c>
      <c r="O60" s="553">
        <f>K60+2.4</f>
        <v>22.4</v>
      </c>
    </row>
    <row r="61" spans="2:15" customFormat="1" ht="31.5">
      <c r="B61" s="256" t="s">
        <v>118</v>
      </c>
      <c r="C61" s="257" t="s">
        <v>119</v>
      </c>
      <c r="D61" s="258"/>
      <c r="E61" s="259"/>
      <c r="F61" s="587" t="s">
        <v>317</v>
      </c>
      <c r="G61" s="246" t="s">
        <v>17</v>
      </c>
      <c r="H61" s="554">
        <f>K61-0.9</f>
        <v>8.6</v>
      </c>
      <c r="I61" s="554">
        <f>SUM(K61-0.6)</f>
        <v>8.9</v>
      </c>
      <c r="J61" s="555">
        <f>SUM(K61-0.3)</f>
        <v>9.1999999999999993</v>
      </c>
      <c r="K61" s="566">
        <v>9.5</v>
      </c>
      <c r="L61" s="555">
        <f>SUM(K61+0.3)</f>
        <v>9.8000000000000007</v>
      </c>
      <c r="M61" s="551">
        <f>SUM(K61+0.6)</f>
        <v>10.1</v>
      </c>
      <c r="N61" s="551">
        <f>K61+0.9</f>
        <v>10.4</v>
      </c>
      <c r="O61" s="553">
        <f>K61+1.2</f>
        <v>10.7</v>
      </c>
    </row>
    <row r="62" spans="2:15" customFormat="1" ht="31.5">
      <c r="B62" s="256" t="s">
        <v>37</v>
      </c>
      <c r="C62" s="257" t="s">
        <v>96</v>
      </c>
      <c r="D62" s="258"/>
      <c r="E62" s="259"/>
      <c r="F62" s="587" t="s">
        <v>318</v>
      </c>
      <c r="G62" s="246" t="s">
        <v>17</v>
      </c>
      <c r="H62" s="554">
        <f>K62-4.5</f>
        <v>46.5</v>
      </c>
      <c r="I62" s="554">
        <f>SUM(K62-3)</f>
        <v>48</v>
      </c>
      <c r="J62" s="555">
        <f>SUM(K62-1.5)</f>
        <v>49.5</v>
      </c>
      <c r="K62" s="566">
        <v>51</v>
      </c>
      <c r="L62" s="555">
        <f>SUM(K62+1.5)</f>
        <v>52.5</v>
      </c>
      <c r="M62" s="555">
        <f>SUM(K62+3)</f>
        <v>54</v>
      </c>
      <c r="N62" s="555">
        <f>SUM(K62+4.5)</f>
        <v>55.5</v>
      </c>
      <c r="O62" s="558">
        <f>K62+6</f>
        <v>57</v>
      </c>
    </row>
    <row r="63" spans="2:15" customFormat="1" ht="31.5">
      <c r="B63" s="306" t="s">
        <v>25</v>
      </c>
      <c r="C63" s="304"/>
      <c r="D63" s="304"/>
      <c r="E63" s="304"/>
      <c r="F63" s="597"/>
      <c r="G63" s="305"/>
      <c r="H63" s="561"/>
      <c r="I63" s="561"/>
      <c r="J63" s="561"/>
      <c r="K63" s="562"/>
      <c r="L63" s="561"/>
      <c r="M63" s="563"/>
      <c r="N63" s="564"/>
      <c r="O63" s="565"/>
    </row>
    <row r="64" spans="2:15" customFormat="1" ht="31.5">
      <c r="B64" s="256" t="s">
        <v>38</v>
      </c>
      <c r="C64" s="257" t="s">
        <v>24</v>
      </c>
      <c r="D64" s="258"/>
      <c r="E64" s="259"/>
      <c r="F64" s="587" t="s">
        <v>319</v>
      </c>
      <c r="G64" s="246" t="s">
        <v>17</v>
      </c>
      <c r="H64" s="554">
        <f>K64-1.8</f>
        <v>45.2</v>
      </c>
      <c r="I64" s="554">
        <f>SUM(K64-1.2)</f>
        <v>45.8</v>
      </c>
      <c r="J64" s="555">
        <f>SUM(K64-0.6)</f>
        <v>46.4</v>
      </c>
      <c r="K64" s="566">
        <v>47</v>
      </c>
      <c r="L64" s="555">
        <f>SUM(K64+0.6)</f>
        <v>47.6</v>
      </c>
      <c r="M64" s="551">
        <f>SUM(K64+1.2)</f>
        <v>48.2</v>
      </c>
      <c r="N64" s="551">
        <f>K64+1.8</f>
        <v>48.8</v>
      </c>
      <c r="O64" s="553">
        <f>K64+2.4</f>
        <v>49.4</v>
      </c>
    </row>
    <row r="65" spans="2:15" customFormat="1" ht="31.5">
      <c r="B65" s="256" t="s">
        <v>39</v>
      </c>
      <c r="C65" s="260" t="s">
        <v>120</v>
      </c>
      <c r="D65" s="244"/>
      <c r="E65" s="245"/>
      <c r="F65" s="588" t="s">
        <v>320</v>
      </c>
      <c r="G65" s="246" t="s">
        <v>18</v>
      </c>
      <c r="H65" s="554">
        <f>K65-2.1</f>
        <v>22.9</v>
      </c>
      <c r="I65" s="554">
        <f>SUM(K65-1.4)</f>
        <v>23.6</v>
      </c>
      <c r="J65" s="555">
        <f>SUM(K65-0.7)</f>
        <v>24.3</v>
      </c>
      <c r="K65" s="566">
        <v>25</v>
      </c>
      <c r="L65" s="555">
        <f>SUM(K65+0.7)</f>
        <v>25.7</v>
      </c>
      <c r="M65" s="555">
        <f>SUM(K65+1.4)</f>
        <v>26.4</v>
      </c>
      <c r="N65" s="555">
        <f>K65+2.1</f>
        <v>27.1</v>
      </c>
      <c r="O65" s="558">
        <f>K65+2.7</f>
        <v>27.7</v>
      </c>
    </row>
    <row r="66" spans="2:15" customFormat="1" ht="31.5">
      <c r="B66" s="254" t="s">
        <v>40</v>
      </c>
      <c r="C66" s="255" t="s">
        <v>121</v>
      </c>
      <c r="D66" s="251"/>
      <c r="E66" s="252"/>
      <c r="F66" s="589" t="s">
        <v>321</v>
      </c>
      <c r="G66" s="261" t="s">
        <v>18</v>
      </c>
      <c r="H66" s="554">
        <f t="shared" ref="H66:I68" si="1">SUM(J66)</f>
        <v>34</v>
      </c>
      <c r="I66" s="554">
        <f t="shared" si="1"/>
        <v>34</v>
      </c>
      <c r="J66" s="555">
        <f>SUM(K66)</f>
        <v>34</v>
      </c>
      <c r="K66" s="566">
        <v>34</v>
      </c>
      <c r="L66" s="555">
        <f>SUM(K66+0.45)</f>
        <v>34.450000000000003</v>
      </c>
      <c r="M66" s="551">
        <f>SUM(K66+0.9)</f>
        <v>34.9</v>
      </c>
      <c r="N66" s="551">
        <f>K66+1.35</f>
        <v>35.35</v>
      </c>
      <c r="O66" s="553">
        <f>K66+1.8</f>
        <v>35.799999999999997</v>
      </c>
    </row>
    <row r="67" spans="2:15" customFormat="1" ht="31.5">
      <c r="B67" s="256" t="s">
        <v>84</v>
      </c>
      <c r="C67" s="243" t="s">
        <v>122</v>
      </c>
      <c r="D67" s="244"/>
      <c r="E67" s="245"/>
      <c r="F67" s="590" t="s">
        <v>322</v>
      </c>
      <c r="G67" s="246" t="s">
        <v>18</v>
      </c>
      <c r="H67" s="554">
        <f t="shared" si="1"/>
        <v>35</v>
      </c>
      <c r="I67" s="554">
        <f t="shared" si="1"/>
        <v>35</v>
      </c>
      <c r="J67" s="555">
        <f>SUM(K67)</f>
        <v>35</v>
      </c>
      <c r="K67" s="566">
        <v>35</v>
      </c>
      <c r="L67" s="555">
        <f>SUM(K67+0.45)</f>
        <v>35.450000000000003</v>
      </c>
      <c r="M67" s="551">
        <f>SUM(K67+0.9)</f>
        <v>35.9</v>
      </c>
      <c r="N67" s="551">
        <f>K67+1.35</f>
        <v>36.35</v>
      </c>
      <c r="O67" s="553">
        <f>K67+1.8</f>
        <v>36.799999999999997</v>
      </c>
    </row>
    <row r="68" spans="2:15" customFormat="1" ht="32.25">
      <c r="B68" s="336" t="s">
        <v>123</v>
      </c>
      <c r="C68" s="337" t="s">
        <v>124</v>
      </c>
      <c r="D68" s="338"/>
      <c r="E68" s="339"/>
      <c r="F68" s="591" t="s">
        <v>323</v>
      </c>
      <c r="G68" s="136" t="s">
        <v>18</v>
      </c>
      <c r="H68" s="554">
        <f t="shared" si="1"/>
        <v>8</v>
      </c>
      <c r="I68" s="554">
        <f t="shared" si="1"/>
        <v>8</v>
      </c>
      <c r="J68" s="555">
        <f>SUM(K68)</f>
        <v>8</v>
      </c>
      <c r="K68" s="566">
        <v>8</v>
      </c>
      <c r="L68" s="555">
        <f>SUM(K68)</f>
        <v>8</v>
      </c>
      <c r="M68" s="555">
        <f>SUM(K68)</f>
        <v>8</v>
      </c>
      <c r="N68" s="555">
        <f>SUM(L68)</f>
        <v>8</v>
      </c>
      <c r="O68" s="558">
        <f>SUM(M68)</f>
        <v>8</v>
      </c>
    </row>
    <row r="69" spans="2:15" customFormat="1" ht="31.5">
      <c r="B69" s="340" t="s">
        <v>127</v>
      </c>
      <c r="C69" s="341"/>
      <c r="D69" s="341"/>
      <c r="E69" s="341"/>
      <c r="F69" s="592"/>
      <c r="G69" s="310"/>
      <c r="H69" s="567"/>
      <c r="I69" s="561"/>
      <c r="J69" s="561"/>
      <c r="K69" s="562"/>
      <c r="L69" s="561"/>
      <c r="M69" s="563"/>
      <c r="N69" s="568"/>
      <c r="O69" s="569"/>
    </row>
    <row r="70" spans="2:15" customFormat="1" ht="31.5">
      <c r="B70" s="237" t="s">
        <v>73</v>
      </c>
      <c r="C70" s="253" t="s">
        <v>126</v>
      </c>
      <c r="D70" s="239"/>
      <c r="E70" s="240"/>
      <c r="F70" s="583" t="s">
        <v>324</v>
      </c>
      <c r="G70" s="241" t="s">
        <v>18</v>
      </c>
      <c r="H70" s="550">
        <f>K70-4</f>
        <v>66</v>
      </c>
      <c r="I70" s="550">
        <f>SUM(K70-2)</f>
        <v>68</v>
      </c>
      <c r="J70" s="551">
        <f>SUM(K70)</f>
        <v>70</v>
      </c>
      <c r="K70" s="552">
        <v>70</v>
      </c>
      <c r="L70" s="551">
        <f>SUM(K70)</f>
        <v>70</v>
      </c>
      <c r="M70" s="551">
        <f>SUM(K70+2)</f>
        <v>72</v>
      </c>
      <c r="N70" s="551">
        <f>K70+4</f>
        <v>74</v>
      </c>
      <c r="O70" s="553">
        <f>K70+6</f>
        <v>76</v>
      </c>
    </row>
    <row r="71" spans="2:15" customFormat="1" ht="31.5">
      <c r="B71" s="256" t="s">
        <v>115</v>
      </c>
      <c r="C71" s="257" t="s">
        <v>128</v>
      </c>
      <c r="D71" s="258"/>
      <c r="E71" s="259"/>
      <c r="F71" s="587" t="s">
        <v>325</v>
      </c>
      <c r="G71" s="246" t="s">
        <v>18</v>
      </c>
      <c r="H71" s="570">
        <f>K71-1</f>
        <v>16</v>
      </c>
      <c r="I71" s="570">
        <f>SUM(K71-1)</f>
        <v>16</v>
      </c>
      <c r="J71" s="570">
        <f>K71</f>
        <v>17</v>
      </c>
      <c r="K71" s="552">
        <v>17</v>
      </c>
      <c r="L71" s="570">
        <f>K71</f>
        <v>17</v>
      </c>
      <c r="M71" s="571">
        <f>SUM(K71+1)</f>
        <v>18</v>
      </c>
      <c r="N71" s="570">
        <f>SUM(K71+1)</f>
        <v>18</v>
      </c>
      <c r="O71" s="572">
        <f>K71+2</f>
        <v>19</v>
      </c>
    </row>
  </sheetData>
  <sheetProtection formatRows="0" insertColumns="0" deleteColumns="0" deleteRows="0"/>
  <mergeCells count="5">
    <mergeCell ref="B40:G40"/>
    <mergeCell ref="H40:O40"/>
    <mergeCell ref="C1:L1"/>
    <mergeCell ref="B6:G6"/>
    <mergeCell ref="H6:O6"/>
  </mergeCells>
  <phoneticPr fontId="26" type="noConversion"/>
  <printOptions horizontalCentered="1"/>
  <pageMargins left="0.23622047244094491" right="0.23622047244094491" top="0.55118110236220474" bottom="0.15748031496062992" header="0.31496062992125984" footer="0.11811023622047245"/>
  <pageSetup paperSize="9" scale="42" fitToHeight="0" orientation="portrait" r:id="rId1"/>
  <rowBreaks count="1" manualBreakCount="1">
    <brk id="38" max="16383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60"/>
  <sheetViews>
    <sheetView showGridLines="0" view="pageBreakPreview" zoomScale="64" zoomScaleNormal="85" zoomScaleSheetLayoutView="64" workbookViewId="0">
      <selection activeCell="L32" sqref="L32"/>
    </sheetView>
  </sheetViews>
  <sheetFormatPr defaultColWidth="12" defaultRowHeight="11.25"/>
  <cols>
    <col min="1" max="1" width="10.5" customWidth="1"/>
    <col min="2" max="3" width="14.5" customWidth="1"/>
    <col min="4" max="5" width="15.6640625" customWidth="1"/>
    <col min="6" max="6" width="24" customWidth="1"/>
    <col min="7" max="7" width="29" customWidth="1"/>
    <col min="8" max="11" width="12.1640625" customWidth="1"/>
    <col min="12" max="12" width="14.6640625" customWidth="1"/>
    <col min="13" max="13" width="27.83203125" customWidth="1"/>
    <col min="14" max="16" width="12.6640625" customWidth="1"/>
  </cols>
  <sheetData>
    <row r="1" spans="1:13" s="1" customFormat="1" ht="42.75" customHeight="1" thickBot="1">
      <c r="A1" s="31"/>
      <c r="B1" s="28"/>
      <c r="C1" s="645" t="s">
        <v>26</v>
      </c>
      <c r="D1" s="645"/>
      <c r="E1" s="645"/>
      <c r="F1" s="645"/>
      <c r="G1" s="645"/>
      <c r="H1" s="645"/>
      <c r="I1" s="645"/>
      <c r="J1" s="645"/>
      <c r="K1" s="30" t="str">
        <f>'TECHNICAL SHEET GARMENT'!J1</f>
        <v>WINTER 2018/19</v>
      </c>
      <c r="L1" s="28"/>
      <c r="M1" s="29"/>
    </row>
    <row r="2" spans="1:13" s="3" customFormat="1" ht="19.5">
      <c r="A2" s="72" t="str">
        <f>'TECHNICAL SHEET GARMENT'!A2</f>
        <v>LFV11443</v>
      </c>
      <c r="B2" s="73"/>
      <c r="C2" s="731" t="str">
        <f>'TECHNICAL SHEET GARMENT'!C2</f>
        <v>ULSTER 3in1 FLEECE JKT</v>
      </c>
      <c r="D2" s="731"/>
      <c r="E2" s="731"/>
      <c r="F2" s="731"/>
      <c r="G2" s="731"/>
      <c r="H2" s="731"/>
      <c r="I2" s="731"/>
      <c r="J2" s="731"/>
      <c r="K2" s="731"/>
      <c r="L2" s="95" t="s">
        <v>2</v>
      </c>
      <c r="M2" s="77" t="str">
        <f>('TECHNICAL SHEET GARMENT'!K2)</f>
        <v>V1BULK</v>
      </c>
    </row>
    <row r="3" spans="1:13" s="2" customFormat="1" ht="17.25" thickBot="1">
      <c r="A3" s="167" t="s">
        <v>1</v>
      </c>
      <c r="B3" s="742">
        <f ca="1">TODAY()</f>
        <v>43833</v>
      </c>
      <c r="C3" s="742"/>
      <c r="D3" s="63"/>
      <c r="E3" s="63"/>
      <c r="F3" s="63" t="s">
        <v>67</v>
      </c>
      <c r="G3" s="197" t="str">
        <f>('TECHNICAL SHEET GARMENT'!G3)</f>
        <v>Marjorie</v>
      </c>
      <c r="H3" s="63"/>
      <c r="I3" s="63"/>
      <c r="J3" s="63"/>
      <c r="K3" s="76" t="str">
        <f>'TECHNICAL SHEET GARMENT'!J3</f>
        <v xml:space="preserve">SUPPLIER : </v>
      </c>
      <c r="L3" s="67"/>
      <c r="M3" s="168" t="str">
        <f>'TECHNICAL SHEET GARMENT'!K3</f>
        <v>PRIMA CHANNEL</v>
      </c>
    </row>
    <row r="4" spans="1:13" s="5" customFormat="1" ht="16.5">
      <c r="A4" s="4"/>
      <c r="B4" s="97"/>
      <c r="C4" s="97"/>
      <c r="D4" s="97"/>
      <c r="E4" s="97"/>
      <c r="F4" s="97"/>
      <c r="G4" s="97"/>
      <c r="H4" s="97"/>
      <c r="I4" s="97"/>
      <c r="J4" s="97"/>
      <c r="K4" s="97"/>
      <c r="L4" s="97"/>
      <c r="M4" s="6"/>
    </row>
    <row r="5" spans="1:13" s="5" customFormat="1" ht="16.5">
      <c r="A5" s="4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6"/>
    </row>
    <row r="6" spans="1:13" s="5" customFormat="1" ht="16.5">
      <c r="A6" s="4"/>
      <c r="B6" s="97"/>
      <c r="C6" s="97"/>
      <c r="D6" s="97"/>
      <c r="E6" s="97"/>
      <c r="F6" s="97"/>
      <c r="G6" s="97"/>
      <c r="H6" s="97"/>
      <c r="I6" s="97"/>
      <c r="J6" s="97"/>
      <c r="K6" s="97"/>
      <c r="L6" s="97"/>
      <c r="M6" s="6"/>
    </row>
    <row r="7" spans="1:13" s="5" customFormat="1" ht="16.5">
      <c r="A7" s="4"/>
      <c r="B7" s="97"/>
      <c r="C7" s="97"/>
      <c r="D7" s="97"/>
      <c r="E7" s="97"/>
      <c r="F7" s="97"/>
      <c r="G7" s="97"/>
      <c r="H7" s="97"/>
      <c r="I7" s="97"/>
      <c r="J7" s="97"/>
      <c r="K7" s="97"/>
      <c r="L7" s="97"/>
      <c r="M7" s="6"/>
    </row>
    <row r="8" spans="1:13" s="5" customFormat="1">
      <c r="A8" s="4"/>
      <c r="M8" s="6"/>
    </row>
    <row r="9" spans="1:13" s="5" customFormat="1">
      <c r="A9" s="4"/>
      <c r="M9" s="6"/>
    </row>
    <row r="10" spans="1:13" s="5" customFormat="1" ht="16.5">
      <c r="A10" s="4"/>
      <c r="B10" s="11"/>
      <c r="M10" s="6"/>
    </row>
    <row r="11" spans="1:13" s="5" customFormat="1" ht="16.5">
      <c r="A11" s="4"/>
      <c r="B11" s="8"/>
      <c r="M11" s="6"/>
    </row>
    <row r="12" spans="1:13" s="5" customFormat="1">
      <c r="A12" s="4"/>
      <c r="M12" s="6"/>
    </row>
    <row r="13" spans="1:13" s="5" customFormat="1">
      <c r="A13" s="4"/>
      <c r="M13" s="6"/>
    </row>
    <row r="14" spans="1:13" s="5" customFormat="1">
      <c r="A14" s="4"/>
      <c r="M14" s="6"/>
    </row>
    <row r="15" spans="1:13" s="5" customFormat="1">
      <c r="A15" s="4"/>
      <c r="M15" s="6"/>
    </row>
    <row r="16" spans="1:13" s="5" customFormat="1">
      <c r="A16" s="4"/>
      <c r="M16" s="6"/>
    </row>
    <row r="17" spans="1:13" s="5" customFormat="1">
      <c r="A17" s="4"/>
      <c r="M17" s="6"/>
    </row>
    <row r="18" spans="1:13" s="5" customFormat="1">
      <c r="A18" s="4"/>
      <c r="M18" s="6"/>
    </row>
    <row r="19" spans="1:13" s="5" customFormat="1">
      <c r="A19" s="4"/>
      <c r="M19" s="6"/>
    </row>
    <row r="20" spans="1:13" s="5" customFormat="1" ht="16.5">
      <c r="A20" s="4"/>
      <c r="B20" s="11"/>
      <c r="M20" s="6"/>
    </row>
    <row r="21" spans="1:13" s="5" customFormat="1" ht="16.5">
      <c r="A21" s="4"/>
      <c r="B21" s="8"/>
      <c r="M21" s="6"/>
    </row>
    <row r="22" spans="1:13" s="5" customFormat="1">
      <c r="A22" s="4"/>
      <c r="M22" s="6"/>
    </row>
    <row r="23" spans="1:13" s="5" customFormat="1">
      <c r="A23" s="4"/>
      <c r="M23" s="6"/>
    </row>
    <row r="24" spans="1:13" s="5" customFormat="1">
      <c r="A24" s="4"/>
      <c r="M24" s="6"/>
    </row>
    <row r="25" spans="1:13" s="5" customFormat="1">
      <c r="A25" s="4"/>
      <c r="M25" s="6"/>
    </row>
    <row r="26" spans="1:13" s="5" customFormat="1">
      <c r="A26" s="4"/>
      <c r="M26" s="6"/>
    </row>
    <row r="27" spans="1:13" s="5" customFormat="1">
      <c r="A27" s="4"/>
      <c r="M27" s="6"/>
    </row>
    <row r="28" spans="1:13" s="5" customFormat="1">
      <c r="A28" s="4"/>
      <c r="M28" s="6"/>
    </row>
    <row r="29" spans="1:13" s="5" customFormat="1">
      <c r="A29" s="4"/>
      <c r="M29" s="6"/>
    </row>
    <row r="30" spans="1:13" s="5" customFormat="1">
      <c r="A30" s="4"/>
      <c r="M30" s="6"/>
    </row>
    <row r="31" spans="1:13" s="5" customFormat="1">
      <c r="A31" s="4"/>
      <c r="M31" s="6"/>
    </row>
    <row r="32" spans="1:13" s="20" customFormat="1">
      <c r="A32" s="98"/>
      <c r="M32" s="99"/>
    </row>
    <row r="33" spans="1:13" s="20" customFormat="1">
      <c r="A33" s="98"/>
      <c r="M33" s="99"/>
    </row>
    <row r="34" spans="1:13" s="20" customFormat="1">
      <c r="A34" s="98"/>
      <c r="M34" s="99"/>
    </row>
    <row r="35" spans="1:13" s="20" customFormat="1">
      <c r="A35" s="98"/>
      <c r="M35" s="99"/>
    </row>
    <row r="36" spans="1:13" s="20" customFormat="1">
      <c r="A36" s="98"/>
      <c r="M36" s="99"/>
    </row>
    <row r="37" spans="1:13" s="20" customFormat="1">
      <c r="A37" s="98"/>
      <c r="M37" s="99"/>
    </row>
    <row r="38" spans="1:13" s="20" customFormat="1">
      <c r="A38" s="98"/>
      <c r="M38" s="99"/>
    </row>
    <row r="39" spans="1:13" s="20" customFormat="1">
      <c r="A39" s="98"/>
      <c r="M39" s="99"/>
    </row>
    <row r="40" spans="1:13">
      <c r="A40" s="9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99"/>
    </row>
    <row r="41" spans="1:13">
      <c r="A41" s="98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99"/>
    </row>
    <row r="42" spans="1:13">
      <c r="A42" s="98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99"/>
    </row>
    <row r="43" spans="1:13">
      <c r="A43" s="98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99"/>
    </row>
    <row r="44" spans="1:13" ht="53.25" customHeight="1">
      <c r="A44" s="98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99"/>
    </row>
    <row r="45" spans="1:13">
      <c r="A45" s="263"/>
      <c r="B45" s="263"/>
      <c r="C45" s="263"/>
      <c r="D45" s="263"/>
      <c r="E45" s="263"/>
      <c r="F45" s="263"/>
      <c r="G45" s="263"/>
      <c r="H45" s="263"/>
      <c r="I45" s="263"/>
      <c r="J45" s="263"/>
      <c r="K45" s="263"/>
      <c r="L45" s="263"/>
      <c r="M45" s="263"/>
    </row>
    <row r="46" spans="1:13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</row>
    <row r="47" spans="1:13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</row>
    <row r="48" spans="1:13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</row>
    <row r="49" spans="1:16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</row>
    <row r="50" spans="1:16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</row>
    <row r="51" spans="1:16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</row>
    <row r="52" spans="1:16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</row>
    <row r="53" spans="1:16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</row>
    <row r="54" spans="1:16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</row>
    <row r="55" spans="1:16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</row>
    <row r="56" spans="1:16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</row>
    <row r="57" spans="1:16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P57" t="s">
        <v>42</v>
      </c>
    </row>
    <row r="58" spans="1:16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</row>
    <row r="59" spans="1:16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</row>
    <row r="60" spans="1:16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</row>
  </sheetData>
  <mergeCells count="3">
    <mergeCell ref="C2:K2"/>
    <mergeCell ref="B3:C3"/>
    <mergeCell ref="C1:J1"/>
  </mergeCells>
  <phoneticPr fontId="26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82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N87"/>
  <sheetViews>
    <sheetView showGridLines="0" view="pageBreakPreview" zoomScale="64" zoomScaleNormal="85" zoomScaleSheetLayoutView="64" workbookViewId="0">
      <selection activeCell="J44" sqref="J44"/>
    </sheetView>
  </sheetViews>
  <sheetFormatPr defaultColWidth="12" defaultRowHeight="11.25"/>
  <cols>
    <col min="1" max="1" width="10.5" customWidth="1"/>
    <col min="2" max="3" width="14.5" customWidth="1"/>
    <col min="4" max="5" width="15.6640625" customWidth="1"/>
    <col min="6" max="6" width="24" customWidth="1"/>
    <col min="7" max="7" width="29.83203125" customWidth="1"/>
    <col min="8" max="8" width="27.33203125" customWidth="1"/>
    <col min="9" max="11" width="12.1640625" customWidth="1"/>
    <col min="12" max="12" width="14.6640625" customWidth="1"/>
    <col min="13" max="13" width="29.83203125" customWidth="1"/>
    <col min="14" max="16" width="12.6640625" customWidth="1"/>
  </cols>
  <sheetData>
    <row r="1" spans="1:13" s="1" customFormat="1" ht="42.75" customHeight="1" thickBot="1">
      <c r="A1" s="31" t="e">
        <f>ADDRESS('TECHNICAL SHEET GARMENT'!Q21,'TECHNICAL SHEET GARMENT'!K2)</f>
        <v>#VALUE!</v>
      </c>
      <c r="B1" s="28"/>
      <c r="C1" s="645" t="s">
        <v>58</v>
      </c>
      <c r="D1" s="645"/>
      <c r="E1" s="645"/>
      <c r="F1" s="645"/>
      <c r="G1" s="645"/>
      <c r="H1" s="645"/>
      <c r="I1" s="645"/>
      <c r="J1" s="645"/>
      <c r="K1" s="30" t="str">
        <f>'TECHNICAL SHEET GARMENT'!J1</f>
        <v>WINTER 2018/19</v>
      </c>
      <c r="L1" s="28"/>
      <c r="M1" s="29"/>
    </row>
    <row r="2" spans="1:13" s="3" customFormat="1" ht="19.5">
      <c r="A2" s="72" t="str">
        <f>'TECHNICAL SHEET GARMENT'!A2</f>
        <v>LFV11443</v>
      </c>
      <c r="B2" s="73"/>
      <c r="C2" s="731" t="str">
        <f>'TECHNICAL SHEET GARMENT'!C2</f>
        <v>ULSTER 3in1 FLEECE JKT</v>
      </c>
      <c r="D2" s="731"/>
      <c r="E2" s="731"/>
      <c r="F2" s="731"/>
      <c r="G2" s="731"/>
      <c r="H2" s="731"/>
      <c r="I2" s="731"/>
      <c r="J2" s="731"/>
      <c r="K2" s="731"/>
      <c r="L2" s="95" t="s">
        <v>2</v>
      </c>
      <c r="M2" s="77" t="str">
        <f>('TECHNICAL SHEET GARMENT'!K2)</f>
        <v>V1BULK</v>
      </c>
    </row>
    <row r="3" spans="1:13" s="2" customFormat="1" ht="17.25" thickBot="1">
      <c r="A3" s="167" t="s">
        <v>1</v>
      </c>
      <c r="B3" s="742">
        <f ca="1">TODAY()</f>
        <v>43833</v>
      </c>
      <c r="C3" s="742"/>
      <c r="D3" s="63"/>
      <c r="E3" s="63"/>
      <c r="F3" s="63" t="s">
        <v>67</v>
      </c>
      <c r="G3" s="197" t="str">
        <f>('TECHNICAL SHEET GARMENT'!G3)</f>
        <v>Marjorie</v>
      </c>
      <c r="H3" s="63"/>
      <c r="I3" s="63"/>
      <c r="J3" s="63"/>
      <c r="K3" s="76" t="str">
        <f>'TECHNICAL SHEET GARMENT'!J3</f>
        <v xml:space="preserve">SUPPLIER : </v>
      </c>
      <c r="L3" s="67"/>
      <c r="M3" s="323" t="str">
        <f>'TECHNICAL SHEET GARMENT'!K3</f>
        <v>PRIMA CHANNEL</v>
      </c>
    </row>
    <row r="4" spans="1:13" s="5" customFormat="1" ht="16.5">
      <c r="A4" s="4"/>
      <c r="B4" s="97"/>
      <c r="C4" s="97"/>
      <c r="D4" s="97"/>
      <c r="E4" s="97"/>
      <c r="F4" s="97"/>
      <c r="G4" s="97"/>
      <c r="H4" s="97"/>
      <c r="I4" s="97"/>
      <c r="J4" s="97"/>
      <c r="K4" s="97"/>
      <c r="L4" s="97"/>
      <c r="M4" s="6"/>
    </row>
    <row r="5" spans="1:13" s="5" customFormat="1" ht="16.5">
      <c r="A5" s="4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6"/>
    </row>
    <row r="6" spans="1:13" s="5" customFormat="1" ht="16.5">
      <c r="A6" s="4"/>
      <c r="B6" s="97"/>
      <c r="C6" s="97"/>
      <c r="D6" s="97"/>
      <c r="E6" s="97"/>
      <c r="F6" s="97"/>
      <c r="G6" s="97"/>
      <c r="H6" s="97"/>
      <c r="I6" s="97"/>
      <c r="J6" s="97"/>
      <c r="K6" s="97"/>
      <c r="L6" s="97"/>
      <c r="M6" s="6"/>
    </row>
    <row r="7" spans="1:13" s="5" customFormat="1" ht="16.5">
      <c r="A7" s="4"/>
      <c r="B7" s="97"/>
      <c r="C7" s="97"/>
      <c r="D7" s="97"/>
      <c r="E7" s="97"/>
      <c r="F7" s="97"/>
      <c r="G7" s="97"/>
      <c r="H7" s="97"/>
      <c r="I7" s="97"/>
      <c r="J7" s="97"/>
      <c r="K7" s="97"/>
      <c r="L7" s="97"/>
      <c r="M7" s="6"/>
    </row>
    <row r="8" spans="1:13" s="5" customFormat="1">
      <c r="A8" s="4"/>
      <c r="M8" s="6"/>
    </row>
    <row r="9" spans="1:13" s="5" customFormat="1">
      <c r="A9" s="4"/>
      <c r="M9" s="6"/>
    </row>
    <row r="10" spans="1:13" s="5" customFormat="1" ht="16.5">
      <c r="A10" s="4"/>
      <c r="B10" s="11"/>
      <c r="M10" s="6"/>
    </row>
    <row r="11" spans="1:13" s="5" customFormat="1" ht="16.5">
      <c r="A11" s="4"/>
      <c r="B11" s="8"/>
      <c r="M11" s="6"/>
    </row>
    <row r="12" spans="1:13" s="5" customFormat="1">
      <c r="A12" s="4"/>
      <c r="M12" s="6"/>
    </row>
    <row r="13" spans="1:13" s="5" customFormat="1">
      <c r="A13" s="4"/>
      <c r="M13" s="6"/>
    </row>
    <row r="14" spans="1:13" s="5" customFormat="1">
      <c r="A14" s="4"/>
      <c r="M14" s="6"/>
    </row>
    <row r="15" spans="1:13" s="5" customFormat="1">
      <c r="A15" s="4"/>
      <c r="M15" s="6"/>
    </row>
    <row r="16" spans="1:13" s="5" customFormat="1">
      <c r="A16" s="4"/>
      <c r="M16" s="6"/>
    </row>
    <row r="17" spans="1:13" s="5" customFormat="1">
      <c r="A17" s="4"/>
      <c r="M17" s="6"/>
    </row>
    <row r="18" spans="1:13" s="5" customFormat="1">
      <c r="A18" s="4"/>
      <c r="M18" s="6"/>
    </row>
    <row r="19" spans="1:13" s="5" customFormat="1">
      <c r="A19" s="4"/>
      <c r="M19" s="6"/>
    </row>
    <row r="20" spans="1:13" s="5" customFormat="1" ht="16.5">
      <c r="A20" s="4"/>
      <c r="B20" s="11"/>
      <c r="M20" s="6"/>
    </row>
    <row r="21" spans="1:13" s="5" customFormat="1" ht="16.5">
      <c r="A21" s="4"/>
      <c r="B21" s="8"/>
      <c r="M21" s="6"/>
    </row>
    <row r="22" spans="1:13" s="5" customFormat="1">
      <c r="A22" s="4"/>
      <c r="M22" s="6"/>
    </row>
    <row r="23" spans="1:13" s="5" customFormat="1">
      <c r="A23" s="4"/>
      <c r="M23" s="6"/>
    </row>
    <row r="24" spans="1:13" s="5" customFormat="1">
      <c r="A24" s="4"/>
      <c r="M24" s="6"/>
    </row>
    <row r="25" spans="1:13" s="5" customFormat="1">
      <c r="A25" s="4"/>
      <c r="M25" s="6"/>
    </row>
    <row r="26" spans="1:13" s="5" customFormat="1">
      <c r="A26" s="4"/>
      <c r="M26" s="6"/>
    </row>
    <row r="27" spans="1:13" s="5" customFormat="1">
      <c r="A27" s="4"/>
      <c r="M27" s="6"/>
    </row>
    <row r="28" spans="1:13" s="5" customFormat="1">
      <c r="A28" s="4"/>
      <c r="M28" s="6"/>
    </row>
    <row r="29" spans="1:13" s="5" customFormat="1">
      <c r="A29" s="4"/>
      <c r="M29" s="6"/>
    </row>
    <row r="30" spans="1:13" s="5" customFormat="1">
      <c r="A30" s="4"/>
      <c r="M30" s="6"/>
    </row>
    <row r="31" spans="1:13" s="5" customFormat="1">
      <c r="A31" s="4"/>
      <c r="M31" s="6"/>
    </row>
    <row r="32" spans="1:13" s="20" customFormat="1">
      <c r="A32" s="98"/>
      <c r="M32" s="99"/>
    </row>
    <row r="33" spans="1:13" s="20" customFormat="1">
      <c r="A33" s="98"/>
      <c r="M33" s="99"/>
    </row>
    <row r="34" spans="1:13" s="20" customFormat="1">
      <c r="A34" s="98"/>
      <c r="M34" s="99"/>
    </row>
    <row r="35" spans="1:13" s="20" customFormat="1">
      <c r="A35" s="98"/>
      <c r="M35" s="99"/>
    </row>
    <row r="36" spans="1:13" s="20" customFormat="1">
      <c r="A36" s="98"/>
      <c r="M36" s="99"/>
    </row>
    <row r="37" spans="1:13" s="20" customFormat="1">
      <c r="A37" s="98"/>
      <c r="M37" s="99"/>
    </row>
    <row r="38" spans="1:13" s="20" customFormat="1">
      <c r="A38" s="98"/>
      <c r="M38" s="99"/>
    </row>
    <row r="39" spans="1:13" s="20" customFormat="1">
      <c r="A39" s="98"/>
      <c r="M39" s="99"/>
    </row>
    <row r="40" spans="1:13">
      <c r="A40" s="9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99"/>
    </row>
    <row r="41" spans="1:13">
      <c r="A41" s="98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99"/>
    </row>
    <row r="42" spans="1:13">
      <c r="A42" s="98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99"/>
    </row>
    <row r="43" spans="1:13">
      <c r="A43" s="98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99"/>
    </row>
    <row r="44" spans="1:13">
      <c r="A44" s="98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99"/>
    </row>
    <row r="45" spans="1:13">
      <c r="A45" s="98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99"/>
    </row>
    <row r="46" spans="1:13">
      <c r="A46" s="98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99"/>
    </row>
    <row r="47" spans="1:13">
      <c r="A47" s="98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99"/>
    </row>
    <row r="48" spans="1:13">
      <c r="A48" s="98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99"/>
    </row>
    <row r="49" spans="1:14">
      <c r="A49" s="98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99"/>
    </row>
    <row r="50" spans="1:14">
      <c r="A50" s="98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99"/>
    </row>
    <row r="51" spans="1:14">
      <c r="A51" s="98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99"/>
    </row>
    <row r="52" spans="1:14">
      <c r="A52" s="9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99"/>
    </row>
    <row r="53" spans="1:14">
      <c r="A53" s="98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99"/>
    </row>
    <row r="54" spans="1:14">
      <c r="A54" s="98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99"/>
    </row>
    <row r="55" spans="1:14">
      <c r="A55" s="98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</row>
    <row r="56" spans="1:14">
      <c r="A56" s="98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</row>
    <row r="57" spans="1:14">
      <c r="A57" s="98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</row>
    <row r="58" spans="1:14">
      <c r="A58" s="98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</row>
    <row r="59" spans="1:14">
      <c r="A59" s="98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</row>
    <row r="60" spans="1:14">
      <c r="A60" s="98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</row>
    <row r="61" spans="1:14" ht="342.75" customHeight="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</row>
    <row r="62" spans="1:14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</row>
    <row r="63" spans="1:14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</row>
    <row r="64" spans="1:14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</row>
    <row r="65" spans="1:13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</row>
    <row r="66" spans="1:13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</row>
    <row r="67" spans="1:13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</row>
    <row r="68" spans="1:13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</row>
    <row r="69" spans="1:13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</row>
    <row r="70" spans="1:13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</row>
    <row r="71" spans="1:13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</row>
    <row r="72" spans="1:13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</row>
    <row r="73" spans="1:1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</row>
    <row r="74" spans="1:13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</row>
    <row r="75" spans="1:13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</row>
    <row r="76" spans="1:13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</row>
    <row r="77" spans="1:13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</row>
    <row r="78" spans="1:13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</row>
    <row r="79" spans="1:13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</row>
    <row r="80" spans="1:13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</row>
    <row r="81" spans="1:13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</row>
    <row r="82" spans="1:13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</row>
    <row r="83" spans="1:1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</row>
    <row r="84" spans="1:13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</row>
    <row r="85" spans="1:13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</row>
    <row r="86" spans="1:13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</row>
    <row r="87" spans="1:13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</row>
  </sheetData>
  <sheetCalcPr fullCalcOnLoad="1"/>
  <mergeCells count="3">
    <mergeCell ref="C2:K2"/>
    <mergeCell ref="B3:C3"/>
    <mergeCell ref="C1:J1"/>
  </mergeCells>
  <phoneticPr fontId="26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7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14</vt:i4>
      </vt:variant>
      <vt:variant>
        <vt:lpstr>已命名的範圍</vt:lpstr>
      </vt:variant>
      <vt:variant>
        <vt:i4>13</vt:i4>
      </vt:variant>
    </vt:vector>
  </HeadingPairs>
  <TitlesOfParts>
    <vt:vector size="27" baseType="lpstr">
      <vt:lpstr>TECHNICAL SHEET GARMENT</vt:lpstr>
      <vt:lpstr>MEN JKT COUNTER SAMPLE</vt:lpstr>
      <vt:lpstr>comment</vt:lpstr>
      <vt:lpstr>DETAILS OUTER JKT 1</vt:lpstr>
      <vt:lpstr>DETAILS LINING JKT 1</vt:lpstr>
      <vt:lpstr>DETAILS INNER JKT 2</vt:lpstr>
      <vt:lpstr>DETAILS INSIDE  INNER JKT 2</vt:lpstr>
      <vt:lpstr>zip in details</vt:lpstr>
      <vt:lpstr>COLORS DETAILS</vt:lpstr>
      <vt:lpstr>COLOR COMBINATION</vt:lpstr>
      <vt:lpstr>MARKING</vt:lpstr>
      <vt:lpstr>MEN JKT SIZE SPEC </vt:lpstr>
      <vt:lpstr>JACKET SKETCH MEASUREMENTS</vt:lpstr>
      <vt:lpstr>HANG TAGS</vt:lpstr>
      <vt:lpstr>'COLOR COMBINATION'!Print_Area</vt:lpstr>
      <vt:lpstr>comment!Print_Area</vt:lpstr>
      <vt:lpstr>'DETAILS INNER JKT 2'!Print_Area</vt:lpstr>
      <vt:lpstr>'DETAILS LINING JKT 1'!Print_Area</vt:lpstr>
      <vt:lpstr>'HANG TAGS'!Print_Area</vt:lpstr>
      <vt:lpstr>'JACKET SKETCH MEASUREMENTS'!Print_Area</vt:lpstr>
      <vt:lpstr>MARKING!Print_Area</vt:lpstr>
      <vt:lpstr>'MEN JKT COUNTER SAMPLE'!Print_Area</vt:lpstr>
      <vt:lpstr>'MEN JKT SIZE SPEC '!Print_Area</vt:lpstr>
      <vt:lpstr>'TECHNICAL SHEET GARMENT'!Print_Area</vt:lpstr>
      <vt:lpstr>comment!Print_Titles</vt:lpstr>
      <vt:lpstr>'MEN JKT COUNTER SAMPLE'!Print_Titles</vt:lpstr>
      <vt:lpstr>'MEN JKT SIZE SPEC '!Print_Titles</vt:lpstr>
    </vt:vector>
  </TitlesOfParts>
  <Company>lafuma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AVALDEZ</dc:creator>
  <cp:lastModifiedBy>Steve Hsu</cp:lastModifiedBy>
  <cp:lastPrinted>2018-01-19T03:15:55Z</cp:lastPrinted>
  <dcterms:created xsi:type="dcterms:W3CDTF">2011-09-29T10:06:07Z</dcterms:created>
  <dcterms:modified xsi:type="dcterms:W3CDTF">2020-01-03T12:24:10Z</dcterms:modified>
</cp:coreProperties>
</file>